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7F1CD467-D136-42AA-A9B2-5B3288819447}" xr6:coauthVersionLast="47" xr6:coauthVersionMax="47" xr10:uidLastSave="{00000000-0000-0000-0000-000000000000}"/>
  <bookViews>
    <workbookView xWindow="28680" yWindow="-120" windowWidth="29040" windowHeight="15720" xr2:uid="{2D4E432D-8634-4253-A149-EC3E76AA9F42}"/>
  </bookViews>
  <sheets>
    <sheet name="SubSector Analysis" sheetId="3" r:id="rId1"/>
    <sheet name="Nifty 750 Analysis" sheetId="2" r:id="rId2"/>
    <sheet name="Price_Filter_07_11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40" i="3"/>
  <c r="B10" i="3"/>
  <c r="B23" i="3"/>
  <c r="B30" i="3"/>
  <c r="E30" i="3" s="1"/>
  <c r="B25" i="3"/>
  <c r="B113" i="3"/>
  <c r="B27" i="3"/>
  <c r="I27" i="3" s="1"/>
  <c r="B48" i="3"/>
  <c r="B11" i="3"/>
  <c r="D11" i="3" s="1"/>
  <c r="B60" i="3"/>
  <c r="H60" i="3" s="1"/>
  <c r="B55" i="3"/>
  <c r="D55" i="3" s="1"/>
  <c r="B8" i="3"/>
  <c r="B12" i="3"/>
  <c r="D12" i="3" s="1"/>
  <c r="B9" i="3"/>
  <c r="G9" i="3" s="1"/>
  <c r="B28" i="3"/>
  <c r="E28" i="3" s="1"/>
  <c r="B33" i="3"/>
  <c r="B37" i="3"/>
  <c r="B66" i="3"/>
  <c r="B56" i="3"/>
  <c r="G56" i="3" s="1"/>
  <c r="B46" i="3"/>
  <c r="D46" i="3" s="1"/>
  <c r="B83" i="3"/>
  <c r="F83" i="3" s="1"/>
  <c r="B41" i="3"/>
  <c r="B36" i="3"/>
  <c r="I36" i="3" s="1"/>
  <c r="B29" i="3"/>
  <c r="B17" i="3"/>
  <c r="B64" i="3"/>
  <c r="B49" i="3"/>
  <c r="B2" i="3"/>
  <c r="I2" i="3" s="1"/>
  <c r="B3" i="3"/>
  <c r="H3" i="3" s="1"/>
  <c r="B73" i="3"/>
  <c r="E73" i="3" s="1"/>
  <c r="B52" i="3"/>
  <c r="G52" i="3" s="1"/>
  <c r="B67" i="3"/>
  <c r="F67" i="3" s="1"/>
  <c r="B24" i="3"/>
  <c r="D24" i="3" s="1"/>
  <c r="B87" i="3"/>
  <c r="B44" i="3"/>
  <c r="D44" i="3" s="1"/>
  <c r="B18" i="3"/>
  <c r="B4" i="3"/>
  <c r="D4" i="3" s="1"/>
  <c r="B47" i="3"/>
  <c r="G47" i="3" s="1"/>
  <c r="B43" i="3"/>
  <c r="B79" i="3"/>
  <c r="E79" i="3" s="1"/>
  <c r="B54" i="3"/>
  <c r="B22" i="3"/>
  <c r="E22" i="3" s="1"/>
  <c r="B42" i="3"/>
  <c r="G42" i="3" s="1"/>
  <c r="B114" i="3"/>
  <c r="D114" i="3" s="1"/>
  <c r="B45" i="3"/>
  <c r="E45" i="3" s="1"/>
  <c r="B94" i="3"/>
  <c r="B51" i="3"/>
  <c r="B39" i="3"/>
  <c r="G39" i="3" s="1"/>
  <c r="B80" i="3"/>
  <c r="G80" i="3" s="1"/>
  <c r="B72" i="3"/>
  <c r="H72" i="3" s="1"/>
  <c r="B84" i="3"/>
  <c r="B81" i="3"/>
  <c r="B5" i="3"/>
  <c r="H5" i="3" s="1"/>
  <c r="B116" i="3"/>
  <c r="E116" i="3" s="1"/>
  <c r="B75" i="3"/>
  <c r="F75" i="3" s="1"/>
  <c r="B100" i="3"/>
  <c r="D100" i="3" s="1"/>
  <c r="B34" i="3"/>
  <c r="F34" i="3" s="1"/>
  <c r="B38" i="3"/>
  <c r="D38" i="3" s="1"/>
  <c r="B71" i="3"/>
  <c r="F71" i="3" s="1"/>
  <c r="B19" i="3"/>
  <c r="B96" i="3"/>
  <c r="D96" i="3" s="1"/>
  <c r="B85" i="3"/>
  <c r="G85" i="3" s="1"/>
  <c r="B93" i="3"/>
  <c r="B26" i="3"/>
  <c r="G26" i="3" s="1"/>
  <c r="B13" i="3"/>
  <c r="B14" i="3"/>
  <c r="E14" i="3" s="1"/>
  <c r="B57" i="3"/>
  <c r="G57" i="3" s="1"/>
  <c r="B91" i="3"/>
  <c r="F91" i="3" s="1"/>
  <c r="B92" i="3"/>
  <c r="B99" i="3"/>
  <c r="B20" i="3"/>
  <c r="B74" i="3"/>
  <c r="G74" i="3" s="1"/>
  <c r="B21" i="3"/>
  <c r="D21" i="3" s="1"/>
  <c r="B78" i="3"/>
  <c r="E78" i="3" s="1"/>
  <c r="B86" i="3"/>
  <c r="B6" i="3"/>
  <c r="I6" i="3" s="1"/>
  <c r="B61" i="3"/>
  <c r="P61" i="3" s="1"/>
  <c r="B15" i="3"/>
  <c r="B97" i="3"/>
  <c r="B101" i="3"/>
  <c r="B76" i="3"/>
  <c r="E76" i="3" s="1"/>
  <c r="B82" i="3"/>
  <c r="B31" i="3"/>
  <c r="D31" i="3" s="1"/>
  <c r="B53" i="3"/>
  <c r="B62" i="3"/>
  <c r="B112" i="3"/>
  <c r="H112" i="3" s="1"/>
  <c r="B32" i="3"/>
  <c r="E32" i="3" s="1"/>
  <c r="B98" i="3"/>
  <c r="B35" i="3"/>
  <c r="B115" i="3"/>
  <c r="D115" i="3" s="1"/>
  <c r="B70" i="3"/>
  <c r="B111" i="3"/>
  <c r="B50" i="3"/>
  <c r="I50" i="3" s="1"/>
  <c r="B107" i="3"/>
  <c r="D107" i="3" s="1"/>
  <c r="B89" i="3"/>
  <c r="I89" i="3" s="1"/>
  <c r="B68" i="3"/>
  <c r="D68" i="3" s="1"/>
  <c r="B69" i="3"/>
  <c r="B90" i="3"/>
  <c r="B109" i="3"/>
  <c r="E109" i="3" s="1"/>
  <c r="B108" i="3"/>
  <c r="E108" i="3" s="1"/>
  <c r="B123" i="3"/>
  <c r="B58" i="3"/>
  <c r="D58" i="3" s="1"/>
  <c r="B120" i="3"/>
  <c r="G120" i="3" s="1"/>
  <c r="B77" i="3"/>
  <c r="D77" i="3" s="1"/>
  <c r="B88" i="3"/>
  <c r="E88" i="3" s="1"/>
  <c r="B16" i="3"/>
  <c r="B95" i="3"/>
  <c r="B65" i="3"/>
  <c r="G65" i="3" s="1"/>
  <c r="B119" i="3"/>
  <c r="B63" i="3"/>
  <c r="E63" i="3" s="1"/>
  <c r="B59" i="3"/>
  <c r="B117" i="3"/>
  <c r="E117" i="3" s="1"/>
  <c r="B102" i="3"/>
  <c r="B122" i="3"/>
  <c r="D122" i="3" s="1"/>
  <c r="B124" i="3"/>
  <c r="B103" i="3"/>
  <c r="B125" i="3"/>
  <c r="F125" i="3" s="1"/>
  <c r="B126" i="3"/>
  <c r="D126" i="3" s="1"/>
  <c r="B118" i="3"/>
  <c r="D118" i="3" s="1"/>
  <c r="B104" i="3"/>
  <c r="D104" i="3" s="1"/>
  <c r="B105" i="3"/>
  <c r="B106" i="3"/>
  <c r="B110" i="3"/>
  <c r="B121" i="3"/>
  <c r="AQ658" i="2"/>
  <c r="AQ566" i="2"/>
  <c r="AQ545" i="2"/>
  <c r="AQ130" i="2"/>
  <c r="AQ307" i="2"/>
  <c r="AQ331" i="2"/>
  <c r="AQ466" i="2"/>
  <c r="AQ369" i="2"/>
  <c r="AQ515" i="2"/>
  <c r="AQ644" i="2"/>
  <c r="AQ370" i="2"/>
  <c r="AQ254" i="2"/>
  <c r="AQ184" i="2"/>
  <c r="AQ668" i="2"/>
  <c r="AQ131" i="2"/>
  <c r="AQ504" i="2"/>
  <c r="AQ579" i="2"/>
  <c r="AQ59" i="2"/>
  <c r="AQ400" i="2"/>
  <c r="AQ647" i="2"/>
  <c r="AQ443" i="2"/>
  <c r="AQ421" i="2"/>
  <c r="AQ544" i="2"/>
  <c r="AQ268" i="2"/>
  <c r="AQ302" i="2"/>
  <c r="AQ444" i="2"/>
  <c r="AQ66" i="2"/>
  <c r="AQ638" i="2"/>
  <c r="AQ144" i="2"/>
  <c r="AQ607" i="2"/>
  <c r="AQ677" i="2"/>
  <c r="AQ388" i="2"/>
  <c r="AQ356" i="2"/>
  <c r="AQ711" i="2"/>
  <c r="AQ102" i="2"/>
  <c r="AQ25" i="2"/>
  <c r="AQ378" i="2"/>
  <c r="AQ233" i="2"/>
  <c r="AQ148" i="2"/>
  <c r="AQ49" i="2"/>
  <c r="AQ683" i="2"/>
  <c r="AQ287" i="2"/>
  <c r="AQ549" i="2"/>
  <c r="AQ404" i="2"/>
  <c r="AQ486" i="2"/>
  <c r="AQ167" i="2"/>
  <c r="AQ226" i="2"/>
  <c r="AQ572" i="2"/>
  <c r="AQ267" i="2"/>
  <c r="AQ428" i="2"/>
  <c r="AQ531" i="2"/>
  <c r="AQ373" i="2"/>
  <c r="AQ478" i="2"/>
  <c r="AQ496" i="2"/>
  <c r="AQ218" i="2"/>
  <c r="AQ351" i="2"/>
  <c r="AQ155" i="2"/>
  <c r="AQ505" i="2"/>
  <c r="AQ244" i="2"/>
  <c r="AQ430" i="2"/>
  <c r="AQ284" i="2"/>
  <c r="AQ503" i="2"/>
  <c r="AQ185" i="2"/>
  <c r="AQ355" i="2"/>
  <c r="AQ252" i="2"/>
  <c r="AQ439" i="2"/>
  <c r="AQ319" i="2"/>
  <c r="AQ349" i="2"/>
  <c r="AQ165" i="2"/>
  <c r="AQ559" i="2"/>
  <c r="AQ611" i="2"/>
  <c r="AQ371" i="2"/>
  <c r="AQ392" i="2"/>
  <c r="AQ333" i="2"/>
  <c r="AQ209" i="2"/>
  <c r="AQ179" i="2"/>
  <c r="AQ106" i="2"/>
  <c r="AQ210" i="2"/>
  <c r="AQ72" i="2"/>
  <c r="AQ347" i="2"/>
  <c r="AQ493" i="2"/>
  <c r="AQ180" i="2"/>
  <c r="AQ535" i="2"/>
  <c r="AQ154" i="2"/>
  <c r="AQ353" i="2"/>
  <c r="AQ522" i="2"/>
  <c r="AQ84" i="2"/>
  <c r="AQ426" i="2"/>
  <c r="AQ249" i="2"/>
  <c r="AQ437" i="2"/>
  <c r="AQ224" i="2"/>
  <c r="AQ56" i="2"/>
  <c r="AQ301" i="2"/>
  <c r="AQ324" i="2"/>
  <c r="AQ125" i="2"/>
  <c r="AQ660" i="2"/>
  <c r="AQ115" i="2"/>
  <c r="AQ7" i="2"/>
  <c r="AQ305" i="2"/>
  <c r="AQ112" i="2"/>
  <c r="AQ300" i="2"/>
  <c r="AQ255" i="2"/>
  <c r="AQ408" i="2"/>
  <c r="AQ681" i="2"/>
  <c r="AQ405" i="2"/>
  <c r="AQ41" i="2"/>
  <c r="AQ33" i="2"/>
  <c r="AQ136" i="2"/>
  <c r="AQ521" i="2"/>
  <c r="AQ448" i="2"/>
  <c r="AQ682" i="2"/>
  <c r="AQ382" i="2"/>
  <c r="AQ55" i="2"/>
  <c r="AQ279" i="2"/>
  <c r="AQ13" i="2"/>
  <c r="AQ337" i="2"/>
  <c r="AQ67" i="2"/>
  <c r="AQ78" i="2"/>
  <c r="AQ342" i="2"/>
  <c r="AQ732" i="2"/>
  <c r="AQ552" i="2"/>
  <c r="AQ222" i="2"/>
  <c r="AQ631" i="2"/>
  <c r="AQ253" i="2"/>
  <c r="AQ357" i="2"/>
  <c r="AQ407" i="2"/>
  <c r="AQ412" i="2"/>
  <c r="AQ260" i="2"/>
  <c r="AQ506" i="2"/>
  <c r="AQ159" i="2"/>
  <c r="AQ133" i="2"/>
  <c r="AQ22" i="2"/>
  <c r="AQ139" i="2"/>
  <c r="AQ375" i="2"/>
  <c r="AQ274" i="2"/>
  <c r="AQ354" i="2"/>
  <c r="AQ651" i="2"/>
  <c r="AQ661" i="2"/>
  <c r="AQ293" i="2"/>
  <c r="AQ277" i="2"/>
  <c r="AQ379" i="2"/>
  <c r="AQ205" i="2"/>
  <c r="AQ704" i="2"/>
  <c r="AQ320" i="2"/>
  <c r="AQ547" i="2"/>
  <c r="AQ16" i="2"/>
  <c r="AQ423" i="2"/>
  <c r="AQ17" i="2"/>
  <c r="AQ472" i="2"/>
  <c r="AQ675" i="2"/>
  <c r="AQ553" i="2"/>
  <c r="AQ231" i="2"/>
  <c r="AQ200" i="2"/>
  <c r="AQ202" i="2"/>
  <c r="AQ176" i="2"/>
  <c r="AQ731" i="2"/>
  <c r="AQ34" i="2"/>
  <c r="AQ234" i="2"/>
  <c r="AQ173" i="2"/>
  <c r="AQ456" i="2"/>
  <c r="AQ495" i="2"/>
  <c r="AQ469" i="2"/>
  <c r="AQ543" i="2"/>
  <c r="AQ477" i="2"/>
  <c r="AQ283" i="2"/>
  <c r="AQ507" i="2"/>
  <c r="AQ341" i="2"/>
  <c r="AQ223" i="2"/>
  <c r="AQ623" i="2"/>
  <c r="AQ197" i="2"/>
  <c r="AQ605" i="2"/>
  <c r="AQ560" i="2"/>
  <c r="AQ578" i="2"/>
  <c r="AQ281" i="2"/>
  <c r="AQ551" i="2"/>
  <c r="AQ534" i="2"/>
  <c r="AQ684" i="2"/>
  <c r="AQ589" i="2"/>
  <c r="AQ417" i="2"/>
  <c r="AQ94" i="2"/>
  <c r="AQ475" i="2"/>
  <c r="AQ215" i="2"/>
  <c r="AQ36" i="2"/>
  <c r="AQ450" i="2"/>
  <c r="AQ669" i="2"/>
  <c r="AQ690" i="2"/>
  <c r="AQ225" i="2"/>
  <c r="AQ83" i="2"/>
  <c r="AQ198" i="2"/>
  <c r="AQ101" i="2"/>
  <c r="AQ672" i="2"/>
  <c r="AQ321" i="2"/>
  <c r="AQ656" i="2"/>
  <c r="AQ76" i="2"/>
  <c r="AQ5" i="2"/>
  <c r="AQ588" i="2"/>
  <c r="AQ196" i="2"/>
  <c r="AQ622" i="2"/>
  <c r="AQ513" i="2"/>
  <c r="AQ460" i="2"/>
  <c r="AQ565" i="2"/>
  <c r="AQ587" i="2"/>
  <c r="AQ358" i="2"/>
  <c r="AQ662" i="2"/>
  <c r="AQ380" i="2"/>
  <c r="AQ68" i="2"/>
  <c r="AQ53" i="2"/>
  <c r="AQ422" i="2"/>
  <c r="AQ315" i="2"/>
  <c r="AQ306" i="2"/>
  <c r="AQ600" i="2"/>
  <c r="AQ424" i="2"/>
  <c r="AQ99" i="2"/>
  <c r="AQ523" i="2"/>
  <c r="AQ193" i="2"/>
  <c r="AQ441" i="2"/>
  <c r="AQ71" i="2"/>
  <c r="AQ79" i="2"/>
  <c r="AQ479" i="2"/>
  <c r="AQ280" i="2"/>
  <c r="AQ80" i="2"/>
  <c r="AQ147" i="2"/>
  <c r="AQ573" i="2"/>
  <c r="AQ9" i="2"/>
  <c r="AQ597" i="2"/>
  <c r="AQ294" i="2"/>
  <c r="AQ107" i="2"/>
  <c r="AQ37" i="2"/>
  <c r="AQ212" i="2"/>
  <c r="AQ525" i="2"/>
  <c r="AQ427" i="2"/>
  <c r="AQ308" i="2"/>
  <c r="AQ540" i="2"/>
  <c r="AQ164" i="2"/>
  <c r="AQ666" i="2"/>
  <c r="AQ46" i="2"/>
  <c r="AQ327" i="2"/>
  <c r="AQ174" i="2"/>
  <c r="AQ372" i="2"/>
  <c r="AQ39" i="2"/>
  <c r="AQ81" i="2"/>
  <c r="AQ431" i="2"/>
  <c r="AQ109" i="2"/>
  <c r="AQ563" i="2"/>
  <c r="AQ126" i="2"/>
  <c r="AQ457" i="2"/>
  <c r="AQ432" i="2"/>
  <c r="AQ558" i="2"/>
  <c r="AQ43" i="2"/>
  <c r="AQ363" i="2"/>
  <c r="AQ425" i="2"/>
  <c r="AQ630" i="2"/>
  <c r="AQ642" i="2"/>
  <c r="AQ383" i="2"/>
  <c r="AQ433" i="2"/>
  <c r="AQ368" i="2"/>
  <c r="AQ692" i="2"/>
  <c r="AQ415" i="2"/>
  <c r="AQ239" i="2"/>
  <c r="AQ20" i="2"/>
  <c r="AQ580" i="2"/>
  <c r="AQ529" i="2"/>
  <c r="AQ376" i="2"/>
  <c r="AQ24" i="2"/>
  <c r="AQ345" i="2"/>
  <c r="AQ614" i="2"/>
  <c r="AQ52" i="2"/>
  <c r="AQ595" i="2"/>
  <c r="AQ716" i="2"/>
  <c r="AQ57" i="2"/>
  <c r="AQ436" i="2"/>
  <c r="AQ501" i="2"/>
  <c r="AQ259" i="2"/>
  <c r="AQ490" i="2"/>
  <c r="AQ508" i="2"/>
  <c r="AQ127" i="2"/>
  <c r="AQ473" i="2"/>
  <c r="AQ381" i="2"/>
  <c r="AQ194" i="2"/>
  <c r="AQ734" i="2"/>
  <c r="AQ54" i="2"/>
  <c r="AQ3" i="2"/>
  <c r="AQ401" i="2"/>
  <c r="AQ113" i="2"/>
  <c r="AQ247" i="2"/>
  <c r="AQ141" i="2"/>
  <c r="AQ459" i="2"/>
  <c r="AQ476" i="2"/>
  <c r="AQ318" i="2"/>
  <c r="AQ541" i="2"/>
  <c r="AQ434" i="2"/>
  <c r="AQ190" i="2"/>
  <c r="AQ514" i="2"/>
  <c r="AQ160" i="2"/>
  <c r="AQ108" i="2"/>
  <c r="AQ590" i="2"/>
  <c r="AQ585" i="2"/>
  <c r="AQ75" i="2"/>
  <c r="AQ186" i="2"/>
  <c r="AQ419" i="2"/>
  <c r="AQ192" i="2"/>
  <c r="AQ474" i="2"/>
  <c r="AQ691" i="2"/>
  <c r="AQ151" i="2"/>
  <c r="AQ232" i="2"/>
  <c r="AQ414" i="2"/>
  <c r="AQ398" i="2"/>
  <c r="AQ156" i="2"/>
  <c r="AQ581" i="2"/>
  <c r="AQ237" i="2"/>
  <c r="AQ227" i="2"/>
  <c r="AQ86" i="2"/>
  <c r="AQ312" i="2"/>
  <c r="AQ169" i="2"/>
  <c r="AQ334" i="2"/>
  <c r="AQ119" i="2"/>
  <c r="AQ453" i="2"/>
  <c r="AQ248" i="2"/>
  <c r="AQ613" i="2"/>
  <c r="AQ624" i="2"/>
  <c r="AQ157" i="2"/>
  <c r="AQ384" i="2"/>
  <c r="AQ339" i="2"/>
  <c r="AQ73" i="2"/>
  <c r="AQ213" i="2"/>
  <c r="AQ61" i="2"/>
  <c r="AQ637" i="2"/>
  <c r="AQ328" i="2"/>
  <c r="AQ134" i="2"/>
  <c r="AQ69" i="2"/>
  <c r="AQ38" i="2"/>
  <c r="AQ557" i="2"/>
  <c r="AQ536" i="2"/>
  <c r="AQ62" i="2"/>
  <c r="AQ240" i="2"/>
  <c r="AQ153" i="2"/>
  <c r="AQ374" i="2"/>
  <c r="AQ367" i="2"/>
  <c r="AQ519" i="2"/>
  <c r="AQ695" i="2"/>
  <c r="AQ11" i="2"/>
  <c r="AQ272" i="2"/>
  <c r="AQ114" i="2"/>
  <c r="AQ625" i="2"/>
  <c r="AQ278" i="2"/>
  <c r="AQ730" i="2"/>
  <c r="AQ542" i="2"/>
  <c r="AQ310" i="2"/>
  <c r="AQ338" i="2"/>
  <c r="AQ385" i="2"/>
  <c r="AQ181" i="2"/>
  <c r="AQ58" i="2"/>
  <c r="AQ132" i="2"/>
  <c r="AQ40" i="2"/>
  <c r="AQ10" i="2"/>
  <c r="AQ313" i="2"/>
  <c r="AQ87" i="2"/>
  <c r="AQ170" i="2"/>
  <c r="AQ217" i="2"/>
  <c r="AQ207" i="2"/>
  <c r="AQ42" i="2"/>
  <c r="AQ538" i="2"/>
  <c r="AQ481" i="2"/>
  <c r="AQ694" i="2"/>
  <c r="AQ2" i="2"/>
  <c r="AQ636" i="2"/>
  <c r="AQ556" i="2"/>
  <c r="AQ85" i="2"/>
  <c r="AQ409" i="2"/>
  <c r="AQ634" i="2"/>
  <c r="AQ366" i="2"/>
  <c r="AQ90" i="2"/>
  <c r="AQ696" i="2"/>
  <c r="AQ92" i="2"/>
  <c r="AQ189" i="2"/>
  <c r="AQ121" i="2"/>
  <c r="AQ8" i="2"/>
  <c r="AQ51" i="2"/>
  <c r="AQ570" i="2"/>
  <c r="AQ211" i="2"/>
  <c r="AQ298" i="2"/>
  <c r="AQ32" i="2"/>
  <c r="AQ44" i="2"/>
  <c r="AQ168" i="2"/>
  <c r="AQ594" i="2"/>
  <c r="AQ172" i="2"/>
  <c r="AQ608" i="2"/>
  <c r="AQ105" i="2"/>
  <c r="AQ201" i="2"/>
  <c r="AQ65" i="2"/>
  <c r="AQ26" i="2"/>
  <c r="AQ163" i="2"/>
  <c r="AQ516" i="2"/>
  <c r="AQ269" i="2"/>
  <c r="AQ446" i="2"/>
  <c r="AQ387" i="2"/>
  <c r="AQ350" i="2"/>
  <c r="AQ527" i="2"/>
  <c r="AQ161" i="2"/>
  <c r="AQ517" i="2"/>
  <c r="AQ18" i="2"/>
  <c r="AQ348" i="2"/>
  <c r="AQ671" i="2"/>
  <c r="AQ615" i="2"/>
  <c r="AQ175" i="2"/>
  <c r="AQ720" i="2"/>
  <c r="AQ288" i="2"/>
  <c r="AQ14" i="2"/>
  <c r="AQ639" i="2"/>
  <c r="AQ628" i="2"/>
  <c r="AQ48" i="2"/>
  <c r="AQ329" i="2"/>
  <c r="AQ389" i="2"/>
  <c r="AQ27" i="2"/>
  <c r="AQ500" i="2"/>
  <c r="AQ413" i="2"/>
  <c r="AQ177" i="2"/>
  <c r="AQ442" i="2"/>
  <c r="AQ120" i="2"/>
  <c r="AQ30" i="2"/>
  <c r="AQ429" i="2"/>
  <c r="AQ230" i="2"/>
  <c r="AQ182" i="2"/>
  <c r="AQ463" i="2"/>
  <c r="AQ393" i="2"/>
  <c r="AQ187" i="2"/>
  <c r="AQ214" i="2"/>
  <c r="AQ12" i="2"/>
  <c r="AQ263" i="2"/>
  <c r="AQ241" i="2"/>
  <c r="AQ603" i="2"/>
  <c r="AQ703" i="2"/>
  <c r="AQ462" i="2"/>
  <c r="AQ533" i="2"/>
  <c r="AQ264" i="2"/>
  <c r="AQ235" i="2"/>
  <c r="AQ629" i="2"/>
  <c r="AQ640" i="2"/>
  <c r="AQ21" i="2"/>
  <c r="AQ346" i="2"/>
  <c r="AQ140" i="2"/>
  <c r="AQ484" i="2"/>
  <c r="AQ19" i="2"/>
  <c r="AQ592" i="2"/>
  <c r="AQ208" i="2"/>
  <c r="AQ296" i="2"/>
  <c r="AQ654" i="2"/>
  <c r="AQ394" i="2"/>
  <c r="AQ91" i="2"/>
  <c r="AQ6" i="2"/>
  <c r="AQ220" i="2"/>
  <c r="AQ435" i="2"/>
  <c r="AQ729" i="2"/>
  <c r="AQ705" i="2"/>
  <c r="AQ468" i="2"/>
  <c r="AQ632" i="2"/>
  <c r="AQ77" i="2"/>
  <c r="AQ266" i="2"/>
  <c r="AQ471" i="2"/>
  <c r="AQ626" i="2"/>
  <c r="AQ142" i="2"/>
  <c r="AQ575" i="2"/>
  <c r="AQ146" i="2"/>
  <c r="AQ386" i="2"/>
  <c r="AQ652" i="2"/>
  <c r="AQ128" i="2"/>
  <c r="AQ643" i="2"/>
  <c r="AQ135" i="2"/>
  <c r="AQ314" i="2"/>
  <c r="AQ699" i="2"/>
  <c r="AQ550" i="2"/>
  <c r="AQ485" i="2"/>
  <c r="AQ152" i="2"/>
  <c r="AQ4" i="2"/>
  <c r="AQ438" i="2"/>
  <c r="AQ447" i="2"/>
  <c r="AQ15" i="2"/>
  <c r="AQ129" i="2"/>
  <c r="AQ726" i="2"/>
  <c r="AQ649" i="2"/>
  <c r="AQ238" i="2"/>
  <c r="AQ166" i="2"/>
  <c r="AQ336" i="2"/>
  <c r="AQ291" i="2"/>
  <c r="AQ93" i="2"/>
  <c r="AQ727" i="2"/>
  <c r="AQ635" i="2"/>
  <c r="AQ467" i="2"/>
  <c r="AQ686" i="2"/>
  <c r="AQ145" i="2"/>
  <c r="AQ526" i="2"/>
  <c r="AQ124" i="2"/>
  <c r="AQ335" i="2"/>
  <c r="AQ228" i="2"/>
  <c r="AQ494" i="2"/>
  <c r="AQ203" i="2"/>
  <c r="AQ399" i="2"/>
  <c r="AQ292" i="2"/>
  <c r="AQ299" i="2"/>
  <c r="AQ35" i="2"/>
  <c r="AQ23" i="2"/>
  <c r="AQ104" i="2"/>
  <c r="AQ28" i="2"/>
  <c r="AQ650" i="2"/>
  <c r="AQ365" i="2"/>
  <c r="AQ31" i="2"/>
  <c r="AQ352" i="2"/>
  <c r="AQ532" i="2"/>
  <c r="AQ562" i="2"/>
  <c r="AQ316" i="2"/>
  <c r="AQ663" i="2"/>
  <c r="AQ411" i="2"/>
  <c r="AQ601" i="2"/>
  <c r="AQ571" i="2"/>
  <c r="AQ137" i="2"/>
  <c r="AQ582" i="2"/>
  <c r="AQ60" i="2"/>
  <c r="AQ498" i="2"/>
  <c r="AQ586" i="2"/>
  <c r="AQ717" i="2"/>
  <c r="AQ364" i="2"/>
  <c r="AQ303" i="2"/>
  <c r="AQ304" i="2"/>
  <c r="AQ604" i="2"/>
  <c r="AQ574" i="2"/>
  <c r="AQ728" i="2"/>
  <c r="AQ162" i="2"/>
  <c r="AQ451" i="2"/>
  <c r="AQ458" i="2"/>
  <c r="AQ290" i="2"/>
  <c r="AQ74" i="2"/>
  <c r="AQ82" i="2"/>
  <c r="AQ311" i="2"/>
  <c r="AQ270" i="2"/>
  <c r="AQ395" i="2"/>
  <c r="AQ100" i="2"/>
  <c r="AQ548" i="2"/>
  <c r="AQ596" i="2"/>
  <c r="AQ191" i="2"/>
  <c r="AQ199" i="2"/>
  <c r="AQ295" i="2"/>
  <c r="AQ97" i="2"/>
  <c r="AQ707" i="2"/>
  <c r="AQ178" i="2"/>
  <c r="AQ499" i="2"/>
  <c r="AQ524" i="2"/>
  <c r="AQ440" i="2"/>
  <c r="AQ561" i="2"/>
  <c r="AQ576" i="2"/>
  <c r="AQ487" i="2"/>
  <c r="AQ110" i="2"/>
  <c r="AQ464" i="2"/>
  <c r="AQ362" i="2"/>
  <c r="AQ461" i="2"/>
  <c r="AQ403" i="2"/>
  <c r="AQ712" i="2"/>
  <c r="AQ719" i="2"/>
  <c r="AQ701" i="2"/>
  <c r="AQ488" i="2"/>
  <c r="AQ491" i="2"/>
  <c r="AQ221" i="2"/>
  <c r="AQ567" i="2"/>
  <c r="AQ183" i="2"/>
  <c r="AQ598" i="2"/>
  <c r="AQ736" i="2"/>
  <c r="AQ584" i="2"/>
  <c r="AQ602" i="2"/>
  <c r="AQ609" i="2"/>
  <c r="AQ326" i="2"/>
  <c r="AQ402" i="2"/>
  <c r="AQ510" i="2"/>
  <c r="AQ454" i="2"/>
  <c r="AQ502" i="2"/>
  <c r="AQ111" i="2"/>
  <c r="AQ655" i="2"/>
  <c r="AQ47" i="2"/>
  <c r="AQ480" i="2"/>
  <c r="AQ332" i="2"/>
  <c r="AQ171" i="2"/>
  <c r="AQ577" i="2"/>
  <c r="AQ445" i="2"/>
  <c r="AQ343" i="2"/>
  <c r="AQ96" i="2"/>
  <c r="AQ418" i="2"/>
  <c r="AQ116" i="2"/>
  <c r="AQ325" i="2"/>
  <c r="AQ149" i="2"/>
  <c r="AQ276" i="2"/>
  <c r="AQ245" i="2"/>
  <c r="AQ150" i="2"/>
  <c r="AQ489" i="2"/>
  <c r="AQ657" i="2"/>
  <c r="AQ659" i="2"/>
  <c r="AQ45" i="2"/>
  <c r="AQ406" i="2"/>
  <c r="AQ258" i="2"/>
  <c r="AQ725" i="2"/>
  <c r="AQ64" i="2"/>
  <c r="AQ63" i="2"/>
  <c r="AQ265" i="2"/>
  <c r="AQ98" i="2"/>
  <c r="AQ122" i="2"/>
  <c r="AQ195" i="2"/>
  <c r="AQ95" i="2"/>
  <c r="AQ297" i="2"/>
  <c r="AQ50" i="2"/>
  <c r="AQ645" i="2"/>
  <c r="AQ289" i="2"/>
  <c r="AQ641" i="2"/>
  <c r="AQ618" i="2"/>
  <c r="AQ497" i="2"/>
  <c r="AQ361" i="2"/>
  <c r="AQ568" i="2"/>
  <c r="AQ518" i="2"/>
  <c r="AQ219" i="2"/>
  <c r="AQ673" i="2"/>
  <c r="AQ118" i="2"/>
  <c r="AQ569" i="2"/>
  <c r="AQ653" i="2"/>
  <c r="AQ282" i="2"/>
  <c r="AQ593" i="2"/>
  <c r="AQ323" i="2"/>
  <c r="AQ420" i="2"/>
  <c r="AQ243" i="2"/>
  <c r="AQ713" i="2"/>
  <c r="AQ390" i="2"/>
  <c r="AQ216" i="2"/>
  <c r="AQ648" i="2"/>
  <c r="AQ70" i="2"/>
  <c r="AQ396" i="2"/>
  <c r="AQ702" i="2"/>
  <c r="AQ397" i="2"/>
  <c r="AQ256" i="2"/>
  <c r="AQ204" i="2"/>
  <c r="AQ616" i="2"/>
  <c r="AQ103" i="2"/>
  <c r="AQ242" i="2"/>
  <c r="AQ721" i="2"/>
  <c r="AQ206" i="2"/>
  <c r="AQ236" i="2"/>
  <c r="AQ285" i="2"/>
  <c r="AQ555" i="2"/>
  <c r="AQ664" i="2"/>
  <c r="AQ123" i="2"/>
  <c r="AQ138" i="2"/>
  <c r="AQ117" i="2"/>
  <c r="AQ537" i="2"/>
  <c r="AQ29" i="2"/>
  <c r="AQ738" i="2"/>
  <c r="AQ700" i="2"/>
  <c r="AQ546" i="2"/>
  <c r="AQ273" i="2"/>
  <c r="AQ715" i="2"/>
  <c r="AQ610" i="2"/>
  <c r="AQ612" i="2"/>
  <c r="AQ261" i="2"/>
  <c r="AQ188" i="2"/>
  <c r="AQ737" i="2"/>
  <c r="AQ286" i="2"/>
  <c r="AQ88" i="2"/>
  <c r="AQ697" i="2"/>
  <c r="AQ539" i="2"/>
  <c r="AQ520" i="2"/>
  <c r="AQ483" i="2"/>
  <c r="AQ391" i="2"/>
  <c r="AQ482" i="2"/>
  <c r="AQ455" i="2"/>
  <c r="AQ733" i="2"/>
  <c r="AQ708" i="2"/>
  <c r="AQ143" i="2"/>
  <c r="AQ465" i="2"/>
  <c r="AQ619" i="2"/>
  <c r="AQ687" i="2"/>
  <c r="AQ583" i="2"/>
  <c r="AQ470" i="2"/>
  <c r="AQ257" i="2"/>
  <c r="AQ674" i="2"/>
  <c r="AQ344" i="2"/>
  <c r="AQ271" i="2"/>
  <c r="AQ452" i="2"/>
  <c r="AQ359" i="2"/>
  <c r="AQ250" i="2"/>
  <c r="AQ89" i="2"/>
  <c r="AQ528" i="2"/>
  <c r="AQ246" i="2"/>
  <c r="AQ633" i="2"/>
  <c r="AQ416" i="2"/>
  <c r="AQ599" i="2"/>
  <c r="AQ564" i="2"/>
  <c r="AQ158" i="2"/>
  <c r="AQ229" i="2"/>
  <c r="AQ322" i="2"/>
  <c r="AQ410" i="2"/>
  <c r="AQ309" i="2"/>
  <c r="AQ317" i="2"/>
  <c r="AQ340" i="2"/>
  <c r="AQ377" i="2"/>
  <c r="AQ330" i="2"/>
  <c r="AQ509" i="2"/>
  <c r="AQ620" i="2"/>
  <c r="AQ722" i="2"/>
  <c r="AQ591" i="2"/>
  <c r="AQ449" i="2"/>
  <c r="AQ688" i="2"/>
  <c r="AQ512" i="2"/>
  <c r="AQ275" i="2"/>
  <c r="AQ617" i="2"/>
  <c r="AQ530" i="2"/>
  <c r="AQ665" i="2"/>
  <c r="AQ689" i="2"/>
  <c r="AQ262" i="2"/>
  <c r="AQ360" i="2"/>
  <c r="AQ646" i="2"/>
  <c r="AQ251" i="2"/>
  <c r="AQ676" i="2"/>
  <c r="AQ710" i="2"/>
  <c r="AQ679" i="2"/>
  <c r="AQ606" i="2"/>
  <c r="AQ670" i="2"/>
  <c r="AQ492" i="2"/>
  <c r="AQ735" i="2"/>
  <c r="AQ511" i="2"/>
  <c r="AQ706" i="2"/>
  <c r="AQ554" i="2"/>
  <c r="AQ698" i="2"/>
  <c r="AQ680" i="2"/>
  <c r="AQ685" i="2"/>
  <c r="AQ693" i="2"/>
  <c r="AQ667" i="2"/>
  <c r="AQ723" i="2"/>
  <c r="AQ678" i="2"/>
  <c r="AQ709" i="2"/>
  <c r="AQ724" i="2"/>
  <c r="AQ627" i="2"/>
  <c r="AQ621" i="2"/>
  <c r="AQ714" i="2"/>
  <c r="AQ718" i="2"/>
  <c r="AK658" i="2"/>
  <c r="AR658" i="2" s="1"/>
  <c r="AK566" i="2"/>
  <c r="AR566" i="2" s="1"/>
  <c r="AK545" i="2"/>
  <c r="AK130" i="2"/>
  <c r="AK307" i="2"/>
  <c r="AK331" i="2"/>
  <c r="AK466" i="2"/>
  <c r="AR466" i="2" s="1"/>
  <c r="AK369" i="2"/>
  <c r="AR369" i="2" s="1"/>
  <c r="AK515" i="2"/>
  <c r="AR515" i="2" s="1"/>
  <c r="AK644" i="2"/>
  <c r="AR644" i="2" s="1"/>
  <c r="AK370" i="2"/>
  <c r="AR370" i="2" s="1"/>
  <c r="AK254" i="2"/>
  <c r="AK184" i="2"/>
  <c r="AK668" i="2"/>
  <c r="AR668" i="2" s="1"/>
  <c r="AK131" i="2"/>
  <c r="AR131" i="2" s="1"/>
  <c r="AK504" i="2"/>
  <c r="AR504" i="2" s="1"/>
  <c r="AK579" i="2"/>
  <c r="AR579" i="2" s="1"/>
  <c r="AK59" i="2"/>
  <c r="AR59" i="2" s="1"/>
  <c r="AK400" i="2"/>
  <c r="AR400" i="2" s="1"/>
  <c r="AK647" i="2"/>
  <c r="AR647" i="2" s="1"/>
  <c r="AK443" i="2"/>
  <c r="AR443" i="2" s="1"/>
  <c r="AK421" i="2"/>
  <c r="AR421" i="2" s="1"/>
  <c r="AK544" i="2"/>
  <c r="AR544" i="2" s="1"/>
  <c r="AK268" i="2"/>
  <c r="AR268" i="2" s="1"/>
  <c r="AK302" i="2"/>
  <c r="AR302" i="2" s="1"/>
  <c r="AK444" i="2"/>
  <c r="AK66" i="2"/>
  <c r="AR66" i="2" s="1"/>
  <c r="AK638" i="2"/>
  <c r="AR638" i="2" s="1"/>
  <c r="AK144" i="2"/>
  <c r="AR144" i="2" s="1"/>
  <c r="AK607" i="2"/>
  <c r="AR607" i="2" s="1"/>
  <c r="AK677" i="2"/>
  <c r="AR677" i="2" s="1"/>
  <c r="AK388" i="2"/>
  <c r="AR388" i="2" s="1"/>
  <c r="AK356" i="2"/>
  <c r="AR356" i="2" s="1"/>
  <c r="AK711" i="2"/>
  <c r="AR711" i="2" s="1"/>
  <c r="AK102" i="2"/>
  <c r="AR102" i="2" s="1"/>
  <c r="AK25" i="2"/>
  <c r="AK378" i="2"/>
  <c r="AK233" i="2"/>
  <c r="AR233" i="2" s="1"/>
  <c r="AK148" i="2"/>
  <c r="AR148" i="2" s="1"/>
  <c r="AK49" i="2"/>
  <c r="AR49" i="2" s="1"/>
  <c r="AK683" i="2"/>
  <c r="AR683" i="2" s="1"/>
  <c r="AK287" i="2"/>
  <c r="AR287" i="2" s="1"/>
  <c r="AK549" i="2"/>
  <c r="AR549" i="2" s="1"/>
  <c r="AK404" i="2"/>
  <c r="AR404" i="2" s="1"/>
  <c r="AK486" i="2"/>
  <c r="AR486" i="2" s="1"/>
  <c r="AK167" i="2"/>
  <c r="AR167" i="2" s="1"/>
  <c r="AK226" i="2"/>
  <c r="AR226" i="2" s="1"/>
  <c r="AK572" i="2"/>
  <c r="AR572" i="2" s="1"/>
  <c r="AK267" i="2"/>
  <c r="AK428" i="2"/>
  <c r="AR428" i="2" s="1"/>
  <c r="AK531" i="2"/>
  <c r="AR531" i="2" s="1"/>
  <c r="AK373" i="2"/>
  <c r="AK478" i="2"/>
  <c r="AR478" i="2" s="1"/>
  <c r="AK496" i="2"/>
  <c r="AR496" i="2" s="1"/>
  <c r="AK218" i="2"/>
  <c r="AK351" i="2"/>
  <c r="AR351" i="2" s="1"/>
  <c r="AK155" i="2"/>
  <c r="AR155" i="2" s="1"/>
  <c r="AK505" i="2"/>
  <c r="AK244" i="2"/>
  <c r="AR244" i="2" s="1"/>
  <c r="AK430" i="2"/>
  <c r="AR430" i="2" s="1"/>
  <c r="AK284" i="2"/>
  <c r="AR284" i="2" s="1"/>
  <c r="AK503" i="2"/>
  <c r="AR503" i="2" s="1"/>
  <c r="AK185" i="2"/>
  <c r="AR185" i="2" s="1"/>
  <c r="AK355" i="2"/>
  <c r="AR355" i="2" s="1"/>
  <c r="AK252" i="2"/>
  <c r="AR252" i="2" s="1"/>
  <c r="AK439" i="2"/>
  <c r="AR439" i="2" s="1"/>
  <c r="AK319" i="2"/>
  <c r="AK349" i="2"/>
  <c r="AK165" i="2"/>
  <c r="AR165" i="2" s="1"/>
  <c r="AK559" i="2"/>
  <c r="AR559" i="2" s="1"/>
  <c r="AK611" i="2"/>
  <c r="AR611" i="2" s="1"/>
  <c r="AK371" i="2"/>
  <c r="AR371" i="2" s="1"/>
  <c r="AK392" i="2"/>
  <c r="AR392" i="2" s="1"/>
  <c r="AK333" i="2"/>
  <c r="AR333" i="2" s="1"/>
  <c r="AK209" i="2"/>
  <c r="AR209" i="2" s="1"/>
  <c r="AK179" i="2"/>
  <c r="AR179" i="2" s="1"/>
  <c r="AK106" i="2"/>
  <c r="AR106" i="2" s="1"/>
  <c r="AK210" i="2"/>
  <c r="AK72" i="2"/>
  <c r="AR72" i="2" s="1"/>
  <c r="AK347" i="2"/>
  <c r="AK493" i="2"/>
  <c r="AR493" i="2" s="1"/>
  <c r="AK180" i="2"/>
  <c r="AR180" i="2" s="1"/>
  <c r="AK535" i="2"/>
  <c r="AR535" i="2" s="1"/>
  <c r="AK154" i="2"/>
  <c r="AK353" i="2"/>
  <c r="AR353" i="2" s="1"/>
  <c r="AK522" i="2"/>
  <c r="AR522" i="2" s="1"/>
  <c r="AK84" i="2"/>
  <c r="AK426" i="2"/>
  <c r="AR426" i="2" s="1"/>
  <c r="AK249" i="2"/>
  <c r="AR249" i="2" s="1"/>
  <c r="AK437" i="2"/>
  <c r="AK224" i="2"/>
  <c r="AK56" i="2"/>
  <c r="AK301" i="2"/>
  <c r="AK324" i="2"/>
  <c r="AR324" i="2" s="1"/>
  <c r="AK125" i="2"/>
  <c r="AR125" i="2" s="1"/>
  <c r="AK660" i="2"/>
  <c r="AR660" i="2" s="1"/>
  <c r="AK115" i="2"/>
  <c r="AK7" i="2"/>
  <c r="AR7" i="2" s="1"/>
  <c r="AK305" i="2"/>
  <c r="AR305" i="2" s="1"/>
  <c r="AK112" i="2"/>
  <c r="AK300" i="2"/>
  <c r="AR300" i="2" s="1"/>
  <c r="AK255" i="2"/>
  <c r="AK408" i="2"/>
  <c r="AR408" i="2" s="1"/>
  <c r="AK681" i="2"/>
  <c r="AR681" i="2" s="1"/>
  <c r="AK405" i="2"/>
  <c r="AR405" i="2" s="1"/>
  <c r="AK41" i="2"/>
  <c r="AR41" i="2" s="1"/>
  <c r="AK33" i="2"/>
  <c r="AK136" i="2"/>
  <c r="AR136" i="2" s="1"/>
  <c r="AK521" i="2"/>
  <c r="AR521" i="2" s="1"/>
  <c r="AK448" i="2"/>
  <c r="AR448" i="2" s="1"/>
  <c r="AK682" i="2"/>
  <c r="AR682" i="2" s="1"/>
  <c r="AK382" i="2"/>
  <c r="AR382" i="2" s="1"/>
  <c r="AK55" i="2"/>
  <c r="AK279" i="2"/>
  <c r="AR279" i="2" s="1"/>
  <c r="AK13" i="2"/>
  <c r="AR13" i="2" s="1"/>
  <c r="AK337" i="2"/>
  <c r="AR337" i="2" s="1"/>
  <c r="AK67" i="2"/>
  <c r="AK78" i="2"/>
  <c r="AR78" i="2" s="1"/>
  <c r="AK342" i="2"/>
  <c r="AR342" i="2" s="1"/>
  <c r="AK732" i="2"/>
  <c r="AR732" i="2" s="1"/>
  <c r="AK552" i="2"/>
  <c r="AR552" i="2" s="1"/>
  <c r="AK222" i="2"/>
  <c r="AR222" i="2" s="1"/>
  <c r="AK631" i="2"/>
  <c r="AR631" i="2" s="1"/>
  <c r="AK253" i="2"/>
  <c r="AR253" i="2" s="1"/>
  <c r="AK357" i="2"/>
  <c r="AR357" i="2" s="1"/>
  <c r="AK407" i="2"/>
  <c r="AR407" i="2" s="1"/>
  <c r="AK412" i="2"/>
  <c r="AK260" i="2"/>
  <c r="AK506" i="2"/>
  <c r="AR506" i="2" s="1"/>
  <c r="AK159" i="2"/>
  <c r="AK133" i="2"/>
  <c r="AK22" i="2"/>
  <c r="AK139" i="2"/>
  <c r="AR139" i="2" s="1"/>
  <c r="AK375" i="2"/>
  <c r="AK274" i="2"/>
  <c r="AK354" i="2"/>
  <c r="AR354" i="2" s="1"/>
  <c r="AK651" i="2"/>
  <c r="AR651" i="2" s="1"/>
  <c r="AK661" i="2"/>
  <c r="AR661" i="2" s="1"/>
  <c r="AK293" i="2"/>
  <c r="AR293" i="2" s="1"/>
  <c r="AK277" i="2"/>
  <c r="AK379" i="2"/>
  <c r="AR379" i="2" s="1"/>
  <c r="AK205" i="2"/>
  <c r="AR205" i="2" s="1"/>
  <c r="AK704" i="2"/>
  <c r="AR704" i="2" s="1"/>
  <c r="AK320" i="2"/>
  <c r="AR320" i="2" s="1"/>
  <c r="AK547" i="2"/>
  <c r="AR547" i="2" s="1"/>
  <c r="AK16" i="2"/>
  <c r="AK423" i="2"/>
  <c r="AR423" i="2" s="1"/>
  <c r="AK17" i="2"/>
  <c r="AK472" i="2"/>
  <c r="AK675" i="2"/>
  <c r="AR675" i="2" s="1"/>
  <c r="AK553" i="2"/>
  <c r="AR553" i="2" s="1"/>
  <c r="AK231" i="2"/>
  <c r="AR231" i="2" s="1"/>
  <c r="AK200" i="2"/>
  <c r="AR200" i="2" s="1"/>
  <c r="AK202" i="2"/>
  <c r="AK176" i="2"/>
  <c r="AK731" i="2"/>
  <c r="AR731" i="2" s="1"/>
  <c r="AK34" i="2"/>
  <c r="AK234" i="2"/>
  <c r="AR234" i="2" s="1"/>
  <c r="AK173" i="2"/>
  <c r="AR173" i="2" s="1"/>
  <c r="AK456" i="2"/>
  <c r="AR456" i="2" s="1"/>
  <c r="AK495" i="2"/>
  <c r="AR495" i="2" s="1"/>
  <c r="AK469" i="2"/>
  <c r="AR469" i="2" s="1"/>
  <c r="AK543" i="2"/>
  <c r="AR543" i="2" s="1"/>
  <c r="AK477" i="2"/>
  <c r="AR477" i="2" s="1"/>
  <c r="AK283" i="2"/>
  <c r="AR283" i="2" s="1"/>
  <c r="AK507" i="2"/>
  <c r="AR507" i="2" s="1"/>
  <c r="AK341" i="2"/>
  <c r="AK223" i="2"/>
  <c r="AK623" i="2"/>
  <c r="AR623" i="2" s="1"/>
  <c r="AK197" i="2"/>
  <c r="AK605" i="2"/>
  <c r="AR605" i="2" s="1"/>
  <c r="AK560" i="2"/>
  <c r="AR560" i="2" s="1"/>
  <c r="AK578" i="2"/>
  <c r="AR578" i="2" s="1"/>
  <c r="AK281" i="2"/>
  <c r="AR281" i="2" s="1"/>
  <c r="AK551" i="2"/>
  <c r="AR551" i="2" s="1"/>
  <c r="AK534" i="2"/>
  <c r="AR534" i="2" s="1"/>
  <c r="AK684" i="2"/>
  <c r="AR684" i="2" s="1"/>
  <c r="AK589" i="2"/>
  <c r="AR589" i="2" s="1"/>
  <c r="AK417" i="2"/>
  <c r="AR417" i="2" s="1"/>
  <c r="AK94" i="2"/>
  <c r="AK475" i="2"/>
  <c r="AK215" i="2"/>
  <c r="AK36" i="2"/>
  <c r="AK450" i="2"/>
  <c r="AK669" i="2"/>
  <c r="AR669" i="2" s="1"/>
  <c r="AK690" i="2"/>
  <c r="AR690" i="2" s="1"/>
  <c r="AK225" i="2"/>
  <c r="AK83" i="2"/>
  <c r="AK198" i="2"/>
  <c r="AK101" i="2"/>
  <c r="AR101" i="2" s="1"/>
  <c r="AK672" i="2"/>
  <c r="AR672" i="2" s="1"/>
  <c r="AK321" i="2"/>
  <c r="AR321" i="2" s="1"/>
  <c r="AK656" i="2"/>
  <c r="AR656" i="2" s="1"/>
  <c r="AK76" i="2"/>
  <c r="AK5" i="2"/>
  <c r="AK588" i="2"/>
  <c r="AR588" i="2" s="1"/>
  <c r="AK196" i="2"/>
  <c r="AR196" i="2" s="1"/>
  <c r="AK622" i="2"/>
  <c r="AR622" i="2" s="1"/>
  <c r="AK513" i="2"/>
  <c r="AR513" i="2" s="1"/>
  <c r="AK460" i="2"/>
  <c r="AR460" i="2" s="1"/>
  <c r="AK565" i="2"/>
  <c r="AK587" i="2"/>
  <c r="AR587" i="2" s="1"/>
  <c r="AK358" i="2"/>
  <c r="AK662" i="2"/>
  <c r="AR662" i="2" s="1"/>
  <c r="AK380" i="2"/>
  <c r="AR380" i="2" s="1"/>
  <c r="AK68" i="2"/>
  <c r="AK53" i="2"/>
  <c r="AR53" i="2" s="1"/>
  <c r="AK422" i="2"/>
  <c r="AR422" i="2" s="1"/>
  <c r="AK315" i="2"/>
  <c r="AK306" i="2"/>
  <c r="AK600" i="2"/>
  <c r="AR600" i="2" s="1"/>
  <c r="AK424" i="2"/>
  <c r="AR424" i="2" s="1"/>
  <c r="AK99" i="2"/>
  <c r="AR99" i="2" s="1"/>
  <c r="AK523" i="2"/>
  <c r="AR523" i="2" s="1"/>
  <c r="AK193" i="2"/>
  <c r="AK441" i="2"/>
  <c r="AR441" i="2" s="1"/>
  <c r="AK71" i="2"/>
  <c r="AK79" i="2"/>
  <c r="AK479" i="2"/>
  <c r="AR479" i="2" s="1"/>
  <c r="AK280" i="2"/>
  <c r="AR280" i="2" s="1"/>
  <c r="AK80" i="2"/>
  <c r="AK147" i="2"/>
  <c r="AK573" i="2"/>
  <c r="AR573" i="2" s="1"/>
  <c r="AK9" i="2"/>
  <c r="AK597" i="2"/>
  <c r="AR597" i="2" s="1"/>
  <c r="AK294" i="2"/>
  <c r="AK107" i="2"/>
  <c r="AR107" i="2" s="1"/>
  <c r="AK37" i="2"/>
  <c r="AK212" i="2"/>
  <c r="AR212" i="2" s="1"/>
  <c r="AK525" i="2"/>
  <c r="AR525" i="2" s="1"/>
  <c r="AK427" i="2"/>
  <c r="AR427" i="2" s="1"/>
  <c r="AK308" i="2"/>
  <c r="AR308" i="2" s="1"/>
  <c r="AK540" i="2"/>
  <c r="AR540" i="2" s="1"/>
  <c r="AK164" i="2"/>
  <c r="AK666" i="2"/>
  <c r="AR666" i="2" s="1"/>
  <c r="AK46" i="2"/>
  <c r="AK327" i="2"/>
  <c r="AR327" i="2" s="1"/>
  <c r="AK174" i="2"/>
  <c r="AK372" i="2"/>
  <c r="AK39" i="2"/>
  <c r="AK81" i="2"/>
  <c r="AK431" i="2"/>
  <c r="AR431" i="2" s="1"/>
  <c r="AK109" i="2"/>
  <c r="AK563" i="2"/>
  <c r="AR563" i="2" s="1"/>
  <c r="AK126" i="2"/>
  <c r="AR126" i="2" s="1"/>
  <c r="AK457" i="2"/>
  <c r="AR457" i="2" s="1"/>
  <c r="AK432" i="2"/>
  <c r="AR432" i="2" s="1"/>
  <c r="AK558" i="2"/>
  <c r="AR558" i="2" s="1"/>
  <c r="AK43" i="2"/>
  <c r="AK363" i="2"/>
  <c r="AR363" i="2" s="1"/>
  <c r="AK425" i="2"/>
  <c r="AK630" i="2"/>
  <c r="AR630" i="2" s="1"/>
  <c r="AK642" i="2"/>
  <c r="AR642" i="2" s="1"/>
  <c r="AK383" i="2"/>
  <c r="AK433" i="2"/>
  <c r="AR433" i="2" s="1"/>
  <c r="AK368" i="2"/>
  <c r="AR368" i="2" s="1"/>
  <c r="AK692" i="2"/>
  <c r="AR692" i="2" s="1"/>
  <c r="AK415" i="2"/>
  <c r="AR415" i="2" s="1"/>
  <c r="AK239" i="2"/>
  <c r="AR239" i="2" s="1"/>
  <c r="AK20" i="2"/>
  <c r="AK580" i="2"/>
  <c r="AR580" i="2" s="1"/>
  <c r="AK529" i="2"/>
  <c r="AK376" i="2"/>
  <c r="AK24" i="2"/>
  <c r="AK345" i="2"/>
  <c r="AR345" i="2" s="1"/>
  <c r="AK614" i="2"/>
  <c r="AR614" i="2" s="1"/>
  <c r="AK52" i="2"/>
  <c r="AK595" i="2"/>
  <c r="AR595" i="2" s="1"/>
  <c r="AK716" i="2"/>
  <c r="AR716" i="2" s="1"/>
  <c r="AK57" i="2"/>
  <c r="AK436" i="2"/>
  <c r="AR436" i="2" s="1"/>
  <c r="AK501" i="2"/>
  <c r="AK259" i="2"/>
  <c r="AK490" i="2"/>
  <c r="AR490" i="2" s="1"/>
  <c r="AK508" i="2"/>
  <c r="AR508" i="2" s="1"/>
  <c r="AK127" i="2"/>
  <c r="AR127" i="2" s="1"/>
  <c r="AK473" i="2"/>
  <c r="AK381" i="2"/>
  <c r="AK194" i="2"/>
  <c r="AK734" i="2"/>
  <c r="AR734" i="2" s="1"/>
  <c r="AK54" i="2"/>
  <c r="AK3" i="2"/>
  <c r="AK401" i="2"/>
  <c r="AR401" i="2" s="1"/>
  <c r="AK113" i="2"/>
  <c r="AK247" i="2"/>
  <c r="AK141" i="2"/>
  <c r="AR141" i="2" s="1"/>
  <c r="AK459" i="2"/>
  <c r="AR459" i="2" s="1"/>
  <c r="AK476" i="2"/>
  <c r="AR476" i="2" s="1"/>
  <c r="AK318" i="2"/>
  <c r="AK541" i="2"/>
  <c r="AR541" i="2" s="1"/>
  <c r="AK434" i="2"/>
  <c r="AR434" i="2" s="1"/>
  <c r="AK190" i="2"/>
  <c r="AR190" i="2" s="1"/>
  <c r="AK514" i="2"/>
  <c r="AR514" i="2" s="1"/>
  <c r="AK160" i="2"/>
  <c r="AK108" i="2"/>
  <c r="AR108" i="2" s="1"/>
  <c r="AK590" i="2"/>
  <c r="AK585" i="2"/>
  <c r="AR585" i="2" s="1"/>
  <c r="AK75" i="2"/>
  <c r="AK186" i="2"/>
  <c r="AR186" i="2" s="1"/>
  <c r="AK419" i="2"/>
  <c r="AR419" i="2" s="1"/>
  <c r="AK192" i="2"/>
  <c r="AK474" i="2"/>
  <c r="AK691" i="2"/>
  <c r="AR691" i="2" s="1"/>
  <c r="AK151" i="2"/>
  <c r="AK232" i="2"/>
  <c r="AK414" i="2"/>
  <c r="AR414" i="2" s="1"/>
  <c r="AK398" i="2"/>
  <c r="AR398" i="2" s="1"/>
  <c r="AK156" i="2"/>
  <c r="AK581" i="2"/>
  <c r="AR581" i="2" s="1"/>
  <c r="AK237" i="2"/>
  <c r="AK227" i="2"/>
  <c r="AK86" i="2"/>
  <c r="AR86" i="2" s="1"/>
  <c r="AK312" i="2"/>
  <c r="AK169" i="2"/>
  <c r="AR169" i="2" s="1"/>
  <c r="AK334" i="2"/>
  <c r="AR334" i="2" s="1"/>
  <c r="AK119" i="2"/>
  <c r="AK453" i="2"/>
  <c r="AR453" i="2" s="1"/>
  <c r="AK248" i="2"/>
  <c r="AR248" i="2" s="1"/>
  <c r="AK613" i="2"/>
  <c r="AR613" i="2" s="1"/>
  <c r="AK624" i="2"/>
  <c r="AK157" i="2"/>
  <c r="AR157" i="2" s="1"/>
  <c r="AK384" i="2"/>
  <c r="AR384" i="2" s="1"/>
  <c r="AK339" i="2"/>
  <c r="AR339" i="2" s="1"/>
  <c r="AK73" i="2"/>
  <c r="AK213" i="2"/>
  <c r="AR213" i="2" s="1"/>
  <c r="AK61" i="2"/>
  <c r="AK637" i="2"/>
  <c r="AR637" i="2" s="1"/>
  <c r="AK328" i="2"/>
  <c r="AR328" i="2" s="1"/>
  <c r="AK134" i="2"/>
  <c r="AK69" i="2"/>
  <c r="AK38" i="2"/>
  <c r="AK557" i="2"/>
  <c r="AR557" i="2" s="1"/>
  <c r="AK536" i="2"/>
  <c r="AR536" i="2" s="1"/>
  <c r="AK62" i="2"/>
  <c r="AR62" i="2" s="1"/>
  <c r="AK240" i="2"/>
  <c r="AR240" i="2" s="1"/>
  <c r="AK153" i="2"/>
  <c r="AR153" i="2" s="1"/>
  <c r="AK374" i="2"/>
  <c r="AR374" i="2" s="1"/>
  <c r="AK367" i="2"/>
  <c r="AR367" i="2" s="1"/>
  <c r="AK519" i="2"/>
  <c r="AR519" i="2" s="1"/>
  <c r="AK695" i="2"/>
  <c r="AR695" i="2" s="1"/>
  <c r="AK11" i="2"/>
  <c r="AR11" i="2" s="1"/>
  <c r="AK272" i="2"/>
  <c r="AK114" i="2"/>
  <c r="AK625" i="2"/>
  <c r="AR625" i="2" s="1"/>
  <c r="AK278" i="2"/>
  <c r="AR278" i="2" s="1"/>
  <c r="AK730" i="2"/>
  <c r="AR730" i="2" s="1"/>
  <c r="AK542" i="2"/>
  <c r="AR542" i="2" s="1"/>
  <c r="AK310" i="2"/>
  <c r="AR310" i="2" s="1"/>
  <c r="AK338" i="2"/>
  <c r="AK385" i="2"/>
  <c r="AR385" i="2" s="1"/>
  <c r="AK181" i="2"/>
  <c r="AR181" i="2" s="1"/>
  <c r="AK58" i="2"/>
  <c r="AK132" i="2"/>
  <c r="AK40" i="2"/>
  <c r="AR40" i="2" s="1"/>
  <c r="AK10" i="2"/>
  <c r="AK313" i="2"/>
  <c r="AR313" i="2" s="1"/>
  <c r="AK87" i="2"/>
  <c r="AK170" i="2"/>
  <c r="AR170" i="2" s="1"/>
  <c r="AK217" i="2"/>
  <c r="AK207" i="2"/>
  <c r="AK42" i="2"/>
  <c r="AK538" i="2"/>
  <c r="AR538" i="2" s="1"/>
  <c r="AK481" i="2"/>
  <c r="AR481" i="2" s="1"/>
  <c r="AK694" i="2"/>
  <c r="AR694" i="2" s="1"/>
  <c r="AK2" i="2"/>
  <c r="AK636" i="2"/>
  <c r="AR636" i="2" s="1"/>
  <c r="AK556" i="2"/>
  <c r="AR556" i="2" s="1"/>
  <c r="AK85" i="2"/>
  <c r="AR85" i="2" s="1"/>
  <c r="AK409" i="2"/>
  <c r="AK634" i="2"/>
  <c r="AR634" i="2" s="1"/>
  <c r="AK366" i="2"/>
  <c r="AR366" i="2" s="1"/>
  <c r="AK90" i="2"/>
  <c r="AK696" i="2"/>
  <c r="AR696" i="2" s="1"/>
  <c r="AK92" i="2"/>
  <c r="AK189" i="2"/>
  <c r="AK121" i="2"/>
  <c r="AR121" i="2" s="1"/>
  <c r="AK8" i="2"/>
  <c r="AK51" i="2"/>
  <c r="AR51" i="2" s="1"/>
  <c r="AK570" i="2"/>
  <c r="AK211" i="2"/>
  <c r="AK298" i="2"/>
  <c r="AR298" i="2" s="1"/>
  <c r="AK32" i="2"/>
  <c r="AK44" i="2"/>
  <c r="AR44" i="2" s="1"/>
  <c r="AK168" i="2"/>
  <c r="AK594" i="2"/>
  <c r="AR594" i="2" s="1"/>
  <c r="AK172" i="2"/>
  <c r="AR172" i="2" s="1"/>
  <c r="AK608" i="2"/>
  <c r="AR608" i="2" s="1"/>
  <c r="AK105" i="2"/>
  <c r="AR105" i="2" s="1"/>
  <c r="AK201" i="2"/>
  <c r="AK65" i="2"/>
  <c r="AK26" i="2"/>
  <c r="AK163" i="2"/>
  <c r="AK516" i="2"/>
  <c r="AR516" i="2" s="1"/>
  <c r="AK269" i="2"/>
  <c r="AR269" i="2" s="1"/>
  <c r="AK446" i="2"/>
  <c r="AR446" i="2" s="1"/>
  <c r="AK387" i="2"/>
  <c r="AR387" i="2" s="1"/>
  <c r="AK350" i="2"/>
  <c r="AR350" i="2" s="1"/>
  <c r="AK527" i="2"/>
  <c r="AR527" i="2" s="1"/>
  <c r="AK161" i="2"/>
  <c r="AK517" i="2"/>
  <c r="AR517" i="2" s="1"/>
  <c r="AK18" i="2"/>
  <c r="C12" i="3" s="1"/>
  <c r="AK348" i="2"/>
  <c r="AR348" i="2" s="1"/>
  <c r="AK671" i="2"/>
  <c r="AR671" i="2" s="1"/>
  <c r="AK615" i="2"/>
  <c r="AR615" i="2" s="1"/>
  <c r="AK175" i="2"/>
  <c r="AK720" i="2"/>
  <c r="AR720" i="2" s="1"/>
  <c r="AK288" i="2"/>
  <c r="AR288" i="2" s="1"/>
  <c r="AK14" i="2"/>
  <c r="AR14" i="2" s="1"/>
  <c r="AK639" i="2"/>
  <c r="AR639" i="2" s="1"/>
  <c r="AK628" i="2"/>
  <c r="AR628" i="2" s="1"/>
  <c r="AK48" i="2"/>
  <c r="AK329" i="2"/>
  <c r="AR329" i="2" s="1"/>
  <c r="AK389" i="2"/>
  <c r="AR389" i="2" s="1"/>
  <c r="AK27" i="2"/>
  <c r="AK500" i="2"/>
  <c r="AR500" i="2" s="1"/>
  <c r="AK413" i="2"/>
  <c r="AR413" i="2" s="1"/>
  <c r="AK177" i="2"/>
  <c r="AR177" i="2" s="1"/>
  <c r="AK442" i="2"/>
  <c r="AR442" i="2" s="1"/>
  <c r="AK120" i="2"/>
  <c r="AK30" i="2"/>
  <c r="AK429" i="2"/>
  <c r="AR429" i="2" s="1"/>
  <c r="AK230" i="2"/>
  <c r="AR230" i="2" s="1"/>
  <c r="AK182" i="2"/>
  <c r="AR182" i="2" s="1"/>
  <c r="AK463" i="2"/>
  <c r="AR463" i="2" s="1"/>
  <c r="AK393" i="2"/>
  <c r="AR393" i="2" s="1"/>
  <c r="AK187" i="2"/>
  <c r="AR187" i="2" s="1"/>
  <c r="AK214" i="2"/>
  <c r="AR214" i="2" s="1"/>
  <c r="AK12" i="2"/>
  <c r="AK263" i="2"/>
  <c r="AR263" i="2" s="1"/>
  <c r="AK241" i="2"/>
  <c r="AK603" i="2"/>
  <c r="AR603" i="2" s="1"/>
  <c r="AK703" i="2"/>
  <c r="AR703" i="2" s="1"/>
  <c r="AK462" i="2"/>
  <c r="AK533" i="2"/>
  <c r="AR533" i="2" s="1"/>
  <c r="AK264" i="2"/>
  <c r="AK235" i="2"/>
  <c r="AK629" i="2"/>
  <c r="AK640" i="2"/>
  <c r="AR640" i="2" s="1"/>
  <c r="AK21" i="2"/>
  <c r="AK346" i="2"/>
  <c r="AR346" i="2" s="1"/>
  <c r="AK140" i="2"/>
  <c r="AR140" i="2" s="1"/>
  <c r="AK484" i="2"/>
  <c r="AR484" i="2" s="1"/>
  <c r="AK19" i="2"/>
  <c r="AK592" i="2"/>
  <c r="AR592" i="2" s="1"/>
  <c r="AK208" i="2"/>
  <c r="AK296" i="2"/>
  <c r="AR296" i="2" s="1"/>
  <c r="AK654" i="2"/>
  <c r="AR654" i="2" s="1"/>
  <c r="AK394" i="2"/>
  <c r="AR394" i="2" s="1"/>
  <c r="AK91" i="2"/>
  <c r="AK6" i="2"/>
  <c r="AK220" i="2"/>
  <c r="AK435" i="2"/>
  <c r="AR435" i="2" s="1"/>
  <c r="AK729" i="2"/>
  <c r="AR729" i="2" s="1"/>
  <c r="AK705" i="2"/>
  <c r="AR705" i="2" s="1"/>
  <c r="AK468" i="2"/>
  <c r="AK632" i="2"/>
  <c r="AR632" i="2" s="1"/>
  <c r="AK77" i="2"/>
  <c r="AK266" i="2"/>
  <c r="AR266" i="2" s="1"/>
  <c r="AK471" i="2"/>
  <c r="AK626" i="2"/>
  <c r="AR626" i="2" s="1"/>
  <c r="AK142" i="2"/>
  <c r="AK575" i="2"/>
  <c r="AR575" i="2" s="1"/>
  <c r="AK146" i="2"/>
  <c r="AK386" i="2"/>
  <c r="AR386" i="2" s="1"/>
  <c r="AK652" i="2"/>
  <c r="AR652" i="2" s="1"/>
  <c r="AK128" i="2"/>
  <c r="AR128" i="2" s="1"/>
  <c r="AK643" i="2"/>
  <c r="AR643" i="2" s="1"/>
  <c r="AK135" i="2"/>
  <c r="AK314" i="2"/>
  <c r="AR314" i="2" s="1"/>
  <c r="AK699" i="2"/>
  <c r="AR699" i="2" s="1"/>
  <c r="AK550" i="2"/>
  <c r="AR550" i="2" s="1"/>
  <c r="AK485" i="2"/>
  <c r="AR485" i="2" s="1"/>
  <c r="AK152" i="2"/>
  <c r="AR152" i="2" s="1"/>
  <c r="AK4" i="2"/>
  <c r="AK438" i="2"/>
  <c r="AR438" i="2" s="1"/>
  <c r="AK447" i="2"/>
  <c r="AR447" i="2" s="1"/>
  <c r="AK15" i="2"/>
  <c r="AK129" i="2"/>
  <c r="AR129" i="2" s="1"/>
  <c r="AK726" i="2"/>
  <c r="AR726" i="2" s="1"/>
  <c r="AK649" i="2"/>
  <c r="AR649" i="2" s="1"/>
  <c r="AK238" i="2"/>
  <c r="AR238" i="2" s="1"/>
  <c r="AK166" i="2"/>
  <c r="AK336" i="2"/>
  <c r="AK291" i="2"/>
  <c r="AR291" i="2" s="1"/>
  <c r="AK93" i="2"/>
  <c r="AK727" i="2"/>
  <c r="AR727" i="2" s="1"/>
  <c r="AK635" i="2"/>
  <c r="AR635" i="2" s="1"/>
  <c r="AK467" i="2"/>
  <c r="AR467" i="2" s="1"/>
  <c r="AK686" i="2"/>
  <c r="AR686" i="2" s="1"/>
  <c r="AK145" i="2"/>
  <c r="AK526" i="2"/>
  <c r="AR526" i="2" s="1"/>
  <c r="AK124" i="2"/>
  <c r="AR124" i="2" s="1"/>
  <c r="AK335" i="2"/>
  <c r="AR335" i="2" s="1"/>
  <c r="AK228" i="2"/>
  <c r="AK494" i="2"/>
  <c r="AR494" i="2" s="1"/>
  <c r="AK203" i="2"/>
  <c r="AR203" i="2" s="1"/>
  <c r="AK399" i="2"/>
  <c r="AR399" i="2" s="1"/>
  <c r="AK292" i="2"/>
  <c r="AR292" i="2" s="1"/>
  <c r="AK299" i="2"/>
  <c r="AK35" i="2"/>
  <c r="AK23" i="2"/>
  <c r="AK104" i="2"/>
  <c r="AK28" i="2"/>
  <c r="AK650" i="2"/>
  <c r="AR650" i="2" s="1"/>
  <c r="AK365" i="2"/>
  <c r="AR365" i="2" s="1"/>
  <c r="AK31" i="2"/>
  <c r="AK352" i="2"/>
  <c r="AR352" i="2" s="1"/>
  <c r="AK532" i="2"/>
  <c r="AK562" i="2"/>
  <c r="AR562" i="2" s="1"/>
  <c r="AK316" i="2"/>
  <c r="AK663" i="2"/>
  <c r="AR663" i="2" s="1"/>
  <c r="AK411" i="2"/>
  <c r="AR411" i="2" s="1"/>
  <c r="AK601" i="2"/>
  <c r="AR601" i="2" s="1"/>
  <c r="AK571" i="2"/>
  <c r="AR571" i="2" s="1"/>
  <c r="AK137" i="2"/>
  <c r="AR137" i="2" s="1"/>
  <c r="AK582" i="2"/>
  <c r="AR582" i="2" s="1"/>
  <c r="AK60" i="2"/>
  <c r="AK498" i="2"/>
  <c r="AR498" i="2" s="1"/>
  <c r="AK586" i="2"/>
  <c r="AR586" i="2" s="1"/>
  <c r="AK717" i="2"/>
  <c r="AR717" i="2" s="1"/>
  <c r="AK364" i="2"/>
  <c r="AR364" i="2" s="1"/>
  <c r="AK303" i="2"/>
  <c r="AR303" i="2" s="1"/>
  <c r="AK304" i="2"/>
  <c r="AR304" i="2" s="1"/>
  <c r="AK604" i="2"/>
  <c r="AR604" i="2" s="1"/>
  <c r="AK574" i="2"/>
  <c r="AR574" i="2" s="1"/>
  <c r="AK728" i="2"/>
  <c r="AR728" i="2" s="1"/>
  <c r="AK162" i="2"/>
  <c r="AR162" i="2" s="1"/>
  <c r="AK451" i="2"/>
  <c r="AK458" i="2"/>
  <c r="AK290" i="2"/>
  <c r="AK74" i="2"/>
  <c r="AR74" i="2" s="1"/>
  <c r="AK82" i="2"/>
  <c r="AK311" i="2"/>
  <c r="AK270" i="2"/>
  <c r="AR270" i="2" s="1"/>
  <c r="AK395" i="2"/>
  <c r="AR395" i="2" s="1"/>
  <c r="AK100" i="2"/>
  <c r="AR100" i="2" s="1"/>
  <c r="AK548" i="2"/>
  <c r="AK596" i="2"/>
  <c r="AR596" i="2" s="1"/>
  <c r="AK191" i="2"/>
  <c r="AR191" i="2" s="1"/>
  <c r="AK199" i="2"/>
  <c r="AK295" i="2"/>
  <c r="AK97" i="2"/>
  <c r="AK707" i="2"/>
  <c r="AR707" i="2" s="1"/>
  <c r="AK178" i="2"/>
  <c r="AK499" i="2"/>
  <c r="AR499" i="2" s="1"/>
  <c r="AK524" i="2"/>
  <c r="AR524" i="2" s="1"/>
  <c r="AK440" i="2"/>
  <c r="AR440" i="2" s="1"/>
  <c r="AK561" i="2"/>
  <c r="AR561" i="2" s="1"/>
  <c r="AK576" i="2"/>
  <c r="AR576" i="2" s="1"/>
  <c r="AK487" i="2"/>
  <c r="AR487" i="2" s="1"/>
  <c r="AK110" i="2"/>
  <c r="AK464" i="2"/>
  <c r="AR464" i="2" s="1"/>
  <c r="AK362" i="2"/>
  <c r="AR362" i="2" s="1"/>
  <c r="AK461" i="2"/>
  <c r="AR461" i="2" s="1"/>
  <c r="AK403" i="2"/>
  <c r="AR403" i="2" s="1"/>
  <c r="AK712" i="2"/>
  <c r="AR712" i="2" s="1"/>
  <c r="AK719" i="2"/>
  <c r="AR719" i="2" s="1"/>
  <c r="AK701" i="2"/>
  <c r="AR701" i="2" s="1"/>
  <c r="AK488" i="2"/>
  <c r="AR488" i="2" s="1"/>
  <c r="AK491" i="2"/>
  <c r="AR491" i="2" s="1"/>
  <c r="AK221" i="2"/>
  <c r="AK567" i="2"/>
  <c r="AK183" i="2"/>
  <c r="AR183" i="2" s="1"/>
  <c r="AK598" i="2"/>
  <c r="AR598" i="2" s="1"/>
  <c r="AK736" i="2"/>
  <c r="AR736" i="2" s="1"/>
  <c r="AK584" i="2"/>
  <c r="AR584" i="2" s="1"/>
  <c r="AK602" i="2"/>
  <c r="AR602" i="2" s="1"/>
  <c r="AK609" i="2"/>
  <c r="AR609" i="2" s="1"/>
  <c r="AK326" i="2"/>
  <c r="AR326" i="2" s="1"/>
  <c r="AK402" i="2"/>
  <c r="AR402" i="2" s="1"/>
  <c r="AK510" i="2"/>
  <c r="AR510" i="2" s="1"/>
  <c r="AK454" i="2"/>
  <c r="AR454" i="2" s="1"/>
  <c r="AK502" i="2"/>
  <c r="AR502" i="2" s="1"/>
  <c r="AK111" i="2"/>
  <c r="AK655" i="2"/>
  <c r="AR655" i="2" s="1"/>
  <c r="AK47" i="2"/>
  <c r="AK480" i="2"/>
  <c r="AR480" i="2" s="1"/>
  <c r="AK332" i="2"/>
  <c r="AK171" i="2"/>
  <c r="AR171" i="2" s="1"/>
  <c r="AK577" i="2"/>
  <c r="AR577" i="2" s="1"/>
  <c r="AK445" i="2"/>
  <c r="AR445" i="2" s="1"/>
  <c r="AK343" i="2"/>
  <c r="AR343" i="2" s="1"/>
  <c r="AK96" i="2"/>
  <c r="AR96" i="2" s="1"/>
  <c r="AK418" i="2"/>
  <c r="AR418" i="2" s="1"/>
  <c r="AK116" i="2"/>
  <c r="AK325" i="2"/>
  <c r="AR325" i="2" s="1"/>
  <c r="AK149" i="2"/>
  <c r="AR149" i="2" s="1"/>
  <c r="AK276" i="2"/>
  <c r="AK245" i="2"/>
  <c r="AK150" i="2"/>
  <c r="AK489" i="2"/>
  <c r="AR489" i="2" s="1"/>
  <c r="AK657" i="2"/>
  <c r="AR657" i="2" s="1"/>
  <c r="AK659" i="2"/>
  <c r="AR659" i="2" s="1"/>
  <c r="AK45" i="2"/>
  <c r="AK406" i="2"/>
  <c r="AK258" i="2"/>
  <c r="AR258" i="2" s="1"/>
  <c r="AK725" i="2"/>
  <c r="AR725" i="2" s="1"/>
  <c r="AK64" i="2"/>
  <c r="AR64" i="2" s="1"/>
  <c r="AK63" i="2"/>
  <c r="AK265" i="2"/>
  <c r="AR265" i="2" s="1"/>
  <c r="AK98" i="2"/>
  <c r="AK122" i="2"/>
  <c r="AR122" i="2" s="1"/>
  <c r="AK195" i="2"/>
  <c r="AR195" i="2" s="1"/>
  <c r="AK95" i="2"/>
  <c r="AR95" i="2" s="1"/>
  <c r="AK297" i="2"/>
  <c r="AK50" i="2"/>
  <c r="AR50" i="2" s="1"/>
  <c r="AK645" i="2"/>
  <c r="AR645" i="2" s="1"/>
  <c r="AK289" i="2"/>
  <c r="AK641" i="2"/>
  <c r="AR641" i="2" s="1"/>
  <c r="AK618" i="2"/>
  <c r="AR618" i="2" s="1"/>
  <c r="AK497" i="2"/>
  <c r="AK361" i="2"/>
  <c r="AR361" i="2" s="1"/>
  <c r="AK568" i="2"/>
  <c r="AR568" i="2" s="1"/>
  <c r="AK518" i="2"/>
  <c r="AR518" i="2" s="1"/>
  <c r="AK219" i="2"/>
  <c r="AR219" i="2" s="1"/>
  <c r="AK673" i="2"/>
  <c r="AR673" i="2" s="1"/>
  <c r="AK118" i="2"/>
  <c r="AR118" i="2" s="1"/>
  <c r="AK569" i="2"/>
  <c r="AR569" i="2" s="1"/>
  <c r="AK653" i="2"/>
  <c r="AR653" i="2" s="1"/>
  <c r="AK282" i="2"/>
  <c r="AK593" i="2"/>
  <c r="AR593" i="2" s="1"/>
  <c r="AK323" i="2"/>
  <c r="AK420" i="2"/>
  <c r="AR420" i="2" s="1"/>
  <c r="AK243" i="2"/>
  <c r="AK713" i="2"/>
  <c r="AR713" i="2" s="1"/>
  <c r="AK390" i="2"/>
  <c r="AR390" i="2" s="1"/>
  <c r="AK216" i="2"/>
  <c r="AK648" i="2"/>
  <c r="AR648" i="2" s="1"/>
  <c r="AK70" i="2"/>
  <c r="AK396" i="2"/>
  <c r="AR396" i="2" s="1"/>
  <c r="AK702" i="2"/>
  <c r="AR702" i="2" s="1"/>
  <c r="AK397" i="2"/>
  <c r="AR397" i="2" s="1"/>
  <c r="AK256" i="2"/>
  <c r="AR256" i="2" s="1"/>
  <c r="AK204" i="2"/>
  <c r="AR204" i="2" s="1"/>
  <c r="AK616" i="2"/>
  <c r="AR616" i="2" s="1"/>
  <c r="AK103" i="2"/>
  <c r="AR103" i="2" s="1"/>
  <c r="AK242" i="2"/>
  <c r="AK721" i="2"/>
  <c r="AR721" i="2" s="1"/>
  <c r="AK206" i="2"/>
  <c r="AR206" i="2" s="1"/>
  <c r="AK236" i="2"/>
  <c r="AK285" i="2"/>
  <c r="AK555" i="2"/>
  <c r="AR555" i="2" s="1"/>
  <c r="AK664" i="2"/>
  <c r="AR664" i="2" s="1"/>
  <c r="AK123" i="2"/>
  <c r="AK138" i="2"/>
  <c r="AK117" i="2"/>
  <c r="AK537" i="2"/>
  <c r="AK29" i="2"/>
  <c r="AR29" i="2" s="1"/>
  <c r="AK738" i="2"/>
  <c r="AR738" i="2" s="1"/>
  <c r="AK700" i="2"/>
  <c r="AR700" i="2" s="1"/>
  <c r="AK546" i="2"/>
  <c r="AR546" i="2" s="1"/>
  <c r="AK273" i="2"/>
  <c r="AR273" i="2" s="1"/>
  <c r="AK715" i="2"/>
  <c r="AR715" i="2" s="1"/>
  <c r="AK610" i="2"/>
  <c r="AR610" i="2" s="1"/>
  <c r="AK612" i="2"/>
  <c r="AR612" i="2" s="1"/>
  <c r="AK261" i="2"/>
  <c r="AR261" i="2" s="1"/>
  <c r="AK188" i="2"/>
  <c r="AK737" i="2"/>
  <c r="AR737" i="2" s="1"/>
  <c r="AK286" i="2"/>
  <c r="AR286" i="2" s="1"/>
  <c r="AK88" i="2"/>
  <c r="AR88" i="2" s="1"/>
  <c r="AK697" i="2"/>
  <c r="AR697" i="2" s="1"/>
  <c r="AK539" i="2"/>
  <c r="AR539" i="2" s="1"/>
  <c r="AK520" i="2"/>
  <c r="AR520" i="2" s="1"/>
  <c r="AK483" i="2"/>
  <c r="AK391" i="2"/>
  <c r="AK482" i="2"/>
  <c r="AR482" i="2" s="1"/>
  <c r="AK455" i="2"/>
  <c r="AR455" i="2" s="1"/>
  <c r="AK733" i="2"/>
  <c r="AR733" i="2" s="1"/>
  <c r="AK708" i="2"/>
  <c r="AR708" i="2" s="1"/>
  <c r="AK143" i="2"/>
  <c r="AR143" i="2" s="1"/>
  <c r="AK465" i="2"/>
  <c r="AR465" i="2" s="1"/>
  <c r="AK619" i="2"/>
  <c r="AR619" i="2" s="1"/>
  <c r="AK687" i="2"/>
  <c r="AR687" i="2" s="1"/>
  <c r="AK583" i="2"/>
  <c r="AR583" i="2" s="1"/>
  <c r="AK470" i="2"/>
  <c r="AR470" i="2" s="1"/>
  <c r="AK257" i="2"/>
  <c r="AK674" i="2"/>
  <c r="AR674" i="2" s="1"/>
  <c r="AK344" i="2"/>
  <c r="AR344" i="2" s="1"/>
  <c r="AK271" i="2"/>
  <c r="AR271" i="2" s="1"/>
  <c r="AK452" i="2"/>
  <c r="AR452" i="2" s="1"/>
  <c r="AK359" i="2"/>
  <c r="AR359" i="2" s="1"/>
  <c r="AK250" i="2"/>
  <c r="AR250" i="2" s="1"/>
  <c r="AK89" i="2"/>
  <c r="AK528" i="2"/>
  <c r="AR528" i="2" s="1"/>
  <c r="AK246" i="2"/>
  <c r="AR246" i="2" s="1"/>
  <c r="AK633" i="2"/>
  <c r="AR633" i="2" s="1"/>
  <c r="AK416" i="2"/>
  <c r="AR416" i="2" s="1"/>
  <c r="AK599" i="2"/>
  <c r="AR599" i="2" s="1"/>
  <c r="AK564" i="2"/>
  <c r="AR564" i="2" s="1"/>
  <c r="AK158" i="2"/>
  <c r="AK229" i="2"/>
  <c r="AK322" i="2"/>
  <c r="AK410" i="2"/>
  <c r="AR410" i="2" s="1"/>
  <c r="AK309" i="2"/>
  <c r="AK317" i="2"/>
  <c r="AK340" i="2"/>
  <c r="AK377" i="2"/>
  <c r="AK330" i="2"/>
  <c r="AR330" i="2" s="1"/>
  <c r="AK509" i="2"/>
  <c r="AR509" i="2" s="1"/>
  <c r="AK620" i="2"/>
  <c r="AR620" i="2" s="1"/>
  <c r="AK722" i="2"/>
  <c r="AR722" i="2" s="1"/>
  <c r="AK591" i="2"/>
  <c r="AR591" i="2" s="1"/>
  <c r="AK449" i="2"/>
  <c r="AK688" i="2"/>
  <c r="AR688" i="2" s="1"/>
  <c r="AK512" i="2"/>
  <c r="AR512" i="2" s="1"/>
  <c r="AK275" i="2"/>
  <c r="AR275" i="2" s="1"/>
  <c r="AK617" i="2"/>
  <c r="AR617" i="2" s="1"/>
  <c r="AK530" i="2"/>
  <c r="AR530" i="2" s="1"/>
  <c r="AK665" i="2"/>
  <c r="AR665" i="2" s="1"/>
  <c r="AK689" i="2"/>
  <c r="AR689" i="2" s="1"/>
  <c r="AK262" i="2"/>
  <c r="AR262" i="2" s="1"/>
  <c r="AK360" i="2"/>
  <c r="AR360" i="2" s="1"/>
  <c r="AK646" i="2"/>
  <c r="AR646" i="2" s="1"/>
  <c r="AK251" i="2"/>
  <c r="AR251" i="2" s="1"/>
  <c r="AK676" i="2"/>
  <c r="AR676" i="2" s="1"/>
  <c r="AK710" i="2"/>
  <c r="AR710" i="2" s="1"/>
  <c r="AK679" i="2"/>
  <c r="AR679" i="2" s="1"/>
  <c r="AK606" i="2"/>
  <c r="AK670" i="2"/>
  <c r="AR670" i="2" s="1"/>
  <c r="AK492" i="2"/>
  <c r="AR492" i="2" s="1"/>
  <c r="AK735" i="2"/>
  <c r="AR735" i="2" s="1"/>
  <c r="AK511" i="2"/>
  <c r="AR511" i="2" s="1"/>
  <c r="AK706" i="2"/>
  <c r="AR706" i="2" s="1"/>
  <c r="AK554" i="2"/>
  <c r="AR554" i="2" s="1"/>
  <c r="AK698" i="2"/>
  <c r="AR698" i="2" s="1"/>
  <c r="AK680" i="2"/>
  <c r="AR680" i="2" s="1"/>
  <c r="AK685" i="2"/>
  <c r="AR685" i="2" s="1"/>
  <c r="AK693" i="2"/>
  <c r="AR693" i="2" s="1"/>
  <c r="AK667" i="2"/>
  <c r="AR667" i="2" s="1"/>
  <c r="AK723" i="2"/>
  <c r="AR723" i="2" s="1"/>
  <c r="AK678" i="2"/>
  <c r="AR678" i="2" s="1"/>
  <c r="AK709" i="2"/>
  <c r="AR709" i="2" s="1"/>
  <c r="AK724" i="2"/>
  <c r="AR724" i="2" s="1"/>
  <c r="AK627" i="2"/>
  <c r="AR627" i="2" s="1"/>
  <c r="AK621" i="2"/>
  <c r="AR621" i="2" s="1"/>
  <c r="AK714" i="2"/>
  <c r="AR714" i="2" s="1"/>
  <c r="AK718" i="2"/>
  <c r="AR718" i="2" s="1"/>
  <c r="AH658" i="2"/>
  <c r="AH566" i="2"/>
  <c r="AH545" i="2"/>
  <c r="AH130" i="2"/>
  <c r="AH307" i="2"/>
  <c r="AH331" i="2"/>
  <c r="AH466" i="2"/>
  <c r="AH369" i="2"/>
  <c r="AH515" i="2"/>
  <c r="AH644" i="2"/>
  <c r="AH370" i="2"/>
  <c r="AH254" i="2"/>
  <c r="AH184" i="2"/>
  <c r="AH668" i="2"/>
  <c r="AH131" i="2"/>
  <c r="AH504" i="2"/>
  <c r="AH579" i="2"/>
  <c r="AH59" i="2"/>
  <c r="AH400" i="2"/>
  <c r="AH647" i="2"/>
  <c r="AH443" i="2"/>
  <c r="AH421" i="2"/>
  <c r="AH544" i="2"/>
  <c r="AH268" i="2"/>
  <c r="AH302" i="2"/>
  <c r="AH444" i="2"/>
  <c r="AH66" i="2"/>
  <c r="AH638" i="2"/>
  <c r="AH144" i="2"/>
  <c r="AH607" i="2"/>
  <c r="AH677" i="2"/>
  <c r="AH388" i="2"/>
  <c r="AH356" i="2"/>
  <c r="AH711" i="2"/>
  <c r="AH102" i="2"/>
  <c r="AH25" i="2"/>
  <c r="AH378" i="2"/>
  <c r="AH233" i="2"/>
  <c r="AH148" i="2"/>
  <c r="AH49" i="2"/>
  <c r="AH683" i="2"/>
  <c r="AH287" i="2"/>
  <c r="AH549" i="2"/>
  <c r="AH404" i="2"/>
  <c r="AH486" i="2"/>
  <c r="AH167" i="2"/>
  <c r="AH226" i="2"/>
  <c r="AH572" i="2"/>
  <c r="AH267" i="2"/>
  <c r="AH428" i="2"/>
  <c r="AH531" i="2"/>
  <c r="AH373" i="2"/>
  <c r="AH478" i="2"/>
  <c r="AH496" i="2"/>
  <c r="AH218" i="2"/>
  <c r="AH351" i="2"/>
  <c r="AH155" i="2"/>
  <c r="AH505" i="2"/>
  <c r="AH244" i="2"/>
  <c r="AH430" i="2"/>
  <c r="AH284" i="2"/>
  <c r="AH503" i="2"/>
  <c r="AH185" i="2"/>
  <c r="AH355" i="2"/>
  <c r="AH252" i="2"/>
  <c r="AH439" i="2"/>
  <c r="AH319" i="2"/>
  <c r="AH349" i="2"/>
  <c r="AH165" i="2"/>
  <c r="AH559" i="2"/>
  <c r="AH611" i="2"/>
  <c r="AH371" i="2"/>
  <c r="AH392" i="2"/>
  <c r="AH333" i="2"/>
  <c r="AH209" i="2"/>
  <c r="AH179" i="2"/>
  <c r="AH106" i="2"/>
  <c r="AH210" i="2"/>
  <c r="AH72" i="2"/>
  <c r="AH347" i="2"/>
  <c r="AH493" i="2"/>
  <c r="AH180" i="2"/>
  <c r="AH535" i="2"/>
  <c r="AH154" i="2"/>
  <c r="AH353" i="2"/>
  <c r="AH522" i="2"/>
  <c r="AH84" i="2"/>
  <c r="AH426" i="2"/>
  <c r="AH249" i="2"/>
  <c r="AH437" i="2"/>
  <c r="AH224" i="2"/>
  <c r="AH56" i="2"/>
  <c r="AH301" i="2"/>
  <c r="AH324" i="2"/>
  <c r="AH125" i="2"/>
  <c r="AH660" i="2"/>
  <c r="AH115" i="2"/>
  <c r="AH7" i="2"/>
  <c r="AH305" i="2"/>
  <c r="AH112" i="2"/>
  <c r="AH300" i="2"/>
  <c r="AH255" i="2"/>
  <c r="AH408" i="2"/>
  <c r="AH681" i="2"/>
  <c r="AH405" i="2"/>
  <c r="AH41" i="2"/>
  <c r="AH33" i="2"/>
  <c r="AH136" i="2"/>
  <c r="AH521" i="2"/>
  <c r="AH448" i="2"/>
  <c r="AH682" i="2"/>
  <c r="AH382" i="2"/>
  <c r="AH55" i="2"/>
  <c r="AH279" i="2"/>
  <c r="AH13" i="2"/>
  <c r="AH337" i="2"/>
  <c r="AH67" i="2"/>
  <c r="AH78" i="2"/>
  <c r="AH342" i="2"/>
  <c r="AH732" i="2"/>
  <c r="AH552" i="2"/>
  <c r="AH222" i="2"/>
  <c r="AH631" i="2"/>
  <c r="AH253" i="2"/>
  <c r="AH357" i="2"/>
  <c r="AH407" i="2"/>
  <c r="AH412" i="2"/>
  <c r="AH260" i="2"/>
  <c r="AH506" i="2"/>
  <c r="AH159" i="2"/>
  <c r="AH133" i="2"/>
  <c r="AH22" i="2"/>
  <c r="AH139" i="2"/>
  <c r="AH375" i="2"/>
  <c r="AH274" i="2"/>
  <c r="AH354" i="2"/>
  <c r="AH651" i="2"/>
  <c r="AH661" i="2"/>
  <c r="AH293" i="2"/>
  <c r="AH277" i="2"/>
  <c r="AH379" i="2"/>
  <c r="AH205" i="2"/>
  <c r="AH704" i="2"/>
  <c r="AH320" i="2"/>
  <c r="AH547" i="2"/>
  <c r="AH16" i="2"/>
  <c r="AH423" i="2"/>
  <c r="AH17" i="2"/>
  <c r="AH472" i="2"/>
  <c r="AH675" i="2"/>
  <c r="AH553" i="2"/>
  <c r="AH231" i="2"/>
  <c r="AH200" i="2"/>
  <c r="AH202" i="2"/>
  <c r="AH176" i="2"/>
  <c r="AH731" i="2"/>
  <c r="AH34" i="2"/>
  <c r="AH234" i="2"/>
  <c r="AH173" i="2"/>
  <c r="AH456" i="2"/>
  <c r="AH495" i="2"/>
  <c r="AH469" i="2"/>
  <c r="AH543" i="2"/>
  <c r="AH477" i="2"/>
  <c r="AH283" i="2"/>
  <c r="AH507" i="2"/>
  <c r="AH341" i="2"/>
  <c r="AH223" i="2"/>
  <c r="AH623" i="2"/>
  <c r="AH197" i="2"/>
  <c r="AH605" i="2"/>
  <c r="AH560" i="2"/>
  <c r="AH578" i="2"/>
  <c r="AH281" i="2"/>
  <c r="AH551" i="2"/>
  <c r="AH534" i="2"/>
  <c r="AH684" i="2"/>
  <c r="AH589" i="2"/>
  <c r="AH417" i="2"/>
  <c r="AH94" i="2"/>
  <c r="AH475" i="2"/>
  <c r="AH215" i="2"/>
  <c r="AH36" i="2"/>
  <c r="AH450" i="2"/>
  <c r="AH669" i="2"/>
  <c r="AH690" i="2"/>
  <c r="AH225" i="2"/>
  <c r="AH83" i="2"/>
  <c r="AH198" i="2"/>
  <c r="AH101" i="2"/>
  <c r="AH672" i="2"/>
  <c r="AH321" i="2"/>
  <c r="AH656" i="2"/>
  <c r="AH76" i="2"/>
  <c r="AH5" i="2"/>
  <c r="AH588" i="2"/>
  <c r="AH196" i="2"/>
  <c r="AH622" i="2"/>
  <c r="AH513" i="2"/>
  <c r="AH460" i="2"/>
  <c r="AH565" i="2"/>
  <c r="AH587" i="2"/>
  <c r="AH358" i="2"/>
  <c r="AH662" i="2"/>
  <c r="AH380" i="2"/>
  <c r="AH68" i="2"/>
  <c r="AH53" i="2"/>
  <c r="AH422" i="2"/>
  <c r="AH315" i="2"/>
  <c r="AH306" i="2"/>
  <c r="AH600" i="2"/>
  <c r="AH424" i="2"/>
  <c r="AH99" i="2"/>
  <c r="AH523" i="2"/>
  <c r="AH193" i="2"/>
  <c r="AH441" i="2"/>
  <c r="AH71" i="2"/>
  <c r="AH79" i="2"/>
  <c r="AH479" i="2"/>
  <c r="AH280" i="2"/>
  <c r="AH80" i="2"/>
  <c r="AH147" i="2"/>
  <c r="AH573" i="2"/>
  <c r="AH9" i="2"/>
  <c r="AH597" i="2"/>
  <c r="AH294" i="2"/>
  <c r="AH107" i="2"/>
  <c r="AH37" i="2"/>
  <c r="AH212" i="2"/>
  <c r="AH525" i="2"/>
  <c r="AH427" i="2"/>
  <c r="AH308" i="2"/>
  <c r="AH540" i="2"/>
  <c r="AH164" i="2"/>
  <c r="AH666" i="2"/>
  <c r="AH46" i="2"/>
  <c r="AH327" i="2"/>
  <c r="AH174" i="2"/>
  <c r="AH372" i="2"/>
  <c r="AH39" i="2"/>
  <c r="AH81" i="2"/>
  <c r="AH431" i="2"/>
  <c r="AH109" i="2"/>
  <c r="AH563" i="2"/>
  <c r="AH126" i="2"/>
  <c r="AH457" i="2"/>
  <c r="AH432" i="2"/>
  <c r="AH558" i="2"/>
  <c r="AH43" i="2"/>
  <c r="AH363" i="2"/>
  <c r="AH425" i="2"/>
  <c r="AH630" i="2"/>
  <c r="AH642" i="2"/>
  <c r="AH383" i="2"/>
  <c r="AH433" i="2"/>
  <c r="AH368" i="2"/>
  <c r="AH692" i="2"/>
  <c r="AH415" i="2"/>
  <c r="AH239" i="2"/>
  <c r="AH20" i="2"/>
  <c r="AH580" i="2"/>
  <c r="AH529" i="2"/>
  <c r="AH376" i="2"/>
  <c r="AH24" i="2"/>
  <c r="AH345" i="2"/>
  <c r="AH614" i="2"/>
  <c r="AH52" i="2"/>
  <c r="AH595" i="2"/>
  <c r="AH716" i="2"/>
  <c r="AH57" i="2"/>
  <c r="AH436" i="2"/>
  <c r="AH501" i="2"/>
  <c r="AH259" i="2"/>
  <c r="AH490" i="2"/>
  <c r="AH508" i="2"/>
  <c r="AH127" i="2"/>
  <c r="AH473" i="2"/>
  <c r="AH381" i="2"/>
  <c r="AH194" i="2"/>
  <c r="AH734" i="2"/>
  <c r="AH54" i="2"/>
  <c r="AH3" i="2"/>
  <c r="AH401" i="2"/>
  <c r="AH113" i="2"/>
  <c r="AH247" i="2"/>
  <c r="AH141" i="2"/>
  <c r="AH459" i="2"/>
  <c r="AH476" i="2"/>
  <c r="AH318" i="2"/>
  <c r="AH541" i="2"/>
  <c r="AH434" i="2"/>
  <c r="AH190" i="2"/>
  <c r="AH514" i="2"/>
  <c r="AH160" i="2"/>
  <c r="AH108" i="2"/>
  <c r="AH590" i="2"/>
  <c r="AH585" i="2"/>
  <c r="AH75" i="2"/>
  <c r="AH186" i="2"/>
  <c r="AH419" i="2"/>
  <c r="AH192" i="2"/>
  <c r="AH474" i="2"/>
  <c r="AH691" i="2"/>
  <c r="AH151" i="2"/>
  <c r="AH232" i="2"/>
  <c r="AH414" i="2"/>
  <c r="AH398" i="2"/>
  <c r="AH156" i="2"/>
  <c r="AH581" i="2"/>
  <c r="AH237" i="2"/>
  <c r="AH227" i="2"/>
  <c r="AH86" i="2"/>
  <c r="AH312" i="2"/>
  <c r="AH169" i="2"/>
  <c r="AH334" i="2"/>
  <c r="AH119" i="2"/>
  <c r="AH453" i="2"/>
  <c r="AH248" i="2"/>
  <c r="AH613" i="2"/>
  <c r="AH624" i="2"/>
  <c r="AH157" i="2"/>
  <c r="AH384" i="2"/>
  <c r="AH339" i="2"/>
  <c r="AH73" i="2"/>
  <c r="AH213" i="2"/>
  <c r="AH61" i="2"/>
  <c r="AH637" i="2"/>
  <c r="AH328" i="2"/>
  <c r="AH134" i="2"/>
  <c r="AH69" i="2"/>
  <c r="AH38" i="2"/>
  <c r="AH557" i="2"/>
  <c r="AH536" i="2"/>
  <c r="AH62" i="2"/>
  <c r="AH240" i="2"/>
  <c r="AH153" i="2"/>
  <c r="AH374" i="2"/>
  <c r="AH367" i="2"/>
  <c r="AH519" i="2"/>
  <c r="AH695" i="2"/>
  <c r="AH11" i="2"/>
  <c r="AH272" i="2"/>
  <c r="AH114" i="2"/>
  <c r="AH625" i="2"/>
  <c r="AH278" i="2"/>
  <c r="AH730" i="2"/>
  <c r="AH542" i="2"/>
  <c r="AH310" i="2"/>
  <c r="AH338" i="2"/>
  <c r="AH385" i="2"/>
  <c r="AH181" i="2"/>
  <c r="AH58" i="2"/>
  <c r="AH132" i="2"/>
  <c r="AH40" i="2"/>
  <c r="AH10" i="2"/>
  <c r="AH313" i="2"/>
  <c r="AH87" i="2"/>
  <c r="AH170" i="2"/>
  <c r="AH217" i="2"/>
  <c r="AH207" i="2"/>
  <c r="AH42" i="2"/>
  <c r="AH538" i="2"/>
  <c r="AH481" i="2"/>
  <c r="AH694" i="2"/>
  <c r="AH2" i="2"/>
  <c r="AH636" i="2"/>
  <c r="AH556" i="2"/>
  <c r="AH85" i="2"/>
  <c r="AH409" i="2"/>
  <c r="AH634" i="2"/>
  <c r="AH366" i="2"/>
  <c r="AH90" i="2"/>
  <c r="AH696" i="2"/>
  <c r="AH92" i="2"/>
  <c r="AH189" i="2"/>
  <c r="AH121" i="2"/>
  <c r="AH8" i="2"/>
  <c r="AH51" i="2"/>
  <c r="AH570" i="2"/>
  <c r="AH211" i="2"/>
  <c r="AH298" i="2"/>
  <c r="AH32" i="2"/>
  <c r="AH44" i="2"/>
  <c r="AH168" i="2"/>
  <c r="AH594" i="2"/>
  <c r="AH172" i="2"/>
  <c r="AH608" i="2"/>
  <c r="AH105" i="2"/>
  <c r="AH201" i="2"/>
  <c r="AH65" i="2"/>
  <c r="AH26" i="2"/>
  <c r="AH163" i="2"/>
  <c r="AH516" i="2"/>
  <c r="AH269" i="2"/>
  <c r="AH446" i="2"/>
  <c r="AH387" i="2"/>
  <c r="AH350" i="2"/>
  <c r="AH527" i="2"/>
  <c r="AH161" i="2"/>
  <c r="AH517" i="2"/>
  <c r="AH18" i="2"/>
  <c r="AH348" i="2"/>
  <c r="AH671" i="2"/>
  <c r="AH615" i="2"/>
  <c r="AH175" i="2"/>
  <c r="AH720" i="2"/>
  <c r="AH288" i="2"/>
  <c r="AH14" i="2"/>
  <c r="AH639" i="2"/>
  <c r="AH628" i="2"/>
  <c r="AH48" i="2"/>
  <c r="AH329" i="2"/>
  <c r="AH389" i="2"/>
  <c r="AH27" i="2"/>
  <c r="AH500" i="2"/>
  <c r="AH413" i="2"/>
  <c r="AH177" i="2"/>
  <c r="AH442" i="2"/>
  <c r="AH120" i="2"/>
  <c r="AH30" i="2"/>
  <c r="AH429" i="2"/>
  <c r="AH230" i="2"/>
  <c r="AH182" i="2"/>
  <c r="AH463" i="2"/>
  <c r="AH393" i="2"/>
  <c r="AH187" i="2"/>
  <c r="AH214" i="2"/>
  <c r="AH12" i="2"/>
  <c r="AH263" i="2"/>
  <c r="AH241" i="2"/>
  <c r="AH603" i="2"/>
  <c r="AH703" i="2"/>
  <c r="AH462" i="2"/>
  <c r="AH533" i="2"/>
  <c r="AH264" i="2"/>
  <c r="AH235" i="2"/>
  <c r="AH629" i="2"/>
  <c r="AH640" i="2"/>
  <c r="AH21" i="2"/>
  <c r="AH346" i="2"/>
  <c r="AH140" i="2"/>
  <c r="AH484" i="2"/>
  <c r="AH19" i="2"/>
  <c r="AH592" i="2"/>
  <c r="AH208" i="2"/>
  <c r="AH296" i="2"/>
  <c r="AH654" i="2"/>
  <c r="AH394" i="2"/>
  <c r="AH91" i="2"/>
  <c r="AH6" i="2"/>
  <c r="AH220" i="2"/>
  <c r="AH435" i="2"/>
  <c r="AH729" i="2"/>
  <c r="AH705" i="2"/>
  <c r="AH468" i="2"/>
  <c r="AH632" i="2"/>
  <c r="AH77" i="2"/>
  <c r="AH266" i="2"/>
  <c r="AH471" i="2"/>
  <c r="AH626" i="2"/>
  <c r="AH142" i="2"/>
  <c r="AH575" i="2"/>
  <c r="AH146" i="2"/>
  <c r="AH386" i="2"/>
  <c r="AH652" i="2"/>
  <c r="AH128" i="2"/>
  <c r="AH643" i="2"/>
  <c r="AH135" i="2"/>
  <c r="AH314" i="2"/>
  <c r="AH699" i="2"/>
  <c r="AH550" i="2"/>
  <c r="AH485" i="2"/>
  <c r="AH152" i="2"/>
  <c r="AH4" i="2"/>
  <c r="AH438" i="2"/>
  <c r="AH447" i="2"/>
  <c r="AH15" i="2"/>
  <c r="AH129" i="2"/>
  <c r="AH726" i="2"/>
  <c r="AH649" i="2"/>
  <c r="AH238" i="2"/>
  <c r="AH166" i="2"/>
  <c r="AH336" i="2"/>
  <c r="AH291" i="2"/>
  <c r="AH93" i="2"/>
  <c r="AH727" i="2"/>
  <c r="AH635" i="2"/>
  <c r="AH467" i="2"/>
  <c r="AH686" i="2"/>
  <c r="AH145" i="2"/>
  <c r="AH526" i="2"/>
  <c r="AH124" i="2"/>
  <c r="AH335" i="2"/>
  <c r="AH228" i="2"/>
  <c r="AH494" i="2"/>
  <c r="AH203" i="2"/>
  <c r="AH399" i="2"/>
  <c r="AH292" i="2"/>
  <c r="AH299" i="2"/>
  <c r="AH35" i="2"/>
  <c r="AH23" i="2"/>
  <c r="AH104" i="2"/>
  <c r="AH28" i="2"/>
  <c r="AH650" i="2"/>
  <c r="AH365" i="2"/>
  <c r="AH31" i="2"/>
  <c r="AH352" i="2"/>
  <c r="AH532" i="2"/>
  <c r="AH562" i="2"/>
  <c r="AH316" i="2"/>
  <c r="AH663" i="2"/>
  <c r="AH411" i="2"/>
  <c r="AH601" i="2"/>
  <c r="AH571" i="2"/>
  <c r="AH137" i="2"/>
  <c r="AH582" i="2"/>
  <c r="AH60" i="2"/>
  <c r="AH498" i="2"/>
  <c r="AH586" i="2"/>
  <c r="AH717" i="2"/>
  <c r="AH364" i="2"/>
  <c r="AH303" i="2"/>
  <c r="AH304" i="2"/>
  <c r="AH604" i="2"/>
  <c r="AH574" i="2"/>
  <c r="AH728" i="2"/>
  <c r="AH162" i="2"/>
  <c r="AH451" i="2"/>
  <c r="AH458" i="2"/>
  <c r="AH290" i="2"/>
  <c r="AH74" i="2"/>
  <c r="AH82" i="2"/>
  <c r="AH311" i="2"/>
  <c r="AH270" i="2"/>
  <c r="AH395" i="2"/>
  <c r="AH100" i="2"/>
  <c r="AH548" i="2"/>
  <c r="AH596" i="2"/>
  <c r="AH191" i="2"/>
  <c r="AH199" i="2"/>
  <c r="AH295" i="2"/>
  <c r="AH97" i="2"/>
  <c r="AH707" i="2"/>
  <c r="AH178" i="2"/>
  <c r="AH499" i="2"/>
  <c r="AH524" i="2"/>
  <c r="AH440" i="2"/>
  <c r="AH561" i="2"/>
  <c r="AH576" i="2"/>
  <c r="AH487" i="2"/>
  <c r="AH110" i="2"/>
  <c r="AH464" i="2"/>
  <c r="AH362" i="2"/>
  <c r="AH461" i="2"/>
  <c r="AH403" i="2"/>
  <c r="AH712" i="2"/>
  <c r="AH719" i="2"/>
  <c r="AH701" i="2"/>
  <c r="AH488" i="2"/>
  <c r="AH491" i="2"/>
  <c r="AH221" i="2"/>
  <c r="AH567" i="2"/>
  <c r="AH183" i="2"/>
  <c r="AH598" i="2"/>
  <c r="AH736" i="2"/>
  <c r="AH584" i="2"/>
  <c r="AH602" i="2"/>
  <c r="AH609" i="2"/>
  <c r="AH326" i="2"/>
  <c r="AH402" i="2"/>
  <c r="AH510" i="2"/>
  <c r="AH454" i="2"/>
  <c r="AH502" i="2"/>
  <c r="AH111" i="2"/>
  <c r="AH655" i="2"/>
  <c r="AH47" i="2"/>
  <c r="AH480" i="2"/>
  <c r="AH332" i="2"/>
  <c r="AH171" i="2"/>
  <c r="AH577" i="2"/>
  <c r="AH445" i="2"/>
  <c r="AH343" i="2"/>
  <c r="AH96" i="2"/>
  <c r="AH418" i="2"/>
  <c r="AH116" i="2"/>
  <c r="AH325" i="2"/>
  <c r="AH149" i="2"/>
  <c r="AH276" i="2"/>
  <c r="AH245" i="2"/>
  <c r="AH150" i="2"/>
  <c r="AH489" i="2"/>
  <c r="AH657" i="2"/>
  <c r="AH659" i="2"/>
  <c r="AH45" i="2"/>
  <c r="AH406" i="2"/>
  <c r="AH258" i="2"/>
  <c r="AH725" i="2"/>
  <c r="AH64" i="2"/>
  <c r="AH63" i="2"/>
  <c r="AH265" i="2"/>
  <c r="AH98" i="2"/>
  <c r="AH122" i="2"/>
  <c r="AH195" i="2"/>
  <c r="AH95" i="2"/>
  <c r="AH297" i="2"/>
  <c r="AH50" i="2"/>
  <c r="AH645" i="2"/>
  <c r="AH289" i="2"/>
  <c r="AH641" i="2"/>
  <c r="AH618" i="2"/>
  <c r="AH497" i="2"/>
  <c r="AH361" i="2"/>
  <c r="AH568" i="2"/>
  <c r="AH518" i="2"/>
  <c r="AH219" i="2"/>
  <c r="AH673" i="2"/>
  <c r="AH118" i="2"/>
  <c r="AH569" i="2"/>
  <c r="AH653" i="2"/>
  <c r="AH282" i="2"/>
  <c r="AH593" i="2"/>
  <c r="AH323" i="2"/>
  <c r="AH420" i="2"/>
  <c r="AH243" i="2"/>
  <c r="AH713" i="2"/>
  <c r="AH390" i="2"/>
  <c r="AH216" i="2"/>
  <c r="AH648" i="2"/>
  <c r="AH70" i="2"/>
  <c r="AH396" i="2"/>
  <c r="AH702" i="2"/>
  <c r="AH397" i="2"/>
  <c r="AH256" i="2"/>
  <c r="AH204" i="2"/>
  <c r="AH616" i="2"/>
  <c r="AH103" i="2"/>
  <c r="AH242" i="2"/>
  <c r="AH721" i="2"/>
  <c r="AH206" i="2"/>
  <c r="AH236" i="2"/>
  <c r="AH285" i="2"/>
  <c r="AH555" i="2"/>
  <c r="AH664" i="2"/>
  <c r="AH123" i="2"/>
  <c r="AH138" i="2"/>
  <c r="AH117" i="2"/>
  <c r="AH537" i="2"/>
  <c r="AH29" i="2"/>
  <c r="AH738" i="2"/>
  <c r="AH700" i="2"/>
  <c r="AH546" i="2"/>
  <c r="AH273" i="2"/>
  <c r="AH715" i="2"/>
  <c r="AH610" i="2"/>
  <c r="AH612" i="2"/>
  <c r="AH261" i="2"/>
  <c r="AH188" i="2"/>
  <c r="AH737" i="2"/>
  <c r="AH286" i="2"/>
  <c r="AH88" i="2"/>
  <c r="AH697" i="2"/>
  <c r="AH539" i="2"/>
  <c r="AH520" i="2"/>
  <c r="AH483" i="2"/>
  <c r="AH391" i="2"/>
  <c r="AH482" i="2"/>
  <c r="AH455" i="2"/>
  <c r="AH733" i="2"/>
  <c r="AH708" i="2"/>
  <c r="AH143" i="2"/>
  <c r="AH465" i="2"/>
  <c r="AH619" i="2"/>
  <c r="AH687" i="2"/>
  <c r="AH583" i="2"/>
  <c r="AH470" i="2"/>
  <c r="AH257" i="2"/>
  <c r="AH674" i="2"/>
  <c r="AH344" i="2"/>
  <c r="AH271" i="2"/>
  <c r="AH452" i="2"/>
  <c r="AH359" i="2"/>
  <c r="AH250" i="2"/>
  <c r="AH89" i="2"/>
  <c r="AH528" i="2"/>
  <c r="AH246" i="2"/>
  <c r="AH633" i="2"/>
  <c r="AH416" i="2"/>
  <c r="AH599" i="2"/>
  <c r="AH564" i="2"/>
  <c r="AH158" i="2"/>
  <c r="AH229" i="2"/>
  <c r="AH322" i="2"/>
  <c r="AH410" i="2"/>
  <c r="AH309" i="2"/>
  <c r="AH317" i="2"/>
  <c r="AH340" i="2"/>
  <c r="AH377" i="2"/>
  <c r="AH330" i="2"/>
  <c r="AH509" i="2"/>
  <c r="AH620" i="2"/>
  <c r="AH722" i="2"/>
  <c r="AH591" i="2"/>
  <c r="AH449" i="2"/>
  <c r="AH688" i="2"/>
  <c r="AH512" i="2"/>
  <c r="AH275" i="2"/>
  <c r="AH617" i="2"/>
  <c r="AH530" i="2"/>
  <c r="AH665" i="2"/>
  <c r="AH689" i="2"/>
  <c r="AH262" i="2"/>
  <c r="AH360" i="2"/>
  <c r="AH646" i="2"/>
  <c r="AH251" i="2"/>
  <c r="AH676" i="2"/>
  <c r="AH710" i="2"/>
  <c r="AH679" i="2"/>
  <c r="AH606" i="2"/>
  <c r="AH670" i="2"/>
  <c r="AH492" i="2"/>
  <c r="AH735" i="2"/>
  <c r="AH511" i="2"/>
  <c r="AH706" i="2"/>
  <c r="AH554" i="2"/>
  <c r="AH698" i="2"/>
  <c r="AH680" i="2"/>
  <c r="AH685" i="2"/>
  <c r="AH693" i="2"/>
  <c r="AH667" i="2"/>
  <c r="AH723" i="2"/>
  <c r="AH678" i="2"/>
  <c r="AH709" i="2"/>
  <c r="AH724" i="2"/>
  <c r="AH627" i="2"/>
  <c r="AH621" i="2"/>
  <c r="AH714" i="2"/>
  <c r="AH718" i="2"/>
  <c r="AG658" i="2"/>
  <c r="AG566" i="2"/>
  <c r="AG545" i="2"/>
  <c r="AG130" i="2"/>
  <c r="AG307" i="2"/>
  <c r="AG331" i="2"/>
  <c r="AG466" i="2"/>
  <c r="AG369" i="2"/>
  <c r="AG515" i="2"/>
  <c r="AG644" i="2"/>
  <c r="AG370" i="2"/>
  <c r="AG254" i="2"/>
  <c r="AG184" i="2"/>
  <c r="AG668" i="2"/>
  <c r="AG131" i="2"/>
  <c r="AG504" i="2"/>
  <c r="AG579" i="2"/>
  <c r="AG59" i="2"/>
  <c r="AG400" i="2"/>
  <c r="AG647" i="2"/>
  <c r="AG443" i="2"/>
  <c r="AG421" i="2"/>
  <c r="AG544" i="2"/>
  <c r="AG268" i="2"/>
  <c r="AG302" i="2"/>
  <c r="AG444" i="2"/>
  <c r="AG66" i="2"/>
  <c r="AG638" i="2"/>
  <c r="AG144" i="2"/>
  <c r="AG607" i="2"/>
  <c r="AG677" i="2"/>
  <c r="AG388" i="2"/>
  <c r="AG356" i="2"/>
  <c r="AG711" i="2"/>
  <c r="AG102" i="2"/>
  <c r="AG25" i="2"/>
  <c r="AG378" i="2"/>
  <c r="AG233" i="2"/>
  <c r="AG148" i="2"/>
  <c r="AG49" i="2"/>
  <c r="AG683" i="2"/>
  <c r="AG287" i="2"/>
  <c r="AG549" i="2"/>
  <c r="AG404" i="2"/>
  <c r="AG486" i="2"/>
  <c r="AG167" i="2"/>
  <c r="AG226" i="2"/>
  <c r="AG572" i="2"/>
  <c r="AG267" i="2"/>
  <c r="AG428" i="2"/>
  <c r="AG531" i="2"/>
  <c r="AG373" i="2"/>
  <c r="AG478" i="2"/>
  <c r="AG496" i="2"/>
  <c r="AG218" i="2"/>
  <c r="AG351" i="2"/>
  <c r="AG155" i="2"/>
  <c r="AG505" i="2"/>
  <c r="AG244" i="2"/>
  <c r="AG430" i="2"/>
  <c r="AG284" i="2"/>
  <c r="AG503" i="2"/>
  <c r="AG185" i="2"/>
  <c r="AG355" i="2"/>
  <c r="AG252" i="2"/>
  <c r="AG439" i="2"/>
  <c r="AG319" i="2"/>
  <c r="AG349" i="2"/>
  <c r="AG165" i="2"/>
  <c r="AG559" i="2"/>
  <c r="AG611" i="2"/>
  <c r="AG371" i="2"/>
  <c r="AG392" i="2"/>
  <c r="AG333" i="2"/>
  <c r="AG209" i="2"/>
  <c r="AG179" i="2"/>
  <c r="AG106" i="2"/>
  <c r="AG210" i="2"/>
  <c r="AG72" i="2"/>
  <c r="AG347" i="2"/>
  <c r="AG493" i="2"/>
  <c r="AG180" i="2"/>
  <c r="AG535" i="2"/>
  <c r="AG154" i="2"/>
  <c r="AG353" i="2"/>
  <c r="AG522" i="2"/>
  <c r="AG84" i="2"/>
  <c r="AG426" i="2"/>
  <c r="AG249" i="2"/>
  <c r="AG437" i="2"/>
  <c r="AG224" i="2"/>
  <c r="AG56" i="2"/>
  <c r="AG301" i="2"/>
  <c r="AG324" i="2"/>
  <c r="AG125" i="2"/>
  <c r="AG660" i="2"/>
  <c r="AG115" i="2"/>
  <c r="AG7" i="2"/>
  <c r="AG305" i="2"/>
  <c r="AG112" i="2"/>
  <c r="AG300" i="2"/>
  <c r="AG255" i="2"/>
  <c r="AG408" i="2"/>
  <c r="AG681" i="2"/>
  <c r="AG405" i="2"/>
  <c r="AG41" i="2"/>
  <c r="AG33" i="2"/>
  <c r="AG136" i="2"/>
  <c r="AG521" i="2"/>
  <c r="AG448" i="2"/>
  <c r="AG682" i="2"/>
  <c r="AG382" i="2"/>
  <c r="AG55" i="2"/>
  <c r="AG279" i="2"/>
  <c r="AG13" i="2"/>
  <c r="AG337" i="2"/>
  <c r="AG67" i="2"/>
  <c r="AG78" i="2"/>
  <c r="AG342" i="2"/>
  <c r="AG732" i="2"/>
  <c r="AG552" i="2"/>
  <c r="AG222" i="2"/>
  <c r="AG631" i="2"/>
  <c r="AG253" i="2"/>
  <c r="AG357" i="2"/>
  <c r="AG407" i="2"/>
  <c r="AG412" i="2"/>
  <c r="AG260" i="2"/>
  <c r="AG506" i="2"/>
  <c r="AG159" i="2"/>
  <c r="AG133" i="2"/>
  <c r="AG22" i="2"/>
  <c r="AG139" i="2"/>
  <c r="AG375" i="2"/>
  <c r="AG274" i="2"/>
  <c r="AG354" i="2"/>
  <c r="AG651" i="2"/>
  <c r="AG661" i="2"/>
  <c r="AG293" i="2"/>
  <c r="AG277" i="2"/>
  <c r="AG379" i="2"/>
  <c r="AG205" i="2"/>
  <c r="AG704" i="2"/>
  <c r="AG320" i="2"/>
  <c r="AG547" i="2"/>
  <c r="AG16" i="2"/>
  <c r="AG423" i="2"/>
  <c r="AG17" i="2"/>
  <c r="AG472" i="2"/>
  <c r="AG675" i="2"/>
  <c r="AG553" i="2"/>
  <c r="AG231" i="2"/>
  <c r="AG200" i="2"/>
  <c r="AG202" i="2"/>
  <c r="AG176" i="2"/>
  <c r="AG731" i="2"/>
  <c r="AG34" i="2"/>
  <c r="AG234" i="2"/>
  <c r="AG173" i="2"/>
  <c r="AG456" i="2"/>
  <c r="AG495" i="2"/>
  <c r="AG469" i="2"/>
  <c r="AG543" i="2"/>
  <c r="AG477" i="2"/>
  <c r="AG283" i="2"/>
  <c r="AG507" i="2"/>
  <c r="AG341" i="2"/>
  <c r="AG223" i="2"/>
  <c r="AG623" i="2"/>
  <c r="AG197" i="2"/>
  <c r="AG605" i="2"/>
  <c r="AG560" i="2"/>
  <c r="AG578" i="2"/>
  <c r="AG281" i="2"/>
  <c r="AG551" i="2"/>
  <c r="AG534" i="2"/>
  <c r="AG684" i="2"/>
  <c r="AG589" i="2"/>
  <c r="AG417" i="2"/>
  <c r="AG94" i="2"/>
  <c r="AG475" i="2"/>
  <c r="AG215" i="2"/>
  <c r="AG36" i="2"/>
  <c r="AG450" i="2"/>
  <c r="AG669" i="2"/>
  <c r="AG690" i="2"/>
  <c r="AG225" i="2"/>
  <c r="AG83" i="2"/>
  <c r="AG198" i="2"/>
  <c r="AG101" i="2"/>
  <c r="AG672" i="2"/>
  <c r="AG321" i="2"/>
  <c r="AG656" i="2"/>
  <c r="AG76" i="2"/>
  <c r="AG5" i="2"/>
  <c r="AG588" i="2"/>
  <c r="AG196" i="2"/>
  <c r="AG622" i="2"/>
  <c r="AG513" i="2"/>
  <c r="AG460" i="2"/>
  <c r="AG565" i="2"/>
  <c r="AG587" i="2"/>
  <c r="AG358" i="2"/>
  <c r="AG662" i="2"/>
  <c r="AG380" i="2"/>
  <c r="AG68" i="2"/>
  <c r="AG53" i="2"/>
  <c r="AG422" i="2"/>
  <c r="AG315" i="2"/>
  <c r="AG306" i="2"/>
  <c r="AG600" i="2"/>
  <c r="AG424" i="2"/>
  <c r="AG99" i="2"/>
  <c r="AG523" i="2"/>
  <c r="AG193" i="2"/>
  <c r="AG441" i="2"/>
  <c r="AG71" i="2"/>
  <c r="AG79" i="2"/>
  <c r="AG479" i="2"/>
  <c r="AG280" i="2"/>
  <c r="AG80" i="2"/>
  <c r="AG147" i="2"/>
  <c r="AG573" i="2"/>
  <c r="AG9" i="2"/>
  <c r="AG597" i="2"/>
  <c r="AG294" i="2"/>
  <c r="AG107" i="2"/>
  <c r="AG37" i="2"/>
  <c r="AG212" i="2"/>
  <c r="AG525" i="2"/>
  <c r="AG427" i="2"/>
  <c r="AG308" i="2"/>
  <c r="AG540" i="2"/>
  <c r="AG164" i="2"/>
  <c r="AG666" i="2"/>
  <c r="AG46" i="2"/>
  <c r="AG327" i="2"/>
  <c r="AG174" i="2"/>
  <c r="AG372" i="2"/>
  <c r="AG39" i="2"/>
  <c r="AG81" i="2"/>
  <c r="AG431" i="2"/>
  <c r="AG109" i="2"/>
  <c r="AG563" i="2"/>
  <c r="AG126" i="2"/>
  <c r="AG457" i="2"/>
  <c r="AG432" i="2"/>
  <c r="AG558" i="2"/>
  <c r="AG43" i="2"/>
  <c r="AG363" i="2"/>
  <c r="AG425" i="2"/>
  <c r="AG630" i="2"/>
  <c r="AG642" i="2"/>
  <c r="AG383" i="2"/>
  <c r="AG433" i="2"/>
  <c r="AG368" i="2"/>
  <c r="AG692" i="2"/>
  <c r="AG415" i="2"/>
  <c r="AG239" i="2"/>
  <c r="AG20" i="2"/>
  <c r="AG580" i="2"/>
  <c r="AG529" i="2"/>
  <c r="AG376" i="2"/>
  <c r="AG24" i="2"/>
  <c r="AG345" i="2"/>
  <c r="AG614" i="2"/>
  <c r="AG52" i="2"/>
  <c r="AG595" i="2"/>
  <c r="AG716" i="2"/>
  <c r="AG57" i="2"/>
  <c r="AG436" i="2"/>
  <c r="AG501" i="2"/>
  <c r="AG259" i="2"/>
  <c r="AG490" i="2"/>
  <c r="AG508" i="2"/>
  <c r="AG127" i="2"/>
  <c r="AG473" i="2"/>
  <c r="AG381" i="2"/>
  <c r="AG194" i="2"/>
  <c r="AG734" i="2"/>
  <c r="AG54" i="2"/>
  <c r="AG3" i="2"/>
  <c r="AG401" i="2"/>
  <c r="AG113" i="2"/>
  <c r="AG247" i="2"/>
  <c r="AG141" i="2"/>
  <c r="AG459" i="2"/>
  <c r="AG476" i="2"/>
  <c r="AG318" i="2"/>
  <c r="AG541" i="2"/>
  <c r="AG434" i="2"/>
  <c r="AG190" i="2"/>
  <c r="AG514" i="2"/>
  <c r="AG160" i="2"/>
  <c r="AG108" i="2"/>
  <c r="AG590" i="2"/>
  <c r="AG585" i="2"/>
  <c r="AG75" i="2"/>
  <c r="AG186" i="2"/>
  <c r="AG419" i="2"/>
  <c r="AG192" i="2"/>
  <c r="AG474" i="2"/>
  <c r="AG691" i="2"/>
  <c r="AG151" i="2"/>
  <c r="AG232" i="2"/>
  <c r="AG414" i="2"/>
  <c r="AG398" i="2"/>
  <c r="AG156" i="2"/>
  <c r="AG581" i="2"/>
  <c r="AG237" i="2"/>
  <c r="AG227" i="2"/>
  <c r="AG86" i="2"/>
  <c r="AG312" i="2"/>
  <c r="AG169" i="2"/>
  <c r="AG334" i="2"/>
  <c r="AG119" i="2"/>
  <c r="AG453" i="2"/>
  <c r="AG248" i="2"/>
  <c r="AG613" i="2"/>
  <c r="AG624" i="2"/>
  <c r="AG157" i="2"/>
  <c r="AG384" i="2"/>
  <c r="AG339" i="2"/>
  <c r="AG73" i="2"/>
  <c r="AG213" i="2"/>
  <c r="AG61" i="2"/>
  <c r="AG637" i="2"/>
  <c r="AG328" i="2"/>
  <c r="AG134" i="2"/>
  <c r="AG69" i="2"/>
  <c r="AG38" i="2"/>
  <c r="AG557" i="2"/>
  <c r="AG536" i="2"/>
  <c r="AG62" i="2"/>
  <c r="AG240" i="2"/>
  <c r="AG153" i="2"/>
  <c r="AG374" i="2"/>
  <c r="AG367" i="2"/>
  <c r="AG519" i="2"/>
  <c r="AG695" i="2"/>
  <c r="AG11" i="2"/>
  <c r="AG272" i="2"/>
  <c r="AG114" i="2"/>
  <c r="AG625" i="2"/>
  <c r="AG278" i="2"/>
  <c r="AG730" i="2"/>
  <c r="AG542" i="2"/>
  <c r="AG310" i="2"/>
  <c r="AG338" i="2"/>
  <c r="AG385" i="2"/>
  <c r="AG181" i="2"/>
  <c r="AG58" i="2"/>
  <c r="AG132" i="2"/>
  <c r="AG40" i="2"/>
  <c r="AG10" i="2"/>
  <c r="AG313" i="2"/>
  <c r="AG87" i="2"/>
  <c r="AG170" i="2"/>
  <c r="AG217" i="2"/>
  <c r="AG207" i="2"/>
  <c r="AG42" i="2"/>
  <c r="AG538" i="2"/>
  <c r="AG481" i="2"/>
  <c r="AG694" i="2"/>
  <c r="AG2" i="2"/>
  <c r="AG636" i="2"/>
  <c r="AG556" i="2"/>
  <c r="AG85" i="2"/>
  <c r="AG409" i="2"/>
  <c r="AG634" i="2"/>
  <c r="AG366" i="2"/>
  <c r="AG90" i="2"/>
  <c r="AG696" i="2"/>
  <c r="AG92" i="2"/>
  <c r="AG189" i="2"/>
  <c r="AG121" i="2"/>
  <c r="AG8" i="2"/>
  <c r="AG51" i="2"/>
  <c r="AG570" i="2"/>
  <c r="AG211" i="2"/>
  <c r="AG298" i="2"/>
  <c r="AG32" i="2"/>
  <c r="AG44" i="2"/>
  <c r="AG168" i="2"/>
  <c r="AG594" i="2"/>
  <c r="AG172" i="2"/>
  <c r="AG608" i="2"/>
  <c r="AG105" i="2"/>
  <c r="AG201" i="2"/>
  <c r="AG65" i="2"/>
  <c r="AG26" i="2"/>
  <c r="AG163" i="2"/>
  <c r="AG516" i="2"/>
  <c r="AG269" i="2"/>
  <c r="AG446" i="2"/>
  <c r="AG387" i="2"/>
  <c r="AG350" i="2"/>
  <c r="AG527" i="2"/>
  <c r="AG161" i="2"/>
  <c r="AG517" i="2"/>
  <c r="AG18" i="2"/>
  <c r="AG348" i="2"/>
  <c r="AG671" i="2"/>
  <c r="AG615" i="2"/>
  <c r="AG175" i="2"/>
  <c r="AG720" i="2"/>
  <c r="AG288" i="2"/>
  <c r="AG14" i="2"/>
  <c r="AG639" i="2"/>
  <c r="AG628" i="2"/>
  <c r="AG48" i="2"/>
  <c r="AG329" i="2"/>
  <c r="AG389" i="2"/>
  <c r="AG27" i="2"/>
  <c r="AG500" i="2"/>
  <c r="AG413" i="2"/>
  <c r="AG177" i="2"/>
  <c r="AG442" i="2"/>
  <c r="AG120" i="2"/>
  <c r="AG30" i="2"/>
  <c r="AG429" i="2"/>
  <c r="AG230" i="2"/>
  <c r="AG182" i="2"/>
  <c r="AG463" i="2"/>
  <c r="AG393" i="2"/>
  <c r="AG187" i="2"/>
  <c r="AG214" i="2"/>
  <c r="AG12" i="2"/>
  <c r="AG263" i="2"/>
  <c r="AG241" i="2"/>
  <c r="AG603" i="2"/>
  <c r="AG703" i="2"/>
  <c r="AG462" i="2"/>
  <c r="AG533" i="2"/>
  <c r="AG264" i="2"/>
  <c r="AG235" i="2"/>
  <c r="AG629" i="2"/>
  <c r="AG640" i="2"/>
  <c r="AG21" i="2"/>
  <c r="AG346" i="2"/>
  <c r="AG140" i="2"/>
  <c r="AG484" i="2"/>
  <c r="AG19" i="2"/>
  <c r="AG592" i="2"/>
  <c r="AG208" i="2"/>
  <c r="AG296" i="2"/>
  <c r="AG654" i="2"/>
  <c r="AG394" i="2"/>
  <c r="AG91" i="2"/>
  <c r="AG6" i="2"/>
  <c r="AG220" i="2"/>
  <c r="AG435" i="2"/>
  <c r="AG729" i="2"/>
  <c r="AG705" i="2"/>
  <c r="AG468" i="2"/>
  <c r="AG632" i="2"/>
  <c r="AG77" i="2"/>
  <c r="AG266" i="2"/>
  <c r="AG471" i="2"/>
  <c r="AG626" i="2"/>
  <c r="AG142" i="2"/>
  <c r="AG575" i="2"/>
  <c r="AG146" i="2"/>
  <c r="AG386" i="2"/>
  <c r="AG652" i="2"/>
  <c r="AG128" i="2"/>
  <c r="AG643" i="2"/>
  <c r="AG135" i="2"/>
  <c r="AG314" i="2"/>
  <c r="AG699" i="2"/>
  <c r="AG550" i="2"/>
  <c r="AG485" i="2"/>
  <c r="AG152" i="2"/>
  <c r="AG4" i="2"/>
  <c r="AG438" i="2"/>
  <c r="AG447" i="2"/>
  <c r="AG15" i="2"/>
  <c r="AG129" i="2"/>
  <c r="AG726" i="2"/>
  <c r="AG649" i="2"/>
  <c r="AG238" i="2"/>
  <c r="AG166" i="2"/>
  <c r="AG336" i="2"/>
  <c r="AG291" i="2"/>
  <c r="AG93" i="2"/>
  <c r="AG727" i="2"/>
  <c r="AG635" i="2"/>
  <c r="AG467" i="2"/>
  <c r="AG686" i="2"/>
  <c r="AG145" i="2"/>
  <c r="AG526" i="2"/>
  <c r="AG124" i="2"/>
  <c r="AG335" i="2"/>
  <c r="AG228" i="2"/>
  <c r="AG494" i="2"/>
  <c r="AG203" i="2"/>
  <c r="AG399" i="2"/>
  <c r="AG292" i="2"/>
  <c r="AG299" i="2"/>
  <c r="AG35" i="2"/>
  <c r="AG23" i="2"/>
  <c r="AG104" i="2"/>
  <c r="AG28" i="2"/>
  <c r="AG650" i="2"/>
  <c r="AG365" i="2"/>
  <c r="AG31" i="2"/>
  <c r="AG352" i="2"/>
  <c r="AG532" i="2"/>
  <c r="AG562" i="2"/>
  <c r="AG316" i="2"/>
  <c r="AG663" i="2"/>
  <c r="AG411" i="2"/>
  <c r="AG601" i="2"/>
  <c r="AG571" i="2"/>
  <c r="AG137" i="2"/>
  <c r="AG582" i="2"/>
  <c r="AG60" i="2"/>
  <c r="AG498" i="2"/>
  <c r="AG586" i="2"/>
  <c r="AG717" i="2"/>
  <c r="AG364" i="2"/>
  <c r="AG303" i="2"/>
  <c r="AG304" i="2"/>
  <c r="AG604" i="2"/>
  <c r="AG574" i="2"/>
  <c r="AG728" i="2"/>
  <c r="AG162" i="2"/>
  <c r="AG451" i="2"/>
  <c r="AG458" i="2"/>
  <c r="AG290" i="2"/>
  <c r="AG74" i="2"/>
  <c r="AG82" i="2"/>
  <c r="AG311" i="2"/>
  <c r="AG270" i="2"/>
  <c r="AG395" i="2"/>
  <c r="AG100" i="2"/>
  <c r="AG548" i="2"/>
  <c r="AG596" i="2"/>
  <c r="AG191" i="2"/>
  <c r="AG199" i="2"/>
  <c r="AG295" i="2"/>
  <c r="AG97" i="2"/>
  <c r="AG707" i="2"/>
  <c r="AG178" i="2"/>
  <c r="AG499" i="2"/>
  <c r="AG524" i="2"/>
  <c r="AG440" i="2"/>
  <c r="AG561" i="2"/>
  <c r="AG576" i="2"/>
  <c r="AG487" i="2"/>
  <c r="AG110" i="2"/>
  <c r="AG464" i="2"/>
  <c r="AG362" i="2"/>
  <c r="AG461" i="2"/>
  <c r="AG403" i="2"/>
  <c r="AG712" i="2"/>
  <c r="AG719" i="2"/>
  <c r="AG701" i="2"/>
  <c r="AG488" i="2"/>
  <c r="AG491" i="2"/>
  <c r="AG221" i="2"/>
  <c r="AG567" i="2"/>
  <c r="AG183" i="2"/>
  <c r="AG598" i="2"/>
  <c r="AG736" i="2"/>
  <c r="AG584" i="2"/>
  <c r="AG602" i="2"/>
  <c r="AG609" i="2"/>
  <c r="AG326" i="2"/>
  <c r="AG402" i="2"/>
  <c r="AG510" i="2"/>
  <c r="AG454" i="2"/>
  <c r="AG502" i="2"/>
  <c r="AG111" i="2"/>
  <c r="AG655" i="2"/>
  <c r="AG47" i="2"/>
  <c r="AG480" i="2"/>
  <c r="AG332" i="2"/>
  <c r="AG171" i="2"/>
  <c r="AG577" i="2"/>
  <c r="AG445" i="2"/>
  <c r="AG343" i="2"/>
  <c r="AG96" i="2"/>
  <c r="AG418" i="2"/>
  <c r="AG116" i="2"/>
  <c r="AG325" i="2"/>
  <c r="AG149" i="2"/>
  <c r="AG276" i="2"/>
  <c r="AG245" i="2"/>
  <c r="AG150" i="2"/>
  <c r="AG489" i="2"/>
  <c r="AG657" i="2"/>
  <c r="AG659" i="2"/>
  <c r="AG45" i="2"/>
  <c r="AG406" i="2"/>
  <c r="AG258" i="2"/>
  <c r="AG725" i="2"/>
  <c r="AG64" i="2"/>
  <c r="AG63" i="2"/>
  <c r="AG265" i="2"/>
  <c r="AG98" i="2"/>
  <c r="AG122" i="2"/>
  <c r="AG195" i="2"/>
  <c r="AG95" i="2"/>
  <c r="AG297" i="2"/>
  <c r="AG50" i="2"/>
  <c r="AG645" i="2"/>
  <c r="AG289" i="2"/>
  <c r="AG641" i="2"/>
  <c r="AG618" i="2"/>
  <c r="AG497" i="2"/>
  <c r="AG361" i="2"/>
  <c r="AG568" i="2"/>
  <c r="AG518" i="2"/>
  <c r="AG219" i="2"/>
  <c r="AG673" i="2"/>
  <c r="AG118" i="2"/>
  <c r="AG569" i="2"/>
  <c r="AG653" i="2"/>
  <c r="AG282" i="2"/>
  <c r="AG593" i="2"/>
  <c r="AG323" i="2"/>
  <c r="AG420" i="2"/>
  <c r="AG243" i="2"/>
  <c r="AG713" i="2"/>
  <c r="AG390" i="2"/>
  <c r="AG216" i="2"/>
  <c r="AG648" i="2"/>
  <c r="AG70" i="2"/>
  <c r="AG396" i="2"/>
  <c r="AG702" i="2"/>
  <c r="AG397" i="2"/>
  <c r="AG256" i="2"/>
  <c r="AG204" i="2"/>
  <c r="AG616" i="2"/>
  <c r="AG103" i="2"/>
  <c r="AG242" i="2"/>
  <c r="AG721" i="2"/>
  <c r="AG206" i="2"/>
  <c r="AG236" i="2"/>
  <c r="AG285" i="2"/>
  <c r="AG555" i="2"/>
  <c r="AG664" i="2"/>
  <c r="AG123" i="2"/>
  <c r="AG138" i="2"/>
  <c r="AG117" i="2"/>
  <c r="AG537" i="2"/>
  <c r="AG29" i="2"/>
  <c r="AG738" i="2"/>
  <c r="AG700" i="2"/>
  <c r="AG546" i="2"/>
  <c r="AG273" i="2"/>
  <c r="AG715" i="2"/>
  <c r="AG610" i="2"/>
  <c r="AG612" i="2"/>
  <c r="AG261" i="2"/>
  <c r="AG188" i="2"/>
  <c r="AG737" i="2"/>
  <c r="AG286" i="2"/>
  <c r="AG88" i="2"/>
  <c r="AG697" i="2"/>
  <c r="AG539" i="2"/>
  <c r="AG520" i="2"/>
  <c r="AG483" i="2"/>
  <c r="AG391" i="2"/>
  <c r="AG482" i="2"/>
  <c r="AG455" i="2"/>
  <c r="AG733" i="2"/>
  <c r="AG708" i="2"/>
  <c r="AG143" i="2"/>
  <c r="AG465" i="2"/>
  <c r="AG619" i="2"/>
  <c r="AG687" i="2"/>
  <c r="AG583" i="2"/>
  <c r="AG470" i="2"/>
  <c r="AG257" i="2"/>
  <c r="AG674" i="2"/>
  <c r="AG344" i="2"/>
  <c r="AG271" i="2"/>
  <c r="AG452" i="2"/>
  <c r="AG359" i="2"/>
  <c r="AG250" i="2"/>
  <c r="AG89" i="2"/>
  <c r="AG528" i="2"/>
  <c r="AG246" i="2"/>
  <c r="AG633" i="2"/>
  <c r="AG416" i="2"/>
  <c r="AG599" i="2"/>
  <c r="AG564" i="2"/>
  <c r="AG158" i="2"/>
  <c r="AG229" i="2"/>
  <c r="AG322" i="2"/>
  <c r="AG410" i="2"/>
  <c r="AG309" i="2"/>
  <c r="AG317" i="2"/>
  <c r="AG340" i="2"/>
  <c r="AG377" i="2"/>
  <c r="AG330" i="2"/>
  <c r="AG509" i="2"/>
  <c r="AG620" i="2"/>
  <c r="AG722" i="2"/>
  <c r="AG591" i="2"/>
  <c r="AG449" i="2"/>
  <c r="AG688" i="2"/>
  <c r="AG512" i="2"/>
  <c r="AG275" i="2"/>
  <c r="AG617" i="2"/>
  <c r="AG530" i="2"/>
  <c r="AG665" i="2"/>
  <c r="AG689" i="2"/>
  <c r="AG262" i="2"/>
  <c r="AG360" i="2"/>
  <c r="AG646" i="2"/>
  <c r="AG251" i="2"/>
  <c r="AG676" i="2"/>
  <c r="AG710" i="2"/>
  <c r="AG679" i="2"/>
  <c r="AG606" i="2"/>
  <c r="AG670" i="2"/>
  <c r="AG492" i="2"/>
  <c r="AG735" i="2"/>
  <c r="AG511" i="2"/>
  <c r="AG706" i="2"/>
  <c r="AG554" i="2"/>
  <c r="AG698" i="2"/>
  <c r="AG680" i="2"/>
  <c r="AG685" i="2"/>
  <c r="AG693" i="2"/>
  <c r="AG667" i="2"/>
  <c r="AG723" i="2"/>
  <c r="AG678" i="2"/>
  <c r="AG709" i="2"/>
  <c r="AG724" i="2"/>
  <c r="AG627" i="2"/>
  <c r="AG621" i="2"/>
  <c r="AG714" i="2"/>
  <c r="AG718" i="2"/>
  <c r="AF658" i="2"/>
  <c r="AF566" i="2"/>
  <c r="AF545" i="2"/>
  <c r="AF130" i="2"/>
  <c r="AF307" i="2"/>
  <c r="AF331" i="2"/>
  <c r="AF466" i="2"/>
  <c r="AF369" i="2"/>
  <c r="AF515" i="2"/>
  <c r="AF644" i="2"/>
  <c r="AF370" i="2"/>
  <c r="AF254" i="2"/>
  <c r="AF184" i="2"/>
  <c r="AF668" i="2"/>
  <c r="AF131" i="2"/>
  <c r="AF504" i="2"/>
  <c r="AF579" i="2"/>
  <c r="AF59" i="2"/>
  <c r="AF400" i="2"/>
  <c r="AF647" i="2"/>
  <c r="AF443" i="2"/>
  <c r="AF421" i="2"/>
  <c r="AF544" i="2"/>
  <c r="AF268" i="2"/>
  <c r="AF302" i="2"/>
  <c r="AF444" i="2"/>
  <c r="AF66" i="2"/>
  <c r="AF638" i="2"/>
  <c r="AF144" i="2"/>
  <c r="AF607" i="2"/>
  <c r="AF677" i="2"/>
  <c r="AF388" i="2"/>
  <c r="AF356" i="2"/>
  <c r="AF711" i="2"/>
  <c r="AF102" i="2"/>
  <c r="AF25" i="2"/>
  <c r="AF378" i="2"/>
  <c r="AF233" i="2"/>
  <c r="AF148" i="2"/>
  <c r="AF49" i="2"/>
  <c r="AF683" i="2"/>
  <c r="AF287" i="2"/>
  <c r="AF549" i="2"/>
  <c r="AF404" i="2"/>
  <c r="AF486" i="2"/>
  <c r="AF167" i="2"/>
  <c r="AF226" i="2"/>
  <c r="AF572" i="2"/>
  <c r="AF267" i="2"/>
  <c r="AF428" i="2"/>
  <c r="AF531" i="2"/>
  <c r="AF373" i="2"/>
  <c r="AF478" i="2"/>
  <c r="AF496" i="2"/>
  <c r="AF218" i="2"/>
  <c r="AF351" i="2"/>
  <c r="AF155" i="2"/>
  <c r="AF505" i="2"/>
  <c r="AF244" i="2"/>
  <c r="AF430" i="2"/>
  <c r="AF284" i="2"/>
  <c r="AF503" i="2"/>
  <c r="AF185" i="2"/>
  <c r="AF355" i="2"/>
  <c r="AF252" i="2"/>
  <c r="AF439" i="2"/>
  <c r="AF319" i="2"/>
  <c r="AF349" i="2"/>
  <c r="AF165" i="2"/>
  <c r="AF559" i="2"/>
  <c r="AF611" i="2"/>
  <c r="AF371" i="2"/>
  <c r="AF392" i="2"/>
  <c r="AF333" i="2"/>
  <c r="AF209" i="2"/>
  <c r="AF179" i="2"/>
  <c r="AF106" i="2"/>
  <c r="AF210" i="2"/>
  <c r="AF72" i="2"/>
  <c r="AF347" i="2"/>
  <c r="AF493" i="2"/>
  <c r="AF180" i="2"/>
  <c r="AF535" i="2"/>
  <c r="AF154" i="2"/>
  <c r="AF353" i="2"/>
  <c r="AF522" i="2"/>
  <c r="AF84" i="2"/>
  <c r="AF426" i="2"/>
  <c r="AF249" i="2"/>
  <c r="AF437" i="2"/>
  <c r="AF224" i="2"/>
  <c r="AF56" i="2"/>
  <c r="AF301" i="2"/>
  <c r="AF324" i="2"/>
  <c r="AF125" i="2"/>
  <c r="AF660" i="2"/>
  <c r="AF115" i="2"/>
  <c r="AF7" i="2"/>
  <c r="AF305" i="2"/>
  <c r="AF112" i="2"/>
  <c r="AF300" i="2"/>
  <c r="AF255" i="2"/>
  <c r="AF408" i="2"/>
  <c r="AF681" i="2"/>
  <c r="AF405" i="2"/>
  <c r="AF41" i="2"/>
  <c r="AF33" i="2"/>
  <c r="AF136" i="2"/>
  <c r="AF521" i="2"/>
  <c r="AF448" i="2"/>
  <c r="AF682" i="2"/>
  <c r="AF382" i="2"/>
  <c r="AF55" i="2"/>
  <c r="AF279" i="2"/>
  <c r="AF13" i="2"/>
  <c r="AF337" i="2"/>
  <c r="AF67" i="2"/>
  <c r="AF78" i="2"/>
  <c r="AF342" i="2"/>
  <c r="AF732" i="2"/>
  <c r="AF552" i="2"/>
  <c r="AF222" i="2"/>
  <c r="AF631" i="2"/>
  <c r="AF253" i="2"/>
  <c r="AF357" i="2"/>
  <c r="AF407" i="2"/>
  <c r="AF412" i="2"/>
  <c r="AF260" i="2"/>
  <c r="AF506" i="2"/>
  <c r="AF159" i="2"/>
  <c r="AF133" i="2"/>
  <c r="AF22" i="2"/>
  <c r="AF139" i="2"/>
  <c r="AF375" i="2"/>
  <c r="AF274" i="2"/>
  <c r="AF354" i="2"/>
  <c r="AF651" i="2"/>
  <c r="AF661" i="2"/>
  <c r="AF293" i="2"/>
  <c r="AF277" i="2"/>
  <c r="AF379" i="2"/>
  <c r="AF205" i="2"/>
  <c r="AF704" i="2"/>
  <c r="AF320" i="2"/>
  <c r="AF547" i="2"/>
  <c r="AF16" i="2"/>
  <c r="AF423" i="2"/>
  <c r="AF17" i="2"/>
  <c r="AF472" i="2"/>
  <c r="AF675" i="2"/>
  <c r="AF553" i="2"/>
  <c r="AF231" i="2"/>
  <c r="AF200" i="2"/>
  <c r="AF202" i="2"/>
  <c r="AF176" i="2"/>
  <c r="AF731" i="2"/>
  <c r="AF34" i="2"/>
  <c r="AF234" i="2"/>
  <c r="AF173" i="2"/>
  <c r="AF456" i="2"/>
  <c r="AF495" i="2"/>
  <c r="AF469" i="2"/>
  <c r="AF543" i="2"/>
  <c r="AF477" i="2"/>
  <c r="AF283" i="2"/>
  <c r="AF507" i="2"/>
  <c r="AF341" i="2"/>
  <c r="AF223" i="2"/>
  <c r="AF623" i="2"/>
  <c r="AF197" i="2"/>
  <c r="AF605" i="2"/>
  <c r="AF560" i="2"/>
  <c r="AF578" i="2"/>
  <c r="AF281" i="2"/>
  <c r="AF551" i="2"/>
  <c r="AF534" i="2"/>
  <c r="AF684" i="2"/>
  <c r="AF589" i="2"/>
  <c r="AF417" i="2"/>
  <c r="AF94" i="2"/>
  <c r="AF475" i="2"/>
  <c r="AF215" i="2"/>
  <c r="AF36" i="2"/>
  <c r="AF450" i="2"/>
  <c r="AF669" i="2"/>
  <c r="AF690" i="2"/>
  <c r="AF225" i="2"/>
  <c r="AF83" i="2"/>
  <c r="AF198" i="2"/>
  <c r="AF101" i="2"/>
  <c r="AF672" i="2"/>
  <c r="AF321" i="2"/>
  <c r="AF656" i="2"/>
  <c r="AF76" i="2"/>
  <c r="AF5" i="2"/>
  <c r="AF588" i="2"/>
  <c r="AF196" i="2"/>
  <c r="AF622" i="2"/>
  <c r="AF513" i="2"/>
  <c r="AF460" i="2"/>
  <c r="AF565" i="2"/>
  <c r="AF587" i="2"/>
  <c r="AF358" i="2"/>
  <c r="AF662" i="2"/>
  <c r="AF380" i="2"/>
  <c r="AF68" i="2"/>
  <c r="AF53" i="2"/>
  <c r="AF422" i="2"/>
  <c r="AF315" i="2"/>
  <c r="AF306" i="2"/>
  <c r="AF600" i="2"/>
  <c r="AF424" i="2"/>
  <c r="AF99" i="2"/>
  <c r="AF523" i="2"/>
  <c r="AF193" i="2"/>
  <c r="AF441" i="2"/>
  <c r="AF71" i="2"/>
  <c r="AF79" i="2"/>
  <c r="AF479" i="2"/>
  <c r="AF280" i="2"/>
  <c r="AF80" i="2"/>
  <c r="AF147" i="2"/>
  <c r="AF573" i="2"/>
  <c r="AF9" i="2"/>
  <c r="AF597" i="2"/>
  <c r="AF294" i="2"/>
  <c r="AF107" i="2"/>
  <c r="AF37" i="2"/>
  <c r="AF212" i="2"/>
  <c r="AF525" i="2"/>
  <c r="AF427" i="2"/>
  <c r="AF308" i="2"/>
  <c r="AF540" i="2"/>
  <c r="AF164" i="2"/>
  <c r="AF666" i="2"/>
  <c r="AF46" i="2"/>
  <c r="AF327" i="2"/>
  <c r="AF174" i="2"/>
  <c r="AF372" i="2"/>
  <c r="AF39" i="2"/>
  <c r="AF81" i="2"/>
  <c r="AF431" i="2"/>
  <c r="AF109" i="2"/>
  <c r="AF563" i="2"/>
  <c r="AF126" i="2"/>
  <c r="AF457" i="2"/>
  <c r="AF432" i="2"/>
  <c r="AF558" i="2"/>
  <c r="AF43" i="2"/>
  <c r="AF363" i="2"/>
  <c r="AF425" i="2"/>
  <c r="AF630" i="2"/>
  <c r="AF642" i="2"/>
  <c r="AF383" i="2"/>
  <c r="AF433" i="2"/>
  <c r="AF368" i="2"/>
  <c r="AF692" i="2"/>
  <c r="AF415" i="2"/>
  <c r="AF239" i="2"/>
  <c r="AF20" i="2"/>
  <c r="AF580" i="2"/>
  <c r="AF529" i="2"/>
  <c r="AF376" i="2"/>
  <c r="AF24" i="2"/>
  <c r="AF345" i="2"/>
  <c r="AF614" i="2"/>
  <c r="AF52" i="2"/>
  <c r="AF595" i="2"/>
  <c r="AF716" i="2"/>
  <c r="AF57" i="2"/>
  <c r="AF436" i="2"/>
  <c r="AF501" i="2"/>
  <c r="AF259" i="2"/>
  <c r="AF490" i="2"/>
  <c r="AF508" i="2"/>
  <c r="AF127" i="2"/>
  <c r="AF473" i="2"/>
  <c r="AF381" i="2"/>
  <c r="AF194" i="2"/>
  <c r="AF734" i="2"/>
  <c r="AF54" i="2"/>
  <c r="AF3" i="2"/>
  <c r="AF401" i="2"/>
  <c r="AF113" i="2"/>
  <c r="AF247" i="2"/>
  <c r="AF141" i="2"/>
  <c r="AF459" i="2"/>
  <c r="AF476" i="2"/>
  <c r="AF318" i="2"/>
  <c r="AF541" i="2"/>
  <c r="AF434" i="2"/>
  <c r="AF190" i="2"/>
  <c r="AF514" i="2"/>
  <c r="AF160" i="2"/>
  <c r="AF108" i="2"/>
  <c r="AF590" i="2"/>
  <c r="AF585" i="2"/>
  <c r="AF75" i="2"/>
  <c r="AF186" i="2"/>
  <c r="AF419" i="2"/>
  <c r="AF192" i="2"/>
  <c r="AF474" i="2"/>
  <c r="AF691" i="2"/>
  <c r="AF151" i="2"/>
  <c r="AF232" i="2"/>
  <c r="AF414" i="2"/>
  <c r="AF398" i="2"/>
  <c r="AF156" i="2"/>
  <c r="AF581" i="2"/>
  <c r="AF237" i="2"/>
  <c r="AF227" i="2"/>
  <c r="AF86" i="2"/>
  <c r="AF312" i="2"/>
  <c r="AF169" i="2"/>
  <c r="AF334" i="2"/>
  <c r="AF119" i="2"/>
  <c r="AF453" i="2"/>
  <c r="AF248" i="2"/>
  <c r="AF613" i="2"/>
  <c r="AF624" i="2"/>
  <c r="AF157" i="2"/>
  <c r="AF384" i="2"/>
  <c r="AF339" i="2"/>
  <c r="AF73" i="2"/>
  <c r="AF213" i="2"/>
  <c r="AF61" i="2"/>
  <c r="AF637" i="2"/>
  <c r="AF328" i="2"/>
  <c r="AF134" i="2"/>
  <c r="AF69" i="2"/>
  <c r="AF38" i="2"/>
  <c r="AF557" i="2"/>
  <c r="AF536" i="2"/>
  <c r="AF62" i="2"/>
  <c r="AF240" i="2"/>
  <c r="AF153" i="2"/>
  <c r="AF374" i="2"/>
  <c r="AF367" i="2"/>
  <c r="AF519" i="2"/>
  <c r="AF695" i="2"/>
  <c r="AF11" i="2"/>
  <c r="AF272" i="2"/>
  <c r="AF114" i="2"/>
  <c r="AF625" i="2"/>
  <c r="AF278" i="2"/>
  <c r="AF730" i="2"/>
  <c r="AF542" i="2"/>
  <c r="AF310" i="2"/>
  <c r="AF338" i="2"/>
  <c r="AF385" i="2"/>
  <c r="AF181" i="2"/>
  <c r="AF58" i="2"/>
  <c r="AF132" i="2"/>
  <c r="AF40" i="2"/>
  <c r="AF10" i="2"/>
  <c r="AF313" i="2"/>
  <c r="AF87" i="2"/>
  <c r="AF170" i="2"/>
  <c r="AF217" i="2"/>
  <c r="AF207" i="2"/>
  <c r="AF42" i="2"/>
  <c r="AF538" i="2"/>
  <c r="AF481" i="2"/>
  <c r="AF694" i="2"/>
  <c r="AF2" i="2"/>
  <c r="AF636" i="2"/>
  <c r="AF556" i="2"/>
  <c r="AF85" i="2"/>
  <c r="AF409" i="2"/>
  <c r="AF634" i="2"/>
  <c r="AF366" i="2"/>
  <c r="AF90" i="2"/>
  <c r="AF696" i="2"/>
  <c r="AF92" i="2"/>
  <c r="AF189" i="2"/>
  <c r="AF121" i="2"/>
  <c r="AF8" i="2"/>
  <c r="AF51" i="2"/>
  <c r="AF570" i="2"/>
  <c r="AF211" i="2"/>
  <c r="AF298" i="2"/>
  <c r="AF32" i="2"/>
  <c r="AF44" i="2"/>
  <c r="AF168" i="2"/>
  <c r="AF594" i="2"/>
  <c r="AF172" i="2"/>
  <c r="AF608" i="2"/>
  <c r="AF105" i="2"/>
  <c r="AF201" i="2"/>
  <c r="AF65" i="2"/>
  <c r="AF26" i="2"/>
  <c r="AF163" i="2"/>
  <c r="AF516" i="2"/>
  <c r="AF269" i="2"/>
  <c r="AF446" i="2"/>
  <c r="AF387" i="2"/>
  <c r="AF350" i="2"/>
  <c r="AF527" i="2"/>
  <c r="AF161" i="2"/>
  <c r="AF517" i="2"/>
  <c r="AF18" i="2"/>
  <c r="AF348" i="2"/>
  <c r="AF671" i="2"/>
  <c r="AF615" i="2"/>
  <c r="AF175" i="2"/>
  <c r="AF720" i="2"/>
  <c r="AF288" i="2"/>
  <c r="AF14" i="2"/>
  <c r="AF639" i="2"/>
  <c r="AF628" i="2"/>
  <c r="AF48" i="2"/>
  <c r="AF329" i="2"/>
  <c r="AF389" i="2"/>
  <c r="AF27" i="2"/>
  <c r="AF500" i="2"/>
  <c r="AF413" i="2"/>
  <c r="AF177" i="2"/>
  <c r="AF442" i="2"/>
  <c r="AF120" i="2"/>
  <c r="AF30" i="2"/>
  <c r="AF429" i="2"/>
  <c r="AF230" i="2"/>
  <c r="AF182" i="2"/>
  <c r="AF463" i="2"/>
  <c r="AF393" i="2"/>
  <c r="AF187" i="2"/>
  <c r="AF214" i="2"/>
  <c r="AF12" i="2"/>
  <c r="AF263" i="2"/>
  <c r="AF241" i="2"/>
  <c r="AF603" i="2"/>
  <c r="AF703" i="2"/>
  <c r="AF462" i="2"/>
  <c r="AF533" i="2"/>
  <c r="AF264" i="2"/>
  <c r="AF235" i="2"/>
  <c r="AF629" i="2"/>
  <c r="AF640" i="2"/>
  <c r="AF21" i="2"/>
  <c r="AF346" i="2"/>
  <c r="AF140" i="2"/>
  <c r="AF484" i="2"/>
  <c r="AF19" i="2"/>
  <c r="AF592" i="2"/>
  <c r="AF208" i="2"/>
  <c r="AF296" i="2"/>
  <c r="AF654" i="2"/>
  <c r="AF394" i="2"/>
  <c r="AF91" i="2"/>
  <c r="AF6" i="2"/>
  <c r="AF220" i="2"/>
  <c r="AF435" i="2"/>
  <c r="AF729" i="2"/>
  <c r="AF705" i="2"/>
  <c r="AF468" i="2"/>
  <c r="AF632" i="2"/>
  <c r="AF77" i="2"/>
  <c r="AF266" i="2"/>
  <c r="AF471" i="2"/>
  <c r="AF626" i="2"/>
  <c r="AF142" i="2"/>
  <c r="AF575" i="2"/>
  <c r="AF146" i="2"/>
  <c r="AF386" i="2"/>
  <c r="AF652" i="2"/>
  <c r="AF128" i="2"/>
  <c r="AF643" i="2"/>
  <c r="AF135" i="2"/>
  <c r="AF314" i="2"/>
  <c r="AF699" i="2"/>
  <c r="AF550" i="2"/>
  <c r="AF485" i="2"/>
  <c r="AF152" i="2"/>
  <c r="AF4" i="2"/>
  <c r="AF438" i="2"/>
  <c r="AF447" i="2"/>
  <c r="AF15" i="2"/>
  <c r="AF129" i="2"/>
  <c r="AF726" i="2"/>
  <c r="AF649" i="2"/>
  <c r="AF238" i="2"/>
  <c r="AF166" i="2"/>
  <c r="AF336" i="2"/>
  <c r="AF291" i="2"/>
  <c r="AF93" i="2"/>
  <c r="AF727" i="2"/>
  <c r="AF635" i="2"/>
  <c r="AF467" i="2"/>
  <c r="AF686" i="2"/>
  <c r="AF145" i="2"/>
  <c r="AF526" i="2"/>
  <c r="AF124" i="2"/>
  <c r="AF335" i="2"/>
  <c r="AF228" i="2"/>
  <c r="AF494" i="2"/>
  <c r="AF203" i="2"/>
  <c r="AF399" i="2"/>
  <c r="AF292" i="2"/>
  <c r="AF299" i="2"/>
  <c r="AF35" i="2"/>
  <c r="AF23" i="2"/>
  <c r="AF104" i="2"/>
  <c r="AF28" i="2"/>
  <c r="AF650" i="2"/>
  <c r="AF365" i="2"/>
  <c r="AF31" i="2"/>
  <c r="AF352" i="2"/>
  <c r="AF532" i="2"/>
  <c r="AF562" i="2"/>
  <c r="AF316" i="2"/>
  <c r="AF663" i="2"/>
  <c r="AF411" i="2"/>
  <c r="AF601" i="2"/>
  <c r="AF571" i="2"/>
  <c r="AF137" i="2"/>
  <c r="AF582" i="2"/>
  <c r="AF60" i="2"/>
  <c r="AF498" i="2"/>
  <c r="AF586" i="2"/>
  <c r="AF717" i="2"/>
  <c r="AF364" i="2"/>
  <c r="AF303" i="2"/>
  <c r="AF304" i="2"/>
  <c r="AF604" i="2"/>
  <c r="AF574" i="2"/>
  <c r="AF728" i="2"/>
  <c r="AF162" i="2"/>
  <c r="AF451" i="2"/>
  <c r="AF458" i="2"/>
  <c r="AF290" i="2"/>
  <c r="AF74" i="2"/>
  <c r="AF82" i="2"/>
  <c r="AF311" i="2"/>
  <c r="AF270" i="2"/>
  <c r="AF395" i="2"/>
  <c r="AF100" i="2"/>
  <c r="AF548" i="2"/>
  <c r="AF596" i="2"/>
  <c r="AF191" i="2"/>
  <c r="AF199" i="2"/>
  <c r="AF295" i="2"/>
  <c r="AF97" i="2"/>
  <c r="AF707" i="2"/>
  <c r="AF178" i="2"/>
  <c r="AF499" i="2"/>
  <c r="AF524" i="2"/>
  <c r="AF440" i="2"/>
  <c r="AF561" i="2"/>
  <c r="AF576" i="2"/>
  <c r="AF487" i="2"/>
  <c r="AF110" i="2"/>
  <c r="AF464" i="2"/>
  <c r="AF362" i="2"/>
  <c r="AF461" i="2"/>
  <c r="AF403" i="2"/>
  <c r="AF712" i="2"/>
  <c r="AF719" i="2"/>
  <c r="AF701" i="2"/>
  <c r="AF488" i="2"/>
  <c r="AF491" i="2"/>
  <c r="AF221" i="2"/>
  <c r="AF567" i="2"/>
  <c r="AF183" i="2"/>
  <c r="AF598" i="2"/>
  <c r="AF736" i="2"/>
  <c r="AF584" i="2"/>
  <c r="AF602" i="2"/>
  <c r="AF609" i="2"/>
  <c r="AF326" i="2"/>
  <c r="AF402" i="2"/>
  <c r="AF510" i="2"/>
  <c r="AF454" i="2"/>
  <c r="AF502" i="2"/>
  <c r="AF111" i="2"/>
  <c r="AF655" i="2"/>
  <c r="AF47" i="2"/>
  <c r="AF480" i="2"/>
  <c r="AF332" i="2"/>
  <c r="AF171" i="2"/>
  <c r="AF577" i="2"/>
  <c r="AF445" i="2"/>
  <c r="AF343" i="2"/>
  <c r="AF96" i="2"/>
  <c r="AF418" i="2"/>
  <c r="AF116" i="2"/>
  <c r="AF325" i="2"/>
  <c r="AF149" i="2"/>
  <c r="AF276" i="2"/>
  <c r="AF245" i="2"/>
  <c r="AF150" i="2"/>
  <c r="AF489" i="2"/>
  <c r="AF657" i="2"/>
  <c r="AF659" i="2"/>
  <c r="AF45" i="2"/>
  <c r="AF406" i="2"/>
  <c r="AF258" i="2"/>
  <c r="AF725" i="2"/>
  <c r="AF64" i="2"/>
  <c r="AF63" i="2"/>
  <c r="AF265" i="2"/>
  <c r="AF98" i="2"/>
  <c r="AF122" i="2"/>
  <c r="AF195" i="2"/>
  <c r="AF95" i="2"/>
  <c r="AF297" i="2"/>
  <c r="AF50" i="2"/>
  <c r="AF645" i="2"/>
  <c r="AF289" i="2"/>
  <c r="AF641" i="2"/>
  <c r="AF618" i="2"/>
  <c r="AF497" i="2"/>
  <c r="AF361" i="2"/>
  <c r="AF568" i="2"/>
  <c r="AF518" i="2"/>
  <c r="AF219" i="2"/>
  <c r="AF673" i="2"/>
  <c r="AF118" i="2"/>
  <c r="AF569" i="2"/>
  <c r="AF653" i="2"/>
  <c r="AF282" i="2"/>
  <c r="AF593" i="2"/>
  <c r="AF323" i="2"/>
  <c r="AF420" i="2"/>
  <c r="AF243" i="2"/>
  <c r="AF713" i="2"/>
  <c r="AF390" i="2"/>
  <c r="AF216" i="2"/>
  <c r="AF648" i="2"/>
  <c r="AF70" i="2"/>
  <c r="AF396" i="2"/>
  <c r="AF702" i="2"/>
  <c r="AF397" i="2"/>
  <c r="AF256" i="2"/>
  <c r="AF204" i="2"/>
  <c r="AF616" i="2"/>
  <c r="AF103" i="2"/>
  <c r="AF242" i="2"/>
  <c r="AF721" i="2"/>
  <c r="AF206" i="2"/>
  <c r="AF236" i="2"/>
  <c r="AF285" i="2"/>
  <c r="AF555" i="2"/>
  <c r="AF664" i="2"/>
  <c r="AF123" i="2"/>
  <c r="AF138" i="2"/>
  <c r="AF117" i="2"/>
  <c r="AF537" i="2"/>
  <c r="AF29" i="2"/>
  <c r="AF738" i="2"/>
  <c r="AF700" i="2"/>
  <c r="AF546" i="2"/>
  <c r="AF273" i="2"/>
  <c r="AF715" i="2"/>
  <c r="AF610" i="2"/>
  <c r="AF612" i="2"/>
  <c r="AF261" i="2"/>
  <c r="AF188" i="2"/>
  <c r="AF737" i="2"/>
  <c r="AF286" i="2"/>
  <c r="AF88" i="2"/>
  <c r="AF697" i="2"/>
  <c r="AF539" i="2"/>
  <c r="AF520" i="2"/>
  <c r="AF483" i="2"/>
  <c r="AF391" i="2"/>
  <c r="AF482" i="2"/>
  <c r="AF455" i="2"/>
  <c r="AF733" i="2"/>
  <c r="AF708" i="2"/>
  <c r="AF143" i="2"/>
  <c r="AF465" i="2"/>
  <c r="AF619" i="2"/>
  <c r="AF687" i="2"/>
  <c r="AF583" i="2"/>
  <c r="AF470" i="2"/>
  <c r="AF257" i="2"/>
  <c r="AF674" i="2"/>
  <c r="AF344" i="2"/>
  <c r="AF271" i="2"/>
  <c r="AF452" i="2"/>
  <c r="AF359" i="2"/>
  <c r="AF250" i="2"/>
  <c r="AF89" i="2"/>
  <c r="AF528" i="2"/>
  <c r="AF246" i="2"/>
  <c r="AF633" i="2"/>
  <c r="AF416" i="2"/>
  <c r="AF599" i="2"/>
  <c r="AF564" i="2"/>
  <c r="AF158" i="2"/>
  <c r="AF229" i="2"/>
  <c r="AF322" i="2"/>
  <c r="AF410" i="2"/>
  <c r="AF309" i="2"/>
  <c r="AF317" i="2"/>
  <c r="AF340" i="2"/>
  <c r="AF377" i="2"/>
  <c r="AF330" i="2"/>
  <c r="AF509" i="2"/>
  <c r="AF620" i="2"/>
  <c r="AF722" i="2"/>
  <c r="AF591" i="2"/>
  <c r="AF449" i="2"/>
  <c r="AF688" i="2"/>
  <c r="AF512" i="2"/>
  <c r="AF275" i="2"/>
  <c r="AF617" i="2"/>
  <c r="AF530" i="2"/>
  <c r="AF665" i="2"/>
  <c r="AF689" i="2"/>
  <c r="AF262" i="2"/>
  <c r="AF360" i="2"/>
  <c r="AF646" i="2"/>
  <c r="AF251" i="2"/>
  <c r="AF676" i="2"/>
  <c r="AF710" i="2"/>
  <c r="AF679" i="2"/>
  <c r="AF606" i="2"/>
  <c r="AF670" i="2"/>
  <c r="AF492" i="2"/>
  <c r="AF735" i="2"/>
  <c r="AF511" i="2"/>
  <c r="AF706" i="2"/>
  <c r="AF554" i="2"/>
  <c r="AF698" i="2"/>
  <c r="AF680" i="2"/>
  <c r="M105" i="3" s="1"/>
  <c r="AF685" i="2"/>
  <c r="AF693" i="2"/>
  <c r="AF667" i="2"/>
  <c r="AF723" i="2"/>
  <c r="AF678" i="2"/>
  <c r="AF709" i="2"/>
  <c r="AF724" i="2"/>
  <c r="AF627" i="2"/>
  <c r="AF621" i="2"/>
  <c r="AF714" i="2"/>
  <c r="AF718" i="2"/>
  <c r="AE658" i="2"/>
  <c r="AE566" i="2"/>
  <c r="AE545" i="2"/>
  <c r="AE130" i="2"/>
  <c r="AE307" i="2"/>
  <c r="AE331" i="2"/>
  <c r="AE466" i="2"/>
  <c r="AE369" i="2"/>
  <c r="AE515" i="2"/>
  <c r="AE644" i="2"/>
  <c r="AE370" i="2"/>
  <c r="AE254" i="2"/>
  <c r="AE184" i="2"/>
  <c r="AE668" i="2"/>
  <c r="AE131" i="2"/>
  <c r="AE504" i="2"/>
  <c r="AE579" i="2"/>
  <c r="AE59" i="2"/>
  <c r="AE400" i="2"/>
  <c r="AE647" i="2"/>
  <c r="AE443" i="2"/>
  <c r="AE421" i="2"/>
  <c r="AE544" i="2"/>
  <c r="AE268" i="2"/>
  <c r="AE302" i="2"/>
  <c r="AE444" i="2"/>
  <c r="AE66" i="2"/>
  <c r="AE638" i="2"/>
  <c r="AE144" i="2"/>
  <c r="AE607" i="2"/>
  <c r="AE677" i="2"/>
  <c r="AE388" i="2"/>
  <c r="AE356" i="2"/>
  <c r="AE711" i="2"/>
  <c r="AE102" i="2"/>
  <c r="AE25" i="2"/>
  <c r="AE378" i="2"/>
  <c r="AE233" i="2"/>
  <c r="AE148" i="2"/>
  <c r="AE49" i="2"/>
  <c r="AE683" i="2"/>
  <c r="AE287" i="2"/>
  <c r="AE549" i="2"/>
  <c r="AE404" i="2"/>
  <c r="AE486" i="2"/>
  <c r="AE167" i="2"/>
  <c r="AE226" i="2"/>
  <c r="AE572" i="2"/>
  <c r="AE267" i="2"/>
  <c r="AE428" i="2"/>
  <c r="AE531" i="2"/>
  <c r="AE373" i="2"/>
  <c r="AE478" i="2"/>
  <c r="AE496" i="2"/>
  <c r="AE218" i="2"/>
  <c r="AE351" i="2"/>
  <c r="AE155" i="2"/>
  <c r="AE505" i="2"/>
  <c r="AE244" i="2"/>
  <c r="AE430" i="2"/>
  <c r="AE284" i="2"/>
  <c r="AE503" i="2"/>
  <c r="AE185" i="2"/>
  <c r="AE355" i="2"/>
  <c r="AE252" i="2"/>
  <c r="AE439" i="2"/>
  <c r="AE319" i="2"/>
  <c r="AE349" i="2"/>
  <c r="AE165" i="2"/>
  <c r="AE559" i="2"/>
  <c r="AE611" i="2"/>
  <c r="AE371" i="2"/>
  <c r="AE392" i="2"/>
  <c r="AE333" i="2"/>
  <c r="AE209" i="2"/>
  <c r="AE179" i="2"/>
  <c r="AE106" i="2"/>
  <c r="AE210" i="2"/>
  <c r="AE72" i="2"/>
  <c r="AE347" i="2"/>
  <c r="AE493" i="2"/>
  <c r="AE180" i="2"/>
  <c r="AE535" i="2"/>
  <c r="AE154" i="2"/>
  <c r="AE353" i="2"/>
  <c r="AE522" i="2"/>
  <c r="AE84" i="2"/>
  <c r="AE426" i="2"/>
  <c r="AE249" i="2"/>
  <c r="AE437" i="2"/>
  <c r="AE224" i="2"/>
  <c r="AE56" i="2"/>
  <c r="AE301" i="2"/>
  <c r="AE324" i="2"/>
  <c r="AE125" i="2"/>
  <c r="AE660" i="2"/>
  <c r="AE115" i="2"/>
  <c r="AE7" i="2"/>
  <c r="AE305" i="2"/>
  <c r="AE112" i="2"/>
  <c r="AE300" i="2"/>
  <c r="AE255" i="2"/>
  <c r="AE408" i="2"/>
  <c r="AE681" i="2"/>
  <c r="AE405" i="2"/>
  <c r="AE41" i="2"/>
  <c r="AE33" i="2"/>
  <c r="AE136" i="2"/>
  <c r="AE521" i="2"/>
  <c r="AE448" i="2"/>
  <c r="AE682" i="2"/>
  <c r="AE382" i="2"/>
  <c r="AE55" i="2"/>
  <c r="AE279" i="2"/>
  <c r="AE13" i="2"/>
  <c r="AE337" i="2"/>
  <c r="AE67" i="2"/>
  <c r="AE78" i="2"/>
  <c r="AE342" i="2"/>
  <c r="AE732" i="2"/>
  <c r="AE552" i="2"/>
  <c r="AE222" i="2"/>
  <c r="AE631" i="2"/>
  <c r="AE253" i="2"/>
  <c r="AE357" i="2"/>
  <c r="AE407" i="2"/>
  <c r="AE412" i="2"/>
  <c r="AE260" i="2"/>
  <c r="AE506" i="2"/>
  <c r="AE159" i="2"/>
  <c r="AE133" i="2"/>
  <c r="AE22" i="2"/>
  <c r="AE139" i="2"/>
  <c r="AE375" i="2"/>
  <c r="AE274" i="2"/>
  <c r="AE354" i="2"/>
  <c r="AE651" i="2"/>
  <c r="AE661" i="2"/>
  <c r="AE293" i="2"/>
  <c r="AE277" i="2"/>
  <c r="AE379" i="2"/>
  <c r="AE205" i="2"/>
  <c r="AE704" i="2"/>
  <c r="AE320" i="2"/>
  <c r="AE547" i="2"/>
  <c r="AE16" i="2"/>
  <c r="AE423" i="2"/>
  <c r="AE17" i="2"/>
  <c r="AE472" i="2"/>
  <c r="AE675" i="2"/>
  <c r="AE553" i="2"/>
  <c r="AE231" i="2"/>
  <c r="AE200" i="2"/>
  <c r="AE202" i="2"/>
  <c r="AE176" i="2"/>
  <c r="AE731" i="2"/>
  <c r="AE34" i="2"/>
  <c r="AE234" i="2"/>
  <c r="AE173" i="2"/>
  <c r="AE456" i="2"/>
  <c r="AE495" i="2"/>
  <c r="AE469" i="2"/>
  <c r="AE543" i="2"/>
  <c r="AE477" i="2"/>
  <c r="AE283" i="2"/>
  <c r="AE507" i="2"/>
  <c r="AE341" i="2"/>
  <c r="AE223" i="2"/>
  <c r="AE623" i="2"/>
  <c r="AE197" i="2"/>
  <c r="AE605" i="2"/>
  <c r="AE560" i="2"/>
  <c r="AE578" i="2"/>
  <c r="AE281" i="2"/>
  <c r="AE551" i="2"/>
  <c r="AE534" i="2"/>
  <c r="AE684" i="2"/>
  <c r="AE589" i="2"/>
  <c r="AE417" i="2"/>
  <c r="AE94" i="2"/>
  <c r="AE475" i="2"/>
  <c r="AE215" i="2"/>
  <c r="AE36" i="2"/>
  <c r="AE450" i="2"/>
  <c r="AE669" i="2"/>
  <c r="AE690" i="2"/>
  <c r="AE225" i="2"/>
  <c r="AE83" i="2"/>
  <c r="AE198" i="2"/>
  <c r="AE101" i="2"/>
  <c r="AE672" i="2"/>
  <c r="AE321" i="2"/>
  <c r="AE656" i="2"/>
  <c r="AE76" i="2"/>
  <c r="AE5" i="2"/>
  <c r="AE588" i="2"/>
  <c r="AE196" i="2"/>
  <c r="AE622" i="2"/>
  <c r="AE513" i="2"/>
  <c r="AE460" i="2"/>
  <c r="AE565" i="2"/>
  <c r="AE587" i="2"/>
  <c r="AE358" i="2"/>
  <c r="AE662" i="2"/>
  <c r="AE380" i="2"/>
  <c r="AE68" i="2"/>
  <c r="AE53" i="2"/>
  <c r="AE422" i="2"/>
  <c r="AE315" i="2"/>
  <c r="AE306" i="2"/>
  <c r="AE600" i="2"/>
  <c r="AE424" i="2"/>
  <c r="AE99" i="2"/>
  <c r="AE523" i="2"/>
  <c r="AE193" i="2"/>
  <c r="AE441" i="2"/>
  <c r="AE71" i="2"/>
  <c r="AE79" i="2"/>
  <c r="AE479" i="2"/>
  <c r="AE280" i="2"/>
  <c r="AE80" i="2"/>
  <c r="AE147" i="2"/>
  <c r="AE573" i="2"/>
  <c r="AE9" i="2"/>
  <c r="AE597" i="2"/>
  <c r="AE294" i="2"/>
  <c r="AE107" i="2"/>
  <c r="AE37" i="2"/>
  <c r="AE212" i="2"/>
  <c r="AE525" i="2"/>
  <c r="AE427" i="2"/>
  <c r="AE308" i="2"/>
  <c r="AE540" i="2"/>
  <c r="AE164" i="2"/>
  <c r="AE666" i="2"/>
  <c r="AE46" i="2"/>
  <c r="AE327" i="2"/>
  <c r="AE174" i="2"/>
  <c r="AE372" i="2"/>
  <c r="AE39" i="2"/>
  <c r="AE81" i="2"/>
  <c r="AE431" i="2"/>
  <c r="AE109" i="2"/>
  <c r="AE563" i="2"/>
  <c r="AE126" i="2"/>
  <c r="AE457" i="2"/>
  <c r="AE432" i="2"/>
  <c r="AE558" i="2"/>
  <c r="AE43" i="2"/>
  <c r="AE363" i="2"/>
  <c r="AE425" i="2"/>
  <c r="AE630" i="2"/>
  <c r="AE642" i="2"/>
  <c r="AE383" i="2"/>
  <c r="AE433" i="2"/>
  <c r="AE368" i="2"/>
  <c r="AE692" i="2"/>
  <c r="AE415" i="2"/>
  <c r="AE239" i="2"/>
  <c r="AE20" i="2"/>
  <c r="AE580" i="2"/>
  <c r="AE529" i="2"/>
  <c r="AE376" i="2"/>
  <c r="AE24" i="2"/>
  <c r="AE345" i="2"/>
  <c r="AE614" i="2"/>
  <c r="AE52" i="2"/>
  <c r="AE595" i="2"/>
  <c r="AE716" i="2"/>
  <c r="AE57" i="2"/>
  <c r="AE436" i="2"/>
  <c r="AE501" i="2"/>
  <c r="AE259" i="2"/>
  <c r="AE490" i="2"/>
  <c r="AE508" i="2"/>
  <c r="AE127" i="2"/>
  <c r="AE473" i="2"/>
  <c r="AE381" i="2"/>
  <c r="AE194" i="2"/>
  <c r="AE734" i="2"/>
  <c r="AE54" i="2"/>
  <c r="AE3" i="2"/>
  <c r="AE401" i="2"/>
  <c r="AE113" i="2"/>
  <c r="AE247" i="2"/>
  <c r="AE141" i="2"/>
  <c r="AE459" i="2"/>
  <c r="AE476" i="2"/>
  <c r="AE318" i="2"/>
  <c r="AE541" i="2"/>
  <c r="AE434" i="2"/>
  <c r="AE190" i="2"/>
  <c r="AE514" i="2"/>
  <c r="AE160" i="2"/>
  <c r="AE108" i="2"/>
  <c r="AE590" i="2"/>
  <c r="AE585" i="2"/>
  <c r="AE75" i="2"/>
  <c r="AE186" i="2"/>
  <c r="AE419" i="2"/>
  <c r="AE192" i="2"/>
  <c r="AE474" i="2"/>
  <c r="AE691" i="2"/>
  <c r="AE151" i="2"/>
  <c r="AE232" i="2"/>
  <c r="AE414" i="2"/>
  <c r="AE398" i="2"/>
  <c r="AE156" i="2"/>
  <c r="AE581" i="2"/>
  <c r="AE237" i="2"/>
  <c r="AE227" i="2"/>
  <c r="AE86" i="2"/>
  <c r="AE312" i="2"/>
  <c r="AE169" i="2"/>
  <c r="AE334" i="2"/>
  <c r="AE119" i="2"/>
  <c r="AE453" i="2"/>
  <c r="AE248" i="2"/>
  <c r="AE613" i="2"/>
  <c r="AE624" i="2"/>
  <c r="AE157" i="2"/>
  <c r="AE384" i="2"/>
  <c r="AE339" i="2"/>
  <c r="AE73" i="2"/>
  <c r="AE213" i="2"/>
  <c r="AE61" i="2"/>
  <c r="AE637" i="2"/>
  <c r="AE328" i="2"/>
  <c r="AE134" i="2"/>
  <c r="AE69" i="2"/>
  <c r="AE38" i="2"/>
  <c r="AE557" i="2"/>
  <c r="AE536" i="2"/>
  <c r="AE62" i="2"/>
  <c r="AE240" i="2"/>
  <c r="AE153" i="2"/>
  <c r="AE374" i="2"/>
  <c r="AE367" i="2"/>
  <c r="AE519" i="2"/>
  <c r="AE695" i="2"/>
  <c r="AE11" i="2"/>
  <c r="AE272" i="2"/>
  <c r="AE114" i="2"/>
  <c r="AE625" i="2"/>
  <c r="AE278" i="2"/>
  <c r="AE730" i="2"/>
  <c r="AE542" i="2"/>
  <c r="AE310" i="2"/>
  <c r="AE338" i="2"/>
  <c r="AE385" i="2"/>
  <c r="AE181" i="2"/>
  <c r="AE58" i="2"/>
  <c r="AE132" i="2"/>
  <c r="AE40" i="2"/>
  <c r="AE10" i="2"/>
  <c r="AE313" i="2"/>
  <c r="AE87" i="2"/>
  <c r="AE170" i="2"/>
  <c r="AE217" i="2"/>
  <c r="AE207" i="2"/>
  <c r="AE42" i="2"/>
  <c r="AE538" i="2"/>
  <c r="AE481" i="2"/>
  <c r="AE694" i="2"/>
  <c r="AE2" i="2"/>
  <c r="AE636" i="2"/>
  <c r="AE556" i="2"/>
  <c r="AE85" i="2"/>
  <c r="AE409" i="2"/>
  <c r="AE634" i="2"/>
  <c r="AE366" i="2"/>
  <c r="AE90" i="2"/>
  <c r="AE696" i="2"/>
  <c r="AE92" i="2"/>
  <c r="AE189" i="2"/>
  <c r="AE121" i="2"/>
  <c r="AE8" i="2"/>
  <c r="AE51" i="2"/>
  <c r="AE570" i="2"/>
  <c r="AE211" i="2"/>
  <c r="AE298" i="2"/>
  <c r="AE32" i="2"/>
  <c r="AE44" i="2"/>
  <c r="AE168" i="2"/>
  <c r="AE594" i="2"/>
  <c r="AE172" i="2"/>
  <c r="AE608" i="2"/>
  <c r="AE105" i="2"/>
  <c r="AE201" i="2"/>
  <c r="AE65" i="2"/>
  <c r="AE26" i="2"/>
  <c r="AE163" i="2"/>
  <c r="AE516" i="2"/>
  <c r="AE269" i="2"/>
  <c r="AE446" i="2"/>
  <c r="AE387" i="2"/>
  <c r="AE350" i="2"/>
  <c r="AE527" i="2"/>
  <c r="AE161" i="2"/>
  <c r="AE517" i="2"/>
  <c r="AE18" i="2"/>
  <c r="AE348" i="2"/>
  <c r="AE671" i="2"/>
  <c r="AE615" i="2"/>
  <c r="AE175" i="2"/>
  <c r="AE720" i="2"/>
  <c r="AE288" i="2"/>
  <c r="AE14" i="2"/>
  <c r="AE639" i="2"/>
  <c r="AE628" i="2"/>
  <c r="AE48" i="2"/>
  <c r="AE329" i="2"/>
  <c r="AE389" i="2"/>
  <c r="AE27" i="2"/>
  <c r="AE500" i="2"/>
  <c r="AE413" i="2"/>
  <c r="AE177" i="2"/>
  <c r="AE442" i="2"/>
  <c r="AE120" i="2"/>
  <c r="AE30" i="2"/>
  <c r="AE429" i="2"/>
  <c r="AE230" i="2"/>
  <c r="AE182" i="2"/>
  <c r="AE463" i="2"/>
  <c r="AE393" i="2"/>
  <c r="AE187" i="2"/>
  <c r="AE214" i="2"/>
  <c r="AE12" i="2"/>
  <c r="AE263" i="2"/>
  <c r="AE241" i="2"/>
  <c r="AE603" i="2"/>
  <c r="AE703" i="2"/>
  <c r="AE462" i="2"/>
  <c r="AE533" i="2"/>
  <c r="AE264" i="2"/>
  <c r="AE235" i="2"/>
  <c r="AE629" i="2"/>
  <c r="AE640" i="2"/>
  <c r="AE21" i="2"/>
  <c r="AE346" i="2"/>
  <c r="AE140" i="2"/>
  <c r="AE484" i="2"/>
  <c r="AE19" i="2"/>
  <c r="AE592" i="2"/>
  <c r="AE208" i="2"/>
  <c r="AE296" i="2"/>
  <c r="AE654" i="2"/>
  <c r="AE394" i="2"/>
  <c r="AE91" i="2"/>
  <c r="AE6" i="2"/>
  <c r="AE220" i="2"/>
  <c r="AE435" i="2"/>
  <c r="AE729" i="2"/>
  <c r="AE705" i="2"/>
  <c r="AE468" i="2"/>
  <c r="AE632" i="2"/>
  <c r="AE77" i="2"/>
  <c r="AE266" i="2"/>
  <c r="AE471" i="2"/>
  <c r="AE626" i="2"/>
  <c r="AE142" i="2"/>
  <c r="AE575" i="2"/>
  <c r="AE146" i="2"/>
  <c r="AE386" i="2"/>
  <c r="AE652" i="2"/>
  <c r="AE128" i="2"/>
  <c r="AE643" i="2"/>
  <c r="AE135" i="2"/>
  <c r="AE314" i="2"/>
  <c r="AE699" i="2"/>
  <c r="AE550" i="2"/>
  <c r="AE485" i="2"/>
  <c r="AE152" i="2"/>
  <c r="AE4" i="2"/>
  <c r="AE438" i="2"/>
  <c r="AE447" i="2"/>
  <c r="AE15" i="2"/>
  <c r="AE129" i="2"/>
  <c r="AE726" i="2"/>
  <c r="AE649" i="2"/>
  <c r="AE238" i="2"/>
  <c r="AE166" i="2"/>
  <c r="AE336" i="2"/>
  <c r="AE291" i="2"/>
  <c r="AE93" i="2"/>
  <c r="AE727" i="2"/>
  <c r="AE635" i="2"/>
  <c r="AE467" i="2"/>
  <c r="AE686" i="2"/>
  <c r="AE145" i="2"/>
  <c r="AE526" i="2"/>
  <c r="AE124" i="2"/>
  <c r="AE335" i="2"/>
  <c r="AE228" i="2"/>
  <c r="AE494" i="2"/>
  <c r="AE203" i="2"/>
  <c r="AE399" i="2"/>
  <c r="AE292" i="2"/>
  <c r="AE299" i="2"/>
  <c r="AE35" i="2"/>
  <c r="AE23" i="2"/>
  <c r="AE104" i="2"/>
  <c r="AE28" i="2"/>
  <c r="AE650" i="2"/>
  <c r="AE365" i="2"/>
  <c r="AE31" i="2"/>
  <c r="AE352" i="2"/>
  <c r="AE532" i="2"/>
  <c r="AE562" i="2"/>
  <c r="AE316" i="2"/>
  <c r="AE663" i="2"/>
  <c r="AE411" i="2"/>
  <c r="AE601" i="2"/>
  <c r="AE571" i="2"/>
  <c r="AE137" i="2"/>
  <c r="AE582" i="2"/>
  <c r="AE60" i="2"/>
  <c r="AE498" i="2"/>
  <c r="AE586" i="2"/>
  <c r="AE717" i="2"/>
  <c r="AE364" i="2"/>
  <c r="AE303" i="2"/>
  <c r="AE304" i="2"/>
  <c r="AE604" i="2"/>
  <c r="AE574" i="2"/>
  <c r="AE728" i="2"/>
  <c r="AE162" i="2"/>
  <c r="AE451" i="2"/>
  <c r="AE458" i="2"/>
  <c r="AE290" i="2"/>
  <c r="AE74" i="2"/>
  <c r="AE82" i="2"/>
  <c r="AE311" i="2"/>
  <c r="AE270" i="2"/>
  <c r="AE395" i="2"/>
  <c r="AE100" i="2"/>
  <c r="AE548" i="2"/>
  <c r="AE596" i="2"/>
  <c r="AE191" i="2"/>
  <c r="AE199" i="2"/>
  <c r="AE295" i="2"/>
  <c r="AE97" i="2"/>
  <c r="AE707" i="2"/>
  <c r="AE178" i="2"/>
  <c r="AE499" i="2"/>
  <c r="AE524" i="2"/>
  <c r="AE440" i="2"/>
  <c r="AE561" i="2"/>
  <c r="AE576" i="2"/>
  <c r="AE487" i="2"/>
  <c r="AE110" i="2"/>
  <c r="AE464" i="2"/>
  <c r="AE362" i="2"/>
  <c r="AE461" i="2"/>
  <c r="AE403" i="2"/>
  <c r="AE712" i="2"/>
  <c r="AE719" i="2"/>
  <c r="AE701" i="2"/>
  <c r="AE488" i="2"/>
  <c r="AE491" i="2"/>
  <c r="AE221" i="2"/>
  <c r="AE567" i="2"/>
  <c r="AE183" i="2"/>
  <c r="AE598" i="2"/>
  <c r="AE736" i="2"/>
  <c r="AE584" i="2"/>
  <c r="AE602" i="2"/>
  <c r="AE609" i="2"/>
  <c r="AE326" i="2"/>
  <c r="AE402" i="2"/>
  <c r="AE510" i="2"/>
  <c r="AE454" i="2"/>
  <c r="AE502" i="2"/>
  <c r="AE111" i="2"/>
  <c r="AE655" i="2"/>
  <c r="AE47" i="2"/>
  <c r="AE480" i="2"/>
  <c r="AE332" i="2"/>
  <c r="AE171" i="2"/>
  <c r="AE577" i="2"/>
  <c r="AE445" i="2"/>
  <c r="AE343" i="2"/>
  <c r="AE96" i="2"/>
  <c r="AE418" i="2"/>
  <c r="AE116" i="2"/>
  <c r="AE325" i="2"/>
  <c r="AE149" i="2"/>
  <c r="AE276" i="2"/>
  <c r="AE245" i="2"/>
  <c r="AE150" i="2"/>
  <c r="AE489" i="2"/>
  <c r="AE657" i="2"/>
  <c r="AE659" i="2"/>
  <c r="AE45" i="2"/>
  <c r="AE406" i="2"/>
  <c r="AE258" i="2"/>
  <c r="AE725" i="2"/>
  <c r="AE64" i="2"/>
  <c r="AE63" i="2"/>
  <c r="AE265" i="2"/>
  <c r="AE98" i="2"/>
  <c r="AE122" i="2"/>
  <c r="AE195" i="2"/>
  <c r="AE95" i="2"/>
  <c r="AE297" i="2"/>
  <c r="AE50" i="2"/>
  <c r="AE645" i="2"/>
  <c r="AE289" i="2"/>
  <c r="AE641" i="2"/>
  <c r="AE618" i="2"/>
  <c r="AE497" i="2"/>
  <c r="AE361" i="2"/>
  <c r="AE568" i="2"/>
  <c r="AE518" i="2"/>
  <c r="AE219" i="2"/>
  <c r="AE673" i="2"/>
  <c r="AE118" i="2"/>
  <c r="AE569" i="2"/>
  <c r="AE653" i="2"/>
  <c r="AE282" i="2"/>
  <c r="AE593" i="2"/>
  <c r="AE323" i="2"/>
  <c r="AE420" i="2"/>
  <c r="AE243" i="2"/>
  <c r="AE713" i="2"/>
  <c r="AE390" i="2"/>
  <c r="AE216" i="2"/>
  <c r="AE648" i="2"/>
  <c r="AE70" i="2"/>
  <c r="AE396" i="2"/>
  <c r="AE702" i="2"/>
  <c r="AE397" i="2"/>
  <c r="AE256" i="2"/>
  <c r="AE204" i="2"/>
  <c r="AE616" i="2"/>
  <c r="AE103" i="2"/>
  <c r="AE242" i="2"/>
  <c r="AE721" i="2"/>
  <c r="AE206" i="2"/>
  <c r="AE236" i="2"/>
  <c r="AE285" i="2"/>
  <c r="AE555" i="2"/>
  <c r="AE664" i="2"/>
  <c r="AE123" i="2"/>
  <c r="AE138" i="2"/>
  <c r="AE117" i="2"/>
  <c r="AE537" i="2"/>
  <c r="AE29" i="2"/>
  <c r="AE738" i="2"/>
  <c r="AE700" i="2"/>
  <c r="AE546" i="2"/>
  <c r="AE273" i="2"/>
  <c r="AE715" i="2"/>
  <c r="AE610" i="2"/>
  <c r="AE612" i="2"/>
  <c r="AE261" i="2"/>
  <c r="AE188" i="2"/>
  <c r="AE737" i="2"/>
  <c r="AE286" i="2"/>
  <c r="AE88" i="2"/>
  <c r="AE697" i="2"/>
  <c r="AE539" i="2"/>
  <c r="AE520" i="2"/>
  <c r="AE483" i="2"/>
  <c r="AE391" i="2"/>
  <c r="AE482" i="2"/>
  <c r="AE455" i="2"/>
  <c r="AE733" i="2"/>
  <c r="AE708" i="2"/>
  <c r="AE143" i="2"/>
  <c r="AE465" i="2"/>
  <c r="AE619" i="2"/>
  <c r="AE687" i="2"/>
  <c r="AE583" i="2"/>
  <c r="AE470" i="2"/>
  <c r="AE257" i="2"/>
  <c r="AE674" i="2"/>
  <c r="AE344" i="2"/>
  <c r="AE271" i="2"/>
  <c r="AE452" i="2"/>
  <c r="AE359" i="2"/>
  <c r="AE250" i="2"/>
  <c r="AE89" i="2"/>
  <c r="AE528" i="2"/>
  <c r="AE246" i="2"/>
  <c r="AE633" i="2"/>
  <c r="AE416" i="2"/>
  <c r="AE599" i="2"/>
  <c r="AE564" i="2"/>
  <c r="AE158" i="2"/>
  <c r="AE229" i="2"/>
  <c r="AE322" i="2"/>
  <c r="AE410" i="2"/>
  <c r="AE309" i="2"/>
  <c r="AE317" i="2"/>
  <c r="AE340" i="2"/>
  <c r="AE377" i="2"/>
  <c r="AE330" i="2"/>
  <c r="AE509" i="2"/>
  <c r="AE620" i="2"/>
  <c r="AE722" i="2"/>
  <c r="AE591" i="2"/>
  <c r="AE449" i="2"/>
  <c r="AE688" i="2"/>
  <c r="AE512" i="2"/>
  <c r="AE275" i="2"/>
  <c r="AE617" i="2"/>
  <c r="AE530" i="2"/>
  <c r="AE665" i="2"/>
  <c r="AE689" i="2"/>
  <c r="AE262" i="2"/>
  <c r="AE360" i="2"/>
  <c r="AE646" i="2"/>
  <c r="AE251" i="2"/>
  <c r="AE676" i="2"/>
  <c r="AE710" i="2"/>
  <c r="AE679" i="2"/>
  <c r="AE606" i="2"/>
  <c r="AE670" i="2"/>
  <c r="AE492" i="2"/>
  <c r="AE735" i="2"/>
  <c r="AE511" i="2"/>
  <c r="AE706" i="2"/>
  <c r="AE554" i="2"/>
  <c r="AE698" i="2"/>
  <c r="AE680" i="2"/>
  <c r="AE685" i="2"/>
  <c r="AE693" i="2"/>
  <c r="AE667" i="2"/>
  <c r="AE723" i="2"/>
  <c r="AE678" i="2"/>
  <c r="AE709" i="2"/>
  <c r="AE724" i="2"/>
  <c r="AE627" i="2"/>
  <c r="AE621" i="2"/>
  <c r="AE714" i="2"/>
  <c r="AE718" i="2"/>
  <c r="AD658" i="2"/>
  <c r="AD566" i="2"/>
  <c r="AD545" i="2"/>
  <c r="AD130" i="2"/>
  <c r="AD307" i="2"/>
  <c r="AD331" i="2"/>
  <c r="AD466" i="2"/>
  <c r="AD369" i="2"/>
  <c r="AD515" i="2"/>
  <c r="AD644" i="2"/>
  <c r="AD370" i="2"/>
  <c r="AD254" i="2"/>
  <c r="AD184" i="2"/>
  <c r="AD668" i="2"/>
  <c r="AD131" i="2"/>
  <c r="AD504" i="2"/>
  <c r="AD579" i="2"/>
  <c r="AD59" i="2"/>
  <c r="AD400" i="2"/>
  <c r="AD647" i="2"/>
  <c r="AD443" i="2"/>
  <c r="AD421" i="2"/>
  <c r="AD544" i="2"/>
  <c r="AD268" i="2"/>
  <c r="AD302" i="2"/>
  <c r="AD444" i="2"/>
  <c r="AD66" i="2"/>
  <c r="AD638" i="2"/>
  <c r="AD144" i="2"/>
  <c r="AD607" i="2"/>
  <c r="AD677" i="2"/>
  <c r="AD388" i="2"/>
  <c r="AD356" i="2"/>
  <c r="AD711" i="2"/>
  <c r="AD102" i="2"/>
  <c r="AD25" i="2"/>
  <c r="AD378" i="2"/>
  <c r="AD233" i="2"/>
  <c r="AD148" i="2"/>
  <c r="AD49" i="2"/>
  <c r="AD683" i="2"/>
  <c r="AD287" i="2"/>
  <c r="AD549" i="2"/>
  <c r="AD404" i="2"/>
  <c r="AD486" i="2"/>
  <c r="AD167" i="2"/>
  <c r="AD226" i="2"/>
  <c r="AD572" i="2"/>
  <c r="AD267" i="2"/>
  <c r="AD428" i="2"/>
  <c r="AD531" i="2"/>
  <c r="AD373" i="2"/>
  <c r="AD478" i="2"/>
  <c r="AD496" i="2"/>
  <c r="AD218" i="2"/>
  <c r="AD351" i="2"/>
  <c r="AD155" i="2"/>
  <c r="AD505" i="2"/>
  <c r="AD244" i="2"/>
  <c r="AD430" i="2"/>
  <c r="AD284" i="2"/>
  <c r="AD503" i="2"/>
  <c r="AD185" i="2"/>
  <c r="AD355" i="2"/>
  <c r="AD252" i="2"/>
  <c r="AD439" i="2"/>
  <c r="AD319" i="2"/>
  <c r="AD349" i="2"/>
  <c r="AD165" i="2"/>
  <c r="AD559" i="2"/>
  <c r="AD611" i="2"/>
  <c r="AD371" i="2"/>
  <c r="AD392" i="2"/>
  <c r="AD333" i="2"/>
  <c r="AD209" i="2"/>
  <c r="AD179" i="2"/>
  <c r="AD106" i="2"/>
  <c r="AD210" i="2"/>
  <c r="AD72" i="2"/>
  <c r="AD347" i="2"/>
  <c r="AD493" i="2"/>
  <c r="AD180" i="2"/>
  <c r="AD535" i="2"/>
  <c r="AD154" i="2"/>
  <c r="AD353" i="2"/>
  <c r="AD522" i="2"/>
  <c r="AD84" i="2"/>
  <c r="AD426" i="2"/>
  <c r="AD249" i="2"/>
  <c r="AD437" i="2"/>
  <c r="AD224" i="2"/>
  <c r="AD56" i="2"/>
  <c r="AD301" i="2"/>
  <c r="AD324" i="2"/>
  <c r="AD125" i="2"/>
  <c r="AD660" i="2"/>
  <c r="AD115" i="2"/>
  <c r="AD7" i="2"/>
  <c r="AD305" i="2"/>
  <c r="AD112" i="2"/>
  <c r="AD300" i="2"/>
  <c r="AD255" i="2"/>
  <c r="AD408" i="2"/>
  <c r="AD681" i="2"/>
  <c r="AD405" i="2"/>
  <c r="AD41" i="2"/>
  <c r="AD33" i="2"/>
  <c r="AD136" i="2"/>
  <c r="AD521" i="2"/>
  <c r="AD448" i="2"/>
  <c r="AD682" i="2"/>
  <c r="AD382" i="2"/>
  <c r="AD55" i="2"/>
  <c r="AD279" i="2"/>
  <c r="AD13" i="2"/>
  <c r="AD337" i="2"/>
  <c r="AD67" i="2"/>
  <c r="AD78" i="2"/>
  <c r="AD342" i="2"/>
  <c r="AD732" i="2"/>
  <c r="AD552" i="2"/>
  <c r="AD222" i="2"/>
  <c r="AD631" i="2"/>
  <c r="AD253" i="2"/>
  <c r="AD357" i="2"/>
  <c r="AD407" i="2"/>
  <c r="AD412" i="2"/>
  <c r="AD260" i="2"/>
  <c r="AD506" i="2"/>
  <c r="AD159" i="2"/>
  <c r="AD133" i="2"/>
  <c r="AD22" i="2"/>
  <c r="AD139" i="2"/>
  <c r="AD375" i="2"/>
  <c r="AD274" i="2"/>
  <c r="AD354" i="2"/>
  <c r="AD651" i="2"/>
  <c r="AD661" i="2"/>
  <c r="AD293" i="2"/>
  <c r="AD277" i="2"/>
  <c r="AD379" i="2"/>
  <c r="AD205" i="2"/>
  <c r="AD704" i="2"/>
  <c r="AD320" i="2"/>
  <c r="AD547" i="2"/>
  <c r="AD16" i="2"/>
  <c r="AD423" i="2"/>
  <c r="AD17" i="2"/>
  <c r="AD472" i="2"/>
  <c r="AD675" i="2"/>
  <c r="AD553" i="2"/>
  <c r="AD231" i="2"/>
  <c r="AD200" i="2"/>
  <c r="AD202" i="2"/>
  <c r="AD176" i="2"/>
  <c r="AD731" i="2"/>
  <c r="AD34" i="2"/>
  <c r="AD234" i="2"/>
  <c r="AD173" i="2"/>
  <c r="AD456" i="2"/>
  <c r="AD495" i="2"/>
  <c r="AD469" i="2"/>
  <c r="AD543" i="2"/>
  <c r="AD477" i="2"/>
  <c r="AD283" i="2"/>
  <c r="AD507" i="2"/>
  <c r="AD341" i="2"/>
  <c r="AD223" i="2"/>
  <c r="AD623" i="2"/>
  <c r="AD197" i="2"/>
  <c r="AD605" i="2"/>
  <c r="AD560" i="2"/>
  <c r="AD578" i="2"/>
  <c r="AD281" i="2"/>
  <c r="AD551" i="2"/>
  <c r="AD534" i="2"/>
  <c r="AD684" i="2"/>
  <c r="AD589" i="2"/>
  <c r="AD417" i="2"/>
  <c r="AD94" i="2"/>
  <c r="AD475" i="2"/>
  <c r="AD215" i="2"/>
  <c r="AD36" i="2"/>
  <c r="AD450" i="2"/>
  <c r="AD669" i="2"/>
  <c r="AD690" i="2"/>
  <c r="AD225" i="2"/>
  <c r="AD83" i="2"/>
  <c r="AD198" i="2"/>
  <c r="AD101" i="2"/>
  <c r="AD672" i="2"/>
  <c r="AD321" i="2"/>
  <c r="AD656" i="2"/>
  <c r="AD76" i="2"/>
  <c r="AD5" i="2"/>
  <c r="AD588" i="2"/>
  <c r="AD196" i="2"/>
  <c r="AD622" i="2"/>
  <c r="AD513" i="2"/>
  <c r="AD460" i="2"/>
  <c r="AD565" i="2"/>
  <c r="AD587" i="2"/>
  <c r="AD358" i="2"/>
  <c r="AD662" i="2"/>
  <c r="AD380" i="2"/>
  <c r="AD68" i="2"/>
  <c r="AD53" i="2"/>
  <c r="AD422" i="2"/>
  <c r="AD315" i="2"/>
  <c r="AD306" i="2"/>
  <c r="AD600" i="2"/>
  <c r="AD424" i="2"/>
  <c r="AD99" i="2"/>
  <c r="AD523" i="2"/>
  <c r="AD193" i="2"/>
  <c r="AD441" i="2"/>
  <c r="AD71" i="2"/>
  <c r="AD79" i="2"/>
  <c r="AD479" i="2"/>
  <c r="AD280" i="2"/>
  <c r="AD80" i="2"/>
  <c r="AD147" i="2"/>
  <c r="AD573" i="2"/>
  <c r="AD9" i="2"/>
  <c r="AD597" i="2"/>
  <c r="AD294" i="2"/>
  <c r="AD107" i="2"/>
  <c r="AD37" i="2"/>
  <c r="AD212" i="2"/>
  <c r="AD525" i="2"/>
  <c r="AD427" i="2"/>
  <c r="AD308" i="2"/>
  <c r="AD540" i="2"/>
  <c r="AD164" i="2"/>
  <c r="AD666" i="2"/>
  <c r="AD46" i="2"/>
  <c r="AD327" i="2"/>
  <c r="AD174" i="2"/>
  <c r="AD372" i="2"/>
  <c r="AD39" i="2"/>
  <c r="AD81" i="2"/>
  <c r="AD431" i="2"/>
  <c r="AD109" i="2"/>
  <c r="AD563" i="2"/>
  <c r="AD126" i="2"/>
  <c r="AD457" i="2"/>
  <c r="AD432" i="2"/>
  <c r="AD558" i="2"/>
  <c r="AD43" i="2"/>
  <c r="AD363" i="2"/>
  <c r="AD425" i="2"/>
  <c r="AD630" i="2"/>
  <c r="AD642" i="2"/>
  <c r="AD383" i="2"/>
  <c r="AD433" i="2"/>
  <c r="AD368" i="2"/>
  <c r="AD692" i="2"/>
  <c r="AD415" i="2"/>
  <c r="AD239" i="2"/>
  <c r="AD20" i="2"/>
  <c r="AD580" i="2"/>
  <c r="AD529" i="2"/>
  <c r="AD376" i="2"/>
  <c r="AD24" i="2"/>
  <c r="AD345" i="2"/>
  <c r="AD614" i="2"/>
  <c r="AD52" i="2"/>
  <c r="AD595" i="2"/>
  <c r="AD716" i="2"/>
  <c r="AD57" i="2"/>
  <c r="AD436" i="2"/>
  <c r="AD501" i="2"/>
  <c r="AD259" i="2"/>
  <c r="AD490" i="2"/>
  <c r="AD508" i="2"/>
  <c r="AD127" i="2"/>
  <c r="AD473" i="2"/>
  <c r="AD381" i="2"/>
  <c r="AD194" i="2"/>
  <c r="AD734" i="2"/>
  <c r="AD54" i="2"/>
  <c r="AD3" i="2"/>
  <c r="AD401" i="2"/>
  <c r="AD113" i="2"/>
  <c r="AD247" i="2"/>
  <c r="AD141" i="2"/>
  <c r="AD459" i="2"/>
  <c r="AD476" i="2"/>
  <c r="AD318" i="2"/>
  <c r="AD541" i="2"/>
  <c r="AD434" i="2"/>
  <c r="AD190" i="2"/>
  <c r="AD514" i="2"/>
  <c r="AD160" i="2"/>
  <c r="AD108" i="2"/>
  <c r="AD590" i="2"/>
  <c r="AD585" i="2"/>
  <c r="AD75" i="2"/>
  <c r="AD186" i="2"/>
  <c r="AD419" i="2"/>
  <c r="AD192" i="2"/>
  <c r="AD474" i="2"/>
  <c r="AD691" i="2"/>
  <c r="AD151" i="2"/>
  <c r="AD232" i="2"/>
  <c r="AD414" i="2"/>
  <c r="AD398" i="2"/>
  <c r="AD156" i="2"/>
  <c r="AD581" i="2"/>
  <c r="AD237" i="2"/>
  <c r="AD227" i="2"/>
  <c r="AD86" i="2"/>
  <c r="AD312" i="2"/>
  <c r="AD169" i="2"/>
  <c r="AD334" i="2"/>
  <c r="AD119" i="2"/>
  <c r="AD453" i="2"/>
  <c r="AD248" i="2"/>
  <c r="AD613" i="2"/>
  <c r="AD624" i="2"/>
  <c r="AD157" i="2"/>
  <c r="AD384" i="2"/>
  <c r="AD339" i="2"/>
  <c r="AD73" i="2"/>
  <c r="AD213" i="2"/>
  <c r="AD61" i="2"/>
  <c r="AD637" i="2"/>
  <c r="AD328" i="2"/>
  <c r="AD134" i="2"/>
  <c r="AD69" i="2"/>
  <c r="AD38" i="2"/>
  <c r="AD557" i="2"/>
  <c r="AD536" i="2"/>
  <c r="AD62" i="2"/>
  <c r="AD240" i="2"/>
  <c r="AD153" i="2"/>
  <c r="AD374" i="2"/>
  <c r="AD367" i="2"/>
  <c r="AD519" i="2"/>
  <c r="AD695" i="2"/>
  <c r="AD11" i="2"/>
  <c r="AD272" i="2"/>
  <c r="AD114" i="2"/>
  <c r="AD625" i="2"/>
  <c r="AD278" i="2"/>
  <c r="AD730" i="2"/>
  <c r="AD542" i="2"/>
  <c r="AD310" i="2"/>
  <c r="AD338" i="2"/>
  <c r="AD385" i="2"/>
  <c r="AD181" i="2"/>
  <c r="AD58" i="2"/>
  <c r="AD132" i="2"/>
  <c r="AD40" i="2"/>
  <c r="AD10" i="2"/>
  <c r="AD313" i="2"/>
  <c r="AD87" i="2"/>
  <c r="AD170" i="2"/>
  <c r="AD217" i="2"/>
  <c r="AD207" i="2"/>
  <c r="AD42" i="2"/>
  <c r="AD538" i="2"/>
  <c r="AD481" i="2"/>
  <c r="AD694" i="2"/>
  <c r="AD2" i="2"/>
  <c r="AD636" i="2"/>
  <c r="AD556" i="2"/>
  <c r="AD85" i="2"/>
  <c r="AD409" i="2"/>
  <c r="AD634" i="2"/>
  <c r="AD366" i="2"/>
  <c r="AD90" i="2"/>
  <c r="AD696" i="2"/>
  <c r="AD92" i="2"/>
  <c r="AD189" i="2"/>
  <c r="AD121" i="2"/>
  <c r="AD8" i="2"/>
  <c r="AD51" i="2"/>
  <c r="AD570" i="2"/>
  <c r="AD211" i="2"/>
  <c r="AD298" i="2"/>
  <c r="AD32" i="2"/>
  <c r="AD44" i="2"/>
  <c r="AD168" i="2"/>
  <c r="AD594" i="2"/>
  <c r="AD172" i="2"/>
  <c r="AD608" i="2"/>
  <c r="AD105" i="2"/>
  <c r="AD201" i="2"/>
  <c r="AD65" i="2"/>
  <c r="AD26" i="2"/>
  <c r="AD163" i="2"/>
  <c r="AD516" i="2"/>
  <c r="AD269" i="2"/>
  <c r="AD446" i="2"/>
  <c r="AD387" i="2"/>
  <c r="AD350" i="2"/>
  <c r="AD527" i="2"/>
  <c r="AD161" i="2"/>
  <c r="AD517" i="2"/>
  <c r="AD18" i="2"/>
  <c r="AD348" i="2"/>
  <c r="AD671" i="2"/>
  <c r="AD615" i="2"/>
  <c r="AD175" i="2"/>
  <c r="AD720" i="2"/>
  <c r="AD288" i="2"/>
  <c r="AD14" i="2"/>
  <c r="AD639" i="2"/>
  <c r="AD628" i="2"/>
  <c r="AD48" i="2"/>
  <c r="AD329" i="2"/>
  <c r="AD389" i="2"/>
  <c r="AD27" i="2"/>
  <c r="AD500" i="2"/>
  <c r="AD413" i="2"/>
  <c r="AD177" i="2"/>
  <c r="AD442" i="2"/>
  <c r="AD120" i="2"/>
  <c r="AD30" i="2"/>
  <c r="AD429" i="2"/>
  <c r="AD230" i="2"/>
  <c r="AD182" i="2"/>
  <c r="AD463" i="2"/>
  <c r="AD393" i="2"/>
  <c r="AD187" i="2"/>
  <c r="AD214" i="2"/>
  <c r="AD12" i="2"/>
  <c r="AD263" i="2"/>
  <c r="AD241" i="2"/>
  <c r="AD603" i="2"/>
  <c r="AD703" i="2"/>
  <c r="AD462" i="2"/>
  <c r="AD533" i="2"/>
  <c r="AD264" i="2"/>
  <c r="AD235" i="2"/>
  <c r="AD629" i="2"/>
  <c r="AD640" i="2"/>
  <c r="AD21" i="2"/>
  <c r="AD346" i="2"/>
  <c r="AD140" i="2"/>
  <c r="AD484" i="2"/>
  <c r="AD19" i="2"/>
  <c r="AD592" i="2"/>
  <c r="AD208" i="2"/>
  <c r="AD296" i="2"/>
  <c r="AD654" i="2"/>
  <c r="AD394" i="2"/>
  <c r="AD91" i="2"/>
  <c r="AD6" i="2"/>
  <c r="AD220" i="2"/>
  <c r="AD435" i="2"/>
  <c r="AD729" i="2"/>
  <c r="AD705" i="2"/>
  <c r="AD468" i="2"/>
  <c r="AD632" i="2"/>
  <c r="AD77" i="2"/>
  <c r="AD266" i="2"/>
  <c r="AD471" i="2"/>
  <c r="AD626" i="2"/>
  <c r="AD142" i="2"/>
  <c r="AD575" i="2"/>
  <c r="AD146" i="2"/>
  <c r="AD386" i="2"/>
  <c r="AD652" i="2"/>
  <c r="AD128" i="2"/>
  <c r="AD643" i="2"/>
  <c r="AD135" i="2"/>
  <c r="AD314" i="2"/>
  <c r="AD699" i="2"/>
  <c r="AD550" i="2"/>
  <c r="AD485" i="2"/>
  <c r="AD152" i="2"/>
  <c r="AD4" i="2"/>
  <c r="AD438" i="2"/>
  <c r="AD447" i="2"/>
  <c r="AD15" i="2"/>
  <c r="AD129" i="2"/>
  <c r="AD726" i="2"/>
  <c r="AD649" i="2"/>
  <c r="AD238" i="2"/>
  <c r="AD166" i="2"/>
  <c r="AD336" i="2"/>
  <c r="AD291" i="2"/>
  <c r="AD93" i="2"/>
  <c r="AD727" i="2"/>
  <c r="AD635" i="2"/>
  <c r="AD467" i="2"/>
  <c r="AD686" i="2"/>
  <c r="AD145" i="2"/>
  <c r="AD526" i="2"/>
  <c r="AD124" i="2"/>
  <c r="AD335" i="2"/>
  <c r="AD228" i="2"/>
  <c r="AD494" i="2"/>
  <c r="AD203" i="2"/>
  <c r="AD399" i="2"/>
  <c r="AD292" i="2"/>
  <c r="AD299" i="2"/>
  <c r="AD35" i="2"/>
  <c r="AD23" i="2"/>
  <c r="AD104" i="2"/>
  <c r="AD28" i="2"/>
  <c r="AD650" i="2"/>
  <c r="AD365" i="2"/>
  <c r="AD31" i="2"/>
  <c r="AD352" i="2"/>
  <c r="AD532" i="2"/>
  <c r="AD562" i="2"/>
  <c r="AD316" i="2"/>
  <c r="AD663" i="2"/>
  <c r="AD411" i="2"/>
  <c r="AD601" i="2"/>
  <c r="AD571" i="2"/>
  <c r="AD137" i="2"/>
  <c r="AD582" i="2"/>
  <c r="AD60" i="2"/>
  <c r="AD498" i="2"/>
  <c r="AD586" i="2"/>
  <c r="AD717" i="2"/>
  <c r="AD364" i="2"/>
  <c r="AD303" i="2"/>
  <c r="AD304" i="2"/>
  <c r="AD604" i="2"/>
  <c r="AD574" i="2"/>
  <c r="AD728" i="2"/>
  <c r="AD162" i="2"/>
  <c r="AD451" i="2"/>
  <c r="AD458" i="2"/>
  <c r="AD290" i="2"/>
  <c r="AD74" i="2"/>
  <c r="AD82" i="2"/>
  <c r="AD311" i="2"/>
  <c r="AD270" i="2"/>
  <c r="AD395" i="2"/>
  <c r="AD100" i="2"/>
  <c r="AD548" i="2"/>
  <c r="AD596" i="2"/>
  <c r="AD191" i="2"/>
  <c r="AD199" i="2"/>
  <c r="AD295" i="2"/>
  <c r="AD97" i="2"/>
  <c r="AD707" i="2"/>
  <c r="AD178" i="2"/>
  <c r="AD499" i="2"/>
  <c r="AD524" i="2"/>
  <c r="AD440" i="2"/>
  <c r="AD561" i="2"/>
  <c r="AD576" i="2"/>
  <c r="AD487" i="2"/>
  <c r="AD110" i="2"/>
  <c r="AD464" i="2"/>
  <c r="AD362" i="2"/>
  <c r="AD461" i="2"/>
  <c r="AD403" i="2"/>
  <c r="AD712" i="2"/>
  <c r="AD719" i="2"/>
  <c r="AD701" i="2"/>
  <c r="AD488" i="2"/>
  <c r="AD491" i="2"/>
  <c r="AD221" i="2"/>
  <c r="AD567" i="2"/>
  <c r="AD183" i="2"/>
  <c r="AD598" i="2"/>
  <c r="AD736" i="2"/>
  <c r="AD584" i="2"/>
  <c r="AD602" i="2"/>
  <c r="AD609" i="2"/>
  <c r="AD326" i="2"/>
  <c r="AD402" i="2"/>
  <c r="AD510" i="2"/>
  <c r="AD454" i="2"/>
  <c r="AD502" i="2"/>
  <c r="AD111" i="2"/>
  <c r="AD655" i="2"/>
  <c r="AD47" i="2"/>
  <c r="AD480" i="2"/>
  <c r="AD332" i="2"/>
  <c r="AD171" i="2"/>
  <c r="AD577" i="2"/>
  <c r="AD445" i="2"/>
  <c r="AD343" i="2"/>
  <c r="AD96" i="2"/>
  <c r="AD418" i="2"/>
  <c r="AD116" i="2"/>
  <c r="AD325" i="2"/>
  <c r="AD149" i="2"/>
  <c r="AD276" i="2"/>
  <c r="AD245" i="2"/>
  <c r="AD150" i="2"/>
  <c r="AD489" i="2"/>
  <c r="AD657" i="2"/>
  <c r="AD659" i="2"/>
  <c r="AD45" i="2"/>
  <c r="AD406" i="2"/>
  <c r="AD258" i="2"/>
  <c r="AD725" i="2"/>
  <c r="AD64" i="2"/>
  <c r="AD63" i="2"/>
  <c r="AD265" i="2"/>
  <c r="AD98" i="2"/>
  <c r="AD122" i="2"/>
  <c r="AD195" i="2"/>
  <c r="AD95" i="2"/>
  <c r="AD297" i="2"/>
  <c r="AD50" i="2"/>
  <c r="AD645" i="2"/>
  <c r="AD289" i="2"/>
  <c r="AD641" i="2"/>
  <c r="AD618" i="2"/>
  <c r="AD497" i="2"/>
  <c r="AD361" i="2"/>
  <c r="AD568" i="2"/>
  <c r="AD518" i="2"/>
  <c r="AD219" i="2"/>
  <c r="AD673" i="2"/>
  <c r="AD118" i="2"/>
  <c r="AD569" i="2"/>
  <c r="AD653" i="2"/>
  <c r="AD282" i="2"/>
  <c r="AD593" i="2"/>
  <c r="AD323" i="2"/>
  <c r="AD420" i="2"/>
  <c r="AD243" i="2"/>
  <c r="AD713" i="2"/>
  <c r="AD390" i="2"/>
  <c r="AD216" i="2"/>
  <c r="AD648" i="2"/>
  <c r="AD70" i="2"/>
  <c r="AD396" i="2"/>
  <c r="AD702" i="2"/>
  <c r="AD397" i="2"/>
  <c r="AD256" i="2"/>
  <c r="AD204" i="2"/>
  <c r="AD616" i="2"/>
  <c r="AD103" i="2"/>
  <c r="AD242" i="2"/>
  <c r="AD721" i="2"/>
  <c r="AD206" i="2"/>
  <c r="AD236" i="2"/>
  <c r="AD285" i="2"/>
  <c r="AD555" i="2"/>
  <c r="AD664" i="2"/>
  <c r="AD123" i="2"/>
  <c r="AD138" i="2"/>
  <c r="AD117" i="2"/>
  <c r="AD537" i="2"/>
  <c r="AD29" i="2"/>
  <c r="AD738" i="2"/>
  <c r="AD700" i="2"/>
  <c r="AD546" i="2"/>
  <c r="AD273" i="2"/>
  <c r="AD715" i="2"/>
  <c r="AD610" i="2"/>
  <c r="AD612" i="2"/>
  <c r="AD261" i="2"/>
  <c r="AD188" i="2"/>
  <c r="AD737" i="2"/>
  <c r="AD286" i="2"/>
  <c r="AD88" i="2"/>
  <c r="AD697" i="2"/>
  <c r="AD539" i="2"/>
  <c r="AD520" i="2"/>
  <c r="AD483" i="2"/>
  <c r="AD391" i="2"/>
  <c r="AD482" i="2"/>
  <c r="AD455" i="2"/>
  <c r="AD733" i="2"/>
  <c r="AD708" i="2"/>
  <c r="AD143" i="2"/>
  <c r="AD465" i="2"/>
  <c r="AD619" i="2"/>
  <c r="AD687" i="2"/>
  <c r="AD583" i="2"/>
  <c r="AD470" i="2"/>
  <c r="AD257" i="2"/>
  <c r="AD674" i="2"/>
  <c r="AD344" i="2"/>
  <c r="AD271" i="2"/>
  <c r="AD452" i="2"/>
  <c r="AD359" i="2"/>
  <c r="AD250" i="2"/>
  <c r="AD89" i="2"/>
  <c r="AD528" i="2"/>
  <c r="AD246" i="2"/>
  <c r="AD633" i="2"/>
  <c r="AD416" i="2"/>
  <c r="AD599" i="2"/>
  <c r="AD564" i="2"/>
  <c r="AD158" i="2"/>
  <c r="AD229" i="2"/>
  <c r="AD322" i="2"/>
  <c r="AD410" i="2"/>
  <c r="AD309" i="2"/>
  <c r="AD317" i="2"/>
  <c r="AD340" i="2"/>
  <c r="AD377" i="2"/>
  <c r="AD330" i="2"/>
  <c r="AD509" i="2"/>
  <c r="AD620" i="2"/>
  <c r="AD722" i="2"/>
  <c r="AD591" i="2"/>
  <c r="AD449" i="2"/>
  <c r="AD688" i="2"/>
  <c r="AD512" i="2"/>
  <c r="AD275" i="2"/>
  <c r="AD617" i="2"/>
  <c r="AD530" i="2"/>
  <c r="AD665" i="2"/>
  <c r="AD689" i="2"/>
  <c r="AD262" i="2"/>
  <c r="AD360" i="2"/>
  <c r="AD646" i="2"/>
  <c r="AD251" i="2"/>
  <c r="AD676" i="2"/>
  <c r="AD710" i="2"/>
  <c r="AD679" i="2"/>
  <c r="AD606" i="2"/>
  <c r="AD670" i="2"/>
  <c r="AD492" i="2"/>
  <c r="AD735" i="2"/>
  <c r="AD511" i="2"/>
  <c r="AD706" i="2"/>
  <c r="AD554" i="2"/>
  <c r="AD698" i="2"/>
  <c r="AD680" i="2"/>
  <c r="AD685" i="2"/>
  <c r="AD693" i="2"/>
  <c r="AD667" i="2"/>
  <c r="AD723" i="2"/>
  <c r="AD678" i="2"/>
  <c r="AD709" i="2"/>
  <c r="AD724" i="2"/>
  <c r="AD627" i="2"/>
  <c r="AD621" i="2"/>
  <c r="AD714" i="2"/>
  <c r="AD718" i="2"/>
  <c r="AC658" i="2"/>
  <c r="AC566" i="2"/>
  <c r="AC545" i="2"/>
  <c r="AC130" i="2"/>
  <c r="AC307" i="2"/>
  <c r="AC331" i="2"/>
  <c r="AC466" i="2"/>
  <c r="AC369" i="2"/>
  <c r="AC515" i="2"/>
  <c r="AC644" i="2"/>
  <c r="AC370" i="2"/>
  <c r="AC254" i="2"/>
  <c r="AC184" i="2"/>
  <c r="AC668" i="2"/>
  <c r="AC131" i="2"/>
  <c r="AC504" i="2"/>
  <c r="AC579" i="2"/>
  <c r="AC59" i="2"/>
  <c r="AC400" i="2"/>
  <c r="AC647" i="2"/>
  <c r="AC443" i="2"/>
  <c r="AC421" i="2"/>
  <c r="AC544" i="2"/>
  <c r="AC268" i="2"/>
  <c r="AC302" i="2"/>
  <c r="AC444" i="2"/>
  <c r="AC66" i="2"/>
  <c r="AC638" i="2"/>
  <c r="AC144" i="2"/>
  <c r="AC607" i="2"/>
  <c r="AC677" i="2"/>
  <c r="AC388" i="2"/>
  <c r="AC356" i="2"/>
  <c r="AC711" i="2"/>
  <c r="AC102" i="2"/>
  <c r="AC25" i="2"/>
  <c r="AC378" i="2"/>
  <c r="AC233" i="2"/>
  <c r="AC148" i="2"/>
  <c r="AC49" i="2"/>
  <c r="AC683" i="2"/>
  <c r="AC287" i="2"/>
  <c r="AC549" i="2"/>
  <c r="AC404" i="2"/>
  <c r="AC486" i="2"/>
  <c r="AC167" i="2"/>
  <c r="AC226" i="2"/>
  <c r="AC572" i="2"/>
  <c r="AC267" i="2"/>
  <c r="AC428" i="2"/>
  <c r="AC531" i="2"/>
  <c r="AC373" i="2"/>
  <c r="AC478" i="2"/>
  <c r="AC496" i="2"/>
  <c r="AC218" i="2"/>
  <c r="AC351" i="2"/>
  <c r="AC155" i="2"/>
  <c r="AC505" i="2"/>
  <c r="AC244" i="2"/>
  <c r="AC430" i="2"/>
  <c r="AC284" i="2"/>
  <c r="AC503" i="2"/>
  <c r="AC185" i="2"/>
  <c r="AC355" i="2"/>
  <c r="AC252" i="2"/>
  <c r="AC439" i="2"/>
  <c r="AC319" i="2"/>
  <c r="AC349" i="2"/>
  <c r="AC165" i="2"/>
  <c r="AC559" i="2"/>
  <c r="AC611" i="2"/>
  <c r="AC371" i="2"/>
  <c r="AC392" i="2"/>
  <c r="AC333" i="2"/>
  <c r="AC209" i="2"/>
  <c r="AC179" i="2"/>
  <c r="AC106" i="2"/>
  <c r="AC210" i="2"/>
  <c r="AC72" i="2"/>
  <c r="AC347" i="2"/>
  <c r="AC493" i="2"/>
  <c r="AC180" i="2"/>
  <c r="AC535" i="2"/>
  <c r="AC154" i="2"/>
  <c r="AC353" i="2"/>
  <c r="AC522" i="2"/>
  <c r="AC84" i="2"/>
  <c r="AC426" i="2"/>
  <c r="AC249" i="2"/>
  <c r="AC437" i="2"/>
  <c r="AC224" i="2"/>
  <c r="AC56" i="2"/>
  <c r="AC301" i="2"/>
  <c r="AC324" i="2"/>
  <c r="AC125" i="2"/>
  <c r="AC660" i="2"/>
  <c r="AC115" i="2"/>
  <c r="AC7" i="2"/>
  <c r="AC305" i="2"/>
  <c r="AC112" i="2"/>
  <c r="AC300" i="2"/>
  <c r="AC255" i="2"/>
  <c r="AC408" i="2"/>
  <c r="AC681" i="2"/>
  <c r="AC405" i="2"/>
  <c r="AC41" i="2"/>
  <c r="AC33" i="2"/>
  <c r="AC136" i="2"/>
  <c r="AC521" i="2"/>
  <c r="AC448" i="2"/>
  <c r="AC682" i="2"/>
  <c r="AC382" i="2"/>
  <c r="AC55" i="2"/>
  <c r="AC279" i="2"/>
  <c r="AC13" i="2"/>
  <c r="AC337" i="2"/>
  <c r="AC67" i="2"/>
  <c r="AC78" i="2"/>
  <c r="AC342" i="2"/>
  <c r="AC732" i="2"/>
  <c r="AC552" i="2"/>
  <c r="AC222" i="2"/>
  <c r="AC631" i="2"/>
  <c r="AC253" i="2"/>
  <c r="AC357" i="2"/>
  <c r="AC407" i="2"/>
  <c r="AC412" i="2"/>
  <c r="AC260" i="2"/>
  <c r="AC506" i="2"/>
  <c r="AC159" i="2"/>
  <c r="AC133" i="2"/>
  <c r="AC22" i="2"/>
  <c r="AC139" i="2"/>
  <c r="AC375" i="2"/>
  <c r="AC274" i="2"/>
  <c r="AC354" i="2"/>
  <c r="AC651" i="2"/>
  <c r="AC661" i="2"/>
  <c r="AC293" i="2"/>
  <c r="AC277" i="2"/>
  <c r="AC379" i="2"/>
  <c r="AC205" i="2"/>
  <c r="AC704" i="2"/>
  <c r="AC320" i="2"/>
  <c r="AC547" i="2"/>
  <c r="AC16" i="2"/>
  <c r="AC423" i="2"/>
  <c r="AC17" i="2"/>
  <c r="AC472" i="2"/>
  <c r="AC675" i="2"/>
  <c r="AC553" i="2"/>
  <c r="AC231" i="2"/>
  <c r="AC200" i="2"/>
  <c r="AC202" i="2"/>
  <c r="AC176" i="2"/>
  <c r="AC731" i="2"/>
  <c r="AC34" i="2"/>
  <c r="AC234" i="2"/>
  <c r="AC173" i="2"/>
  <c r="AC456" i="2"/>
  <c r="AC495" i="2"/>
  <c r="AC469" i="2"/>
  <c r="AC543" i="2"/>
  <c r="AC477" i="2"/>
  <c r="AC283" i="2"/>
  <c r="AC507" i="2"/>
  <c r="AC341" i="2"/>
  <c r="AC223" i="2"/>
  <c r="AC623" i="2"/>
  <c r="AC197" i="2"/>
  <c r="AC605" i="2"/>
  <c r="AC560" i="2"/>
  <c r="AC578" i="2"/>
  <c r="AC281" i="2"/>
  <c r="AC551" i="2"/>
  <c r="AC534" i="2"/>
  <c r="AC684" i="2"/>
  <c r="AC589" i="2"/>
  <c r="AC417" i="2"/>
  <c r="AC94" i="2"/>
  <c r="AC475" i="2"/>
  <c r="AC215" i="2"/>
  <c r="AC36" i="2"/>
  <c r="AC450" i="2"/>
  <c r="AC669" i="2"/>
  <c r="AC690" i="2"/>
  <c r="AC225" i="2"/>
  <c r="AC83" i="2"/>
  <c r="AC198" i="2"/>
  <c r="AC101" i="2"/>
  <c r="AC672" i="2"/>
  <c r="AC321" i="2"/>
  <c r="AC656" i="2"/>
  <c r="AC76" i="2"/>
  <c r="AC5" i="2"/>
  <c r="AC588" i="2"/>
  <c r="AC196" i="2"/>
  <c r="AC622" i="2"/>
  <c r="AC513" i="2"/>
  <c r="AC460" i="2"/>
  <c r="AC565" i="2"/>
  <c r="AC587" i="2"/>
  <c r="AC358" i="2"/>
  <c r="AC662" i="2"/>
  <c r="AC380" i="2"/>
  <c r="AC68" i="2"/>
  <c r="AC53" i="2"/>
  <c r="AC422" i="2"/>
  <c r="AC315" i="2"/>
  <c r="AC306" i="2"/>
  <c r="AC600" i="2"/>
  <c r="AC424" i="2"/>
  <c r="AC99" i="2"/>
  <c r="AC523" i="2"/>
  <c r="AC193" i="2"/>
  <c r="AC441" i="2"/>
  <c r="AC71" i="2"/>
  <c r="AC79" i="2"/>
  <c r="AC479" i="2"/>
  <c r="AC280" i="2"/>
  <c r="AC80" i="2"/>
  <c r="AC147" i="2"/>
  <c r="AC573" i="2"/>
  <c r="AC9" i="2"/>
  <c r="AC597" i="2"/>
  <c r="AC294" i="2"/>
  <c r="AC107" i="2"/>
  <c r="AC37" i="2"/>
  <c r="AC212" i="2"/>
  <c r="AC525" i="2"/>
  <c r="AC427" i="2"/>
  <c r="AC308" i="2"/>
  <c r="AC540" i="2"/>
  <c r="AC164" i="2"/>
  <c r="AC666" i="2"/>
  <c r="AC46" i="2"/>
  <c r="AC327" i="2"/>
  <c r="AC174" i="2"/>
  <c r="AC372" i="2"/>
  <c r="AC39" i="2"/>
  <c r="AC81" i="2"/>
  <c r="AC431" i="2"/>
  <c r="AC109" i="2"/>
  <c r="AC563" i="2"/>
  <c r="AC126" i="2"/>
  <c r="AC457" i="2"/>
  <c r="AC432" i="2"/>
  <c r="AC558" i="2"/>
  <c r="AC43" i="2"/>
  <c r="AC363" i="2"/>
  <c r="AC425" i="2"/>
  <c r="AC630" i="2"/>
  <c r="AC642" i="2"/>
  <c r="AC383" i="2"/>
  <c r="AC433" i="2"/>
  <c r="AC368" i="2"/>
  <c r="AC692" i="2"/>
  <c r="AC415" i="2"/>
  <c r="AC239" i="2"/>
  <c r="AC20" i="2"/>
  <c r="AC580" i="2"/>
  <c r="AC529" i="2"/>
  <c r="AC376" i="2"/>
  <c r="AC24" i="2"/>
  <c r="AC345" i="2"/>
  <c r="AC614" i="2"/>
  <c r="AC52" i="2"/>
  <c r="AC595" i="2"/>
  <c r="AC716" i="2"/>
  <c r="AC57" i="2"/>
  <c r="AC436" i="2"/>
  <c r="AC501" i="2"/>
  <c r="AC259" i="2"/>
  <c r="AC490" i="2"/>
  <c r="AC508" i="2"/>
  <c r="AC127" i="2"/>
  <c r="AC473" i="2"/>
  <c r="AC381" i="2"/>
  <c r="AC194" i="2"/>
  <c r="AC734" i="2"/>
  <c r="AC54" i="2"/>
  <c r="AC3" i="2"/>
  <c r="AC401" i="2"/>
  <c r="AC113" i="2"/>
  <c r="AC247" i="2"/>
  <c r="AC141" i="2"/>
  <c r="AC459" i="2"/>
  <c r="AC476" i="2"/>
  <c r="AC318" i="2"/>
  <c r="AC541" i="2"/>
  <c r="AC434" i="2"/>
  <c r="AC190" i="2"/>
  <c r="AC514" i="2"/>
  <c r="AC160" i="2"/>
  <c r="AC108" i="2"/>
  <c r="AC590" i="2"/>
  <c r="AC585" i="2"/>
  <c r="AC75" i="2"/>
  <c r="AC186" i="2"/>
  <c r="AC419" i="2"/>
  <c r="AC192" i="2"/>
  <c r="AC474" i="2"/>
  <c r="AC691" i="2"/>
  <c r="AC151" i="2"/>
  <c r="AC232" i="2"/>
  <c r="AC414" i="2"/>
  <c r="AC398" i="2"/>
  <c r="AC156" i="2"/>
  <c r="AC581" i="2"/>
  <c r="AC237" i="2"/>
  <c r="AC227" i="2"/>
  <c r="AC86" i="2"/>
  <c r="AC312" i="2"/>
  <c r="AC169" i="2"/>
  <c r="AC334" i="2"/>
  <c r="AC119" i="2"/>
  <c r="AC453" i="2"/>
  <c r="AC248" i="2"/>
  <c r="AC613" i="2"/>
  <c r="AC624" i="2"/>
  <c r="AC157" i="2"/>
  <c r="AC384" i="2"/>
  <c r="AC339" i="2"/>
  <c r="AC73" i="2"/>
  <c r="AC213" i="2"/>
  <c r="AC61" i="2"/>
  <c r="AC637" i="2"/>
  <c r="AC328" i="2"/>
  <c r="AC134" i="2"/>
  <c r="AC69" i="2"/>
  <c r="AC38" i="2"/>
  <c r="AC557" i="2"/>
  <c r="AC536" i="2"/>
  <c r="AC62" i="2"/>
  <c r="AC240" i="2"/>
  <c r="AC153" i="2"/>
  <c r="AC374" i="2"/>
  <c r="AC367" i="2"/>
  <c r="AC519" i="2"/>
  <c r="AC695" i="2"/>
  <c r="AC11" i="2"/>
  <c r="AC272" i="2"/>
  <c r="AC114" i="2"/>
  <c r="AC625" i="2"/>
  <c r="AC278" i="2"/>
  <c r="AC730" i="2"/>
  <c r="AC542" i="2"/>
  <c r="AC310" i="2"/>
  <c r="AC338" i="2"/>
  <c r="AC385" i="2"/>
  <c r="AC181" i="2"/>
  <c r="AC58" i="2"/>
  <c r="AC132" i="2"/>
  <c r="AC40" i="2"/>
  <c r="AC10" i="2"/>
  <c r="AC313" i="2"/>
  <c r="AC87" i="2"/>
  <c r="AC170" i="2"/>
  <c r="AC217" i="2"/>
  <c r="AC207" i="2"/>
  <c r="AC42" i="2"/>
  <c r="AC538" i="2"/>
  <c r="AC481" i="2"/>
  <c r="AC694" i="2"/>
  <c r="AC2" i="2"/>
  <c r="AC636" i="2"/>
  <c r="AC556" i="2"/>
  <c r="AC85" i="2"/>
  <c r="AC409" i="2"/>
  <c r="AC634" i="2"/>
  <c r="AC366" i="2"/>
  <c r="AC90" i="2"/>
  <c r="AC696" i="2"/>
  <c r="AC92" i="2"/>
  <c r="AC189" i="2"/>
  <c r="AC121" i="2"/>
  <c r="AC8" i="2"/>
  <c r="AC51" i="2"/>
  <c r="AC570" i="2"/>
  <c r="AC211" i="2"/>
  <c r="AC298" i="2"/>
  <c r="AC32" i="2"/>
  <c r="AC44" i="2"/>
  <c r="AC168" i="2"/>
  <c r="AC594" i="2"/>
  <c r="AC172" i="2"/>
  <c r="AC608" i="2"/>
  <c r="AC105" i="2"/>
  <c r="AC201" i="2"/>
  <c r="AC65" i="2"/>
  <c r="AC26" i="2"/>
  <c r="AC163" i="2"/>
  <c r="AC516" i="2"/>
  <c r="AC269" i="2"/>
  <c r="AC446" i="2"/>
  <c r="AC387" i="2"/>
  <c r="AC350" i="2"/>
  <c r="AC527" i="2"/>
  <c r="AC161" i="2"/>
  <c r="AC517" i="2"/>
  <c r="AC18" i="2"/>
  <c r="AC348" i="2"/>
  <c r="AC671" i="2"/>
  <c r="AC615" i="2"/>
  <c r="AC175" i="2"/>
  <c r="AC720" i="2"/>
  <c r="AC288" i="2"/>
  <c r="AC14" i="2"/>
  <c r="AC639" i="2"/>
  <c r="AC628" i="2"/>
  <c r="AC48" i="2"/>
  <c r="AC329" i="2"/>
  <c r="AC389" i="2"/>
  <c r="AC27" i="2"/>
  <c r="AC500" i="2"/>
  <c r="AC413" i="2"/>
  <c r="AC177" i="2"/>
  <c r="AC442" i="2"/>
  <c r="AC120" i="2"/>
  <c r="AC30" i="2"/>
  <c r="AC429" i="2"/>
  <c r="AC230" i="2"/>
  <c r="AC182" i="2"/>
  <c r="AC463" i="2"/>
  <c r="AC393" i="2"/>
  <c r="AC187" i="2"/>
  <c r="AC214" i="2"/>
  <c r="AC12" i="2"/>
  <c r="AC263" i="2"/>
  <c r="AC241" i="2"/>
  <c r="AC603" i="2"/>
  <c r="AC703" i="2"/>
  <c r="AC462" i="2"/>
  <c r="AC533" i="2"/>
  <c r="AC264" i="2"/>
  <c r="AC235" i="2"/>
  <c r="AC629" i="2"/>
  <c r="AC640" i="2"/>
  <c r="AC21" i="2"/>
  <c r="AC346" i="2"/>
  <c r="AC140" i="2"/>
  <c r="AC484" i="2"/>
  <c r="AC19" i="2"/>
  <c r="AC592" i="2"/>
  <c r="AC208" i="2"/>
  <c r="AC296" i="2"/>
  <c r="AC654" i="2"/>
  <c r="AC394" i="2"/>
  <c r="AC91" i="2"/>
  <c r="AC6" i="2"/>
  <c r="AC220" i="2"/>
  <c r="AC435" i="2"/>
  <c r="AC729" i="2"/>
  <c r="AC705" i="2"/>
  <c r="AC468" i="2"/>
  <c r="AC632" i="2"/>
  <c r="AC77" i="2"/>
  <c r="AC266" i="2"/>
  <c r="AC471" i="2"/>
  <c r="AC626" i="2"/>
  <c r="AC142" i="2"/>
  <c r="AC575" i="2"/>
  <c r="AC146" i="2"/>
  <c r="AC386" i="2"/>
  <c r="AC652" i="2"/>
  <c r="AC128" i="2"/>
  <c r="AC643" i="2"/>
  <c r="AC135" i="2"/>
  <c r="AC314" i="2"/>
  <c r="AC699" i="2"/>
  <c r="AC550" i="2"/>
  <c r="AC485" i="2"/>
  <c r="AC152" i="2"/>
  <c r="AC4" i="2"/>
  <c r="AC438" i="2"/>
  <c r="AC447" i="2"/>
  <c r="AC15" i="2"/>
  <c r="AC129" i="2"/>
  <c r="AC726" i="2"/>
  <c r="AC649" i="2"/>
  <c r="AC238" i="2"/>
  <c r="AC166" i="2"/>
  <c r="AC336" i="2"/>
  <c r="AC291" i="2"/>
  <c r="AC93" i="2"/>
  <c r="AC727" i="2"/>
  <c r="AC635" i="2"/>
  <c r="AC467" i="2"/>
  <c r="AC686" i="2"/>
  <c r="AC145" i="2"/>
  <c r="AC526" i="2"/>
  <c r="AC124" i="2"/>
  <c r="AC335" i="2"/>
  <c r="AC228" i="2"/>
  <c r="AC494" i="2"/>
  <c r="AC203" i="2"/>
  <c r="AC399" i="2"/>
  <c r="AC292" i="2"/>
  <c r="AC299" i="2"/>
  <c r="AC35" i="2"/>
  <c r="AC23" i="2"/>
  <c r="AC104" i="2"/>
  <c r="AC28" i="2"/>
  <c r="AC650" i="2"/>
  <c r="AC365" i="2"/>
  <c r="AC31" i="2"/>
  <c r="AC352" i="2"/>
  <c r="AC532" i="2"/>
  <c r="AC562" i="2"/>
  <c r="AC316" i="2"/>
  <c r="AC663" i="2"/>
  <c r="AC411" i="2"/>
  <c r="AC601" i="2"/>
  <c r="AC571" i="2"/>
  <c r="AC137" i="2"/>
  <c r="AC582" i="2"/>
  <c r="AC60" i="2"/>
  <c r="AC498" i="2"/>
  <c r="AC586" i="2"/>
  <c r="AC717" i="2"/>
  <c r="AC364" i="2"/>
  <c r="AC303" i="2"/>
  <c r="AC304" i="2"/>
  <c r="AC604" i="2"/>
  <c r="AC574" i="2"/>
  <c r="AC728" i="2"/>
  <c r="AC162" i="2"/>
  <c r="AC451" i="2"/>
  <c r="AC458" i="2"/>
  <c r="AC290" i="2"/>
  <c r="AC74" i="2"/>
  <c r="AC82" i="2"/>
  <c r="AC311" i="2"/>
  <c r="AC270" i="2"/>
  <c r="AC395" i="2"/>
  <c r="AC100" i="2"/>
  <c r="AC548" i="2"/>
  <c r="AC596" i="2"/>
  <c r="AC191" i="2"/>
  <c r="AC199" i="2"/>
  <c r="AC295" i="2"/>
  <c r="AC97" i="2"/>
  <c r="AC707" i="2"/>
  <c r="AC178" i="2"/>
  <c r="AC499" i="2"/>
  <c r="AC524" i="2"/>
  <c r="AC440" i="2"/>
  <c r="AC561" i="2"/>
  <c r="AC576" i="2"/>
  <c r="AC487" i="2"/>
  <c r="AC110" i="2"/>
  <c r="AC464" i="2"/>
  <c r="AC362" i="2"/>
  <c r="AC461" i="2"/>
  <c r="AC403" i="2"/>
  <c r="AC712" i="2"/>
  <c r="AC719" i="2"/>
  <c r="AC701" i="2"/>
  <c r="AC488" i="2"/>
  <c r="AC491" i="2"/>
  <c r="AC221" i="2"/>
  <c r="AC567" i="2"/>
  <c r="AC183" i="2"/>
  <c r="AC598" i="2"/>
  <c r="AC736" i="2"/>
  <c r="AC584" i="2"/>
  <c r="AC602" i="2"/>
  <c r="AC609" i="2"/>
  <c r="AC326" i="2"/>
  <c r="AC402" i="2"/>
  <c r="AC510" i="2"/>
  <c r="AC454" i="2"/>
  <c r="AC502" i="2"/>
  <c r="AC111" i="2"/>
  <c r="AC655" i="2"/>
  <c r="AC47" i="2"/>
  <c r="AC480" i="2"/>
  <c r="AC332" i="2"/>
  <c r="AC171" i="2"/>
  <c r="AC577" i="2"/>
  <c r="AC445" i="2"/>
  <c r="AC343" i="2"/>
  <c r="AC96" i="2"/>
  <c r="AC418" i="2"/>
  <c r="AC116" i="2"/>
  <c r="AC325" i="2"/>
  <c r="AC149" i="2"/>
  <c r="AC276" i="2"/>
  <c r="AC245" i="2"/>
  <c r="AC150" i="2"/>
  <c r="AC489" i="2"/>
  <c r="AC657" i="2"/>
  <c r="AC659" i="2"/>
  <c r="AC45" i="2"/>
  <c r="AC406" i="2"/>
  <c r="AC258" i="2"/>
  <c r="AC725" i="2"/>
  <c r="AC64" i="2"/>
  <c r="AC63" i="2"/>
  <c r="AC265" i="2"/>
  <c r="AC98" i="2"/>
  <c r="AC122" i="2"/>
  <c r="AC195" i="2"/>
  <c r="AC95" i="2"/>
  <c r="AC297" i="2"/>
  <c r="AC50" i="2"/>
  <c r="AC645" i="2"/>
  <c r="AC289" i="2"/>
  <c r="AC641" i="2"/>
  <c r="AC618" i="2"/>
  <c r="AC497" i="2"/>
  <c r="AC361" i="2"/>
  <c r="AC568" i="2"/>
  <c r="AC518" i="2"/>
  <c r="AC219" i="2"/>
  <c r="AC673" i="2"/>
  <c r="AC118" i="2"/>
  <c r="AC569" i="2"/>
  <c r="AC653" i="2"/>
  <c r="AC282" i="2"/>
  <c r="AC593" i="2"/>
  <c r="AC323" i="2"/>
  <c r="AC420" i="2"/>
  <c r="AC243" i="2"/>
  <c r="AC713" i="2"/>
  <c r="AC390" i="2"/>
  <c r="AC216" i="2"/>
  <c r="AC648" i="2"/>
  <c r="AC70" i="2"/>
  <c r="AC396" i="2"/>
  <c r="AC702" i="2"/>
  <c r="AC397" i="2"/>
  <c r="AC256" i="2"/>
  <c r="AC204" i="2"/>
  <c r="AC616" i="2"/>
  <c r="AC103" i="2"/>
  <c r="AC242" i="2"/>
  <c r="AC721" i="2"/>
  <c r="AC206" i="2"/>
  <c r="AC236" i="2"/>
  <c r="AC285" i="2"/>
  <c r="AC555" i="2"/>
  <c r="AC664" i="2"/>
  <c r="AC123" i="2"/>
  <c r="AC138" i="2"/>
  <c r="AC117" i="2"/>
  <c r="AC537" i="2"/>
  <c r="AC29" i="2"/>
  <c r="AC738" i="2"/>
  <c r="AC700" i="2"/>
  <c r="AC546" i="2"/>
  <c r="AC273" i="2"/>
  <c r="AC715" i="2"/>
  <c r="AC610" i="2"/>
  <c r="AC612" i="2"/>
  <c r="AC261" i="2"/>
  <c r="AC188" i="2"/>
  <c r="AC737" i="2"/>
  <c r="AC286" i="2"/>
  <c r="AC88" i="2"/>
  <c r="AC697" i="2"/>
  <c r="AC539" i="2"/>
  <c r="AC520" i="2"/>
  <c r="AC483" i="2"/>
  <c r="AC391" i="2"/>
  <c r="AC482" i="2"/>
  <c r="AC455" i="2"/>
  <c r="AC733" i="2"/>
  <c r="AC708" i="2"/>
  <c r="AC143" i="2"/>
  <c r="AC465" i="2"/>
  <c r="AC619" i="2"/>
  <c r="AC687" i="2"/>
  <c r="AC583" i="2"/>
  <c r="AC470" i="2"/>
  <c r="AC257" i="2"/>
  <c r="AC674" i="2"/>
  <c r="AC344" i="2"/>
  <c r="AC271" i="2"/>
  <c r="AC452" i="2"/>
  <c r="AC359" i="2"/>
  <c r="AC250" i="2"/>
  <c r="AC89" i="2"/>
  <c r="AC528" i="2"/>
  <c r="AC246" i="2"/>
  <c r="AC633" i="2"/>
  <c r="AC416" i="2"/>
  <c r="AC599" i="2"/>
  <c r="AC564" i="2"/>
  <c r="AC158" i="2"/>
  <c r="AC229" i="2"/>
  <c r="AC322" i="2"/>
  <c r="AC410" i="2"/>
  <c r="AC309" i="2"/>
  <c r="AC317" i="2"/>
  <c r="AC340" i="2"/>
  <c r="AC377" i="2"/>
  <c r="AC330" i="2"/>
  <c r="AC509" i="2"/>
  <c r="AC620" i="2"/>
  <c r="AC722" i="2"/>
  <c r="AC591" i="2"/>
  <c r="AC449" i="2"/>
  <c r="AC688" i="2"/>
  <c r="AC512" i="2"/>
  <c r="AC275" i="2"/>
  <c r="AC617" i="2"/>
  <c r="AC530" i="2"/>
  <c r="AC665" i="2"/>
  <c r="AC689" i="2"/>
  <c r="AC262" i="2"/>
  <c r="AC360" i="2"/>
  <c r="AC646" i="2"/>
  <c r="AC251" i="2"/>
  <c r="AC676" i="2"/>
  <c r="AC710" i="2"/>
  <c r="AC679" i="2"/>
  <c r="AC606" i="2"/>
  <c r="AC670" i="2"/>
  <c r="AC492" i="2"/>
  <c r="AC735" i="2"/>
  <c r="AC511" i="2"/>
  <c r="AC706" i="2"/>
  <c r="AC554" i="2"/>
  <c r="AC698" i="2"/>
  <c r="AC680" i="2"/>
  <c r="AC685" i="2"/>
  <c r="AC693" i="2"/>
  <c r="AC667" i="2"/>
  <c r="AC723" i="2"/>
  <c r="AC678" i="2"/>
  <c r="AC709" i="2"/>
  <c r="AC724" i="2"/>
  <c r="AC627" i="2"/>
  <c r="AC621" i="2"/>
  <c r="AC714" i="2"/>
  <c r="AC718" i="2"/>
  <c r="U658" i="2"/>
  <c r="U566" i="2"/>
  <c r="U545" i="2"/>
  <c r="U130" i="2"/>
  <c r="U307" i="2"/>
  <c r="U331" i="2"/>
  <c r="U466" i="2"/>
  <c r="U369" i="2"/>
  <c r="U515" i="2"/>
  <c r="U644" i="2"/>
  <c r="U370" i="2"/>
  <c r="U254" i="2"/>
  <c r="U184" i="2"/>
  <c r="U668" i="2"/>
  <c r="U131" i="2"/>
  <c r="U504" i="2"/>
  <c r="U579" i="2"/>
  <c r="U59" i="2"/>
  <c r="U400" i="2"/>
  <c r="U647" i="2"/>
  <c r="U443" i="2"/>
  <c r="U421" i="2"/>
  <c r="U544" i="2"/>
  <c r="U268" i="2"/>
  <c r="U302" i="2"/>
  <c r="U444" i="2"/>
  <c r="U66" i="2"/>
  <c r="U638" i="2"/>
  <c r="U144" i="2"/>
  <c r="U607" i="2"/>
  <c r="U677" i="2"/>
  <c r="U388" i="2"/>
  <c r="U356" i="2"/>
  <c r="U711" i="2"/>
  <c r="U102" i="2"/>
  <c r="U25" i="2"/>
  <c r="U378" i="2"/>
  <c r="U233" i="2"/>
  <c r="U148" i="2"/>
  <c r="U49" i="2"/>
  <c r="U683" i="2"/>
  <c r="U287" i="2"/>
  <c r="U549" i="2"/>
  <c r="U404" i="2"/>
  <c r="U486" i="2"/>
  <c r="U167" i="2"/>
  <c r="U226" i="2"/>
  <c r="U572" i="2"/>
  <c r="U267" i="2"/>
  <c r="U428" i="2"/>
  <c r="U531" i="2"/>
  <c r="U373" i="2"/>
  <c r="U478" i="2"/>
  <c r="U496" i="2"/>
  <c r="U218" i="2"/>
  <c r="U351" i="2"/>
  <c r="U155" i="2"/>
  <c r="U505" i="2"/>
  <c r="U244" i="2"/>
  <c r="U430" i="2"/>
  <c r="U284" i="2"/>
  <c r="U503" i="2"/>
  <c r="U185" i="2"/>
  <c r="U355" i="2"/>
  <c r="U252" i="2"/>
  <c r="U439" i="2"/>
  <c r="U319" i="2"/>
  <c r="U349" i="2"/>
  <c r="U165" i="2"/>
  <c r="U559" i="2"/>
  <c r="U611" i="2"/>
  <c r="U371" i="2"/>
  <c r="U392" i="2"/>
  <c r="U333" i="2"/>
  <c r="U209" i="2"/>
  <c r="U179" i="2"/>
  <c r="U106" i="2"/>
  <c r="U210" i="2"/>
  <c r="U72" i="2"/>
  <c r="U347" i="2"/>
  <c r="U493" i="2"/>
  <c r="U180" i="2"/>
  <c r="U535" i="2"/>
  <c r="U154" i="2"/>
  <c r="U353" i="2"/>
  <c r="U522" i="2"/>
  <c r="U84" i="2"/>
  <c r="U426" i="2"/>
  <c r="U249" i="2"/>
  <c r="U437" i="2"/>
  <c r="U224" i="2"/>
  <c r="U56" i="2"/>
  <c r="U301" i="2"/>
  <c r="U324" i="2"/>
  <c r="U125" i="2"/>
  <c r="U660" i="2"/>
  <c r="U115" i="2"/>
  <c r="U7" i="2"/>
  <c r="U305" i="2"/>
  <c r="U112" i="2"/>
  <c r="U300" i="2"/>
  <c r="U255" i="2"/>
  <c r="U408" i="2"/>
  <c r="U681" i="2"/>
  <c r="U405" i="2"/>
  <c r="U41" i="2"/>
  <c r="U33" i="2"/>
  <c r="U136" i="2"/>
  <c r="U521" i="2"/>
  <c r="U448" i="2"/>
  <c r="U682" i="2"/>
  <c r="U382" i="2"/>
  <c r="U55" i="2"/>
  <c r="U279" i="2"/>
  <c r="U13" i="2"/>
  <c r="U337" i="2"/>
  <c r="U67" i="2"/>
  <c r="U78" i="2"/>
  <c r="U342" i="2"/>
  <c r="U732" i="2"/>
  <c r="U552" i="2"/>
  <c r="U222" i="2"/>
  <c r="U631" i="2"/>
  <c r="U253" i="2"/>
  <c r="U357" i="2"/>
  <c r="U407" i="2"/>
  <c r="U412" i="2"/>
  <c r="U260" i="2"/>
  <c r="U506" i="2"/>
  <c r="U159" i="2"/>
  <c r="U133" i="2"/>
  <c r="U22" i="2"/>
  <c r="U139" i="2"/>
  <c r="U375" i="2"/>
  <c r="U274" i="2"/>
  <c r="U354" i="2"/>
  <c r="U651" i="2"/>
  <c r="U661" i="2"/>
  <c r="U293" i="2"/>
  <c r="U277" i="2"/>
  <c r="U379" i="2"/>
  <c r="U205" i="2"/>
  <c r="U704" i="2"/>
  <c r="U320" i="2"/>
  <c r="U547" i="2"/>
  <c r="U16" i="2"/>
  <c r="U423" i="2"/>
  <c r="U17" i="2"/>
  <c r="U472" i="2"/>
  <c r="U675" i="2"/>
  <c r="U553" i="2"/>
  <c r="U231" i="2"/>
  <c r="U200" i="2"/>
  <c r="U202" i="2"/>
  <c r="U176" i="2"/>
  <c r="U731" i="2"/>
  <c r="U34" i="2"/>
  <c r="U234" i="2"/>
  <c r="U173" i="2"/>
  <c r="U456" i="2"/>
  <c r="U495" i="2"/>
  <c r="U469" i="2"/>
  <c r="U543" i="2"/>
  <c r="U477" i="2"/>
  <c r="U283" i="2"/>
  <c r="U507" i="2"/>
  <c r="U341" i="2"/>
  <c r="U223" i="2"/>
  <c r="U623" i="2"/>
  <c r="U197" i="2"/>
  <c r="U605" i="2"/>
  <c r="U560" i="2"/>
  <c r="U578" i="2"/>
  <c r="U281" i="2"/>
  <c r="U551" i="2"/>
  <c r="U534" i="2"/>
  <c r="U684" i="2"/>
  <c r="U589" i="2"/>
  <c r="U417" i="2"/>
  <c r="U94" i="2"/>
  <c r="U475" i="2"/>
  <c r="U215" i="2"/>
  <c r="U36" i="2"/>
  <c r="U450" i="2"/>
  <c r="U669" i="2"/>
  <c r="U690" i="2"/>
  <c r="U225" i="2"/>
  <c r="U83" i="2"/>
  <c r="U198" i="2"/>
  <c r="U101" i="2"/>
  <c r="U672" i="2"/>
  <c r="U321" i="2"/>
  <c r="U656" i="2"/>
  <c r="U76" i="2"/>
  <c r="U5" i="2"/>
  <c r="U588" i="2"/>
  <c r="U196" i="2"/>
  <c r="U622" i="2"/>
  <c r="U513" i="2"/>
  <c r="U460" i="2"/>
  <c r="U565" i="2"/>
  <c r="U587" i="2"/>
  <c r="U358" i="2"/>
  <c r="U662" i="2"/>
  <c r="U380" i="2"/>
  <c r="U68" i="2"/>
  <c r="U53" i="2"/>
  <c r="U422" i="2"/>
  <c r="U315" i="2"/>
  <c r="U306" i="2"/>
  <c r="U600" i="2"/>
  <c r="U424" i="2"/>
  <c r="U99" i="2"/>
  <c r="U523" i="2"/>
  <c r="U193" i="2"/>
  <c r="U441" i="2"/>
  <c r="U71" i="2"/>
  <c r="U79" i="2"/>
  <c r="U479" i="2"/>
  <c r="U280" i="2"/>
  <c r="U80" i="2"/>
  <c r="U147" i="2"/>
  <c r="U573" i="2"/>
  <c r="U9" i="2"/>
  <c r="U597" i="2"/>
  <c r="U294" i="2"/>
  <c r="U107" i="2"/>
  <c r="U37" i="2"/>
  <c r="U212" i="2"/>
  <c r="U525" i="2"/>
  <c r="U427" i="2"/>
  <c r="U308" i="2"/>
  <c r="U540" i="2"/>
  <c r="U164" i="2"/>
  <c r="U666" i="2"/>
  <c r="U46" i="2"/>
  <c r="U327" i="2"/>
  <c r="U174" i="2"/>
  <c r="U372" i="2"/>
  <c r="U39" i="2"/>
  <c r="U81" i="2"/>
  <c r="U431" i="2"/>
  <c r="U109" i="2"/>
  <c r="U563" i="2"/>
  <c r="U126" i="2"/>
  <c r="U457" i="2"/>
  <c r="U432" i="2"/>
  <c r="U558" i="2"/>
  <c r="U43" i="2"/>
  <c r="U363" i="2"/>
  <c r="U425" i="2"/>
  <c r="U630" i="2"/>
  <c r="U642" i="2"/>
  <c r="U383" i="2"/>
  <c r="U433" i="2"/>
  <c r="U368" i="2"/>
  <c r="U692" i="2"/>
  <c r="U415" i="2"/>
  <c r="U239" i="2"/>
  <c r="U20" i="2"/>
  <c r="U580" i="2"/>
  <c r="U529" i="2"/>
  <c r="U376" i="2"/>
  <c r="U24" i="2"/>
  <c r="U345" i="2"/>
  <c r="U614" i="2"/>
  <c r="U52" i="2"/>
  <c r="U595" i="2"/>
  <c r="U716" i="2"/>
  <c r="U57" i="2"/>
  <c r="U436" i="2"/>
  <c r="U501" i="2"/>
  <c r="U259" i="2"/>
  <c r="U490" i="2"/>
  <c r="U508" i="2"/>
  <c r="U127" i="2"/>
  <c r="U473" i="2"/>
  <c r="U381" i="2"/>
  <c r="U194" i="2"/>
  <c r="U734" i="2"/>
  <c r="U54" i="2"/>
  <c r="U3" i="2"/>
  <c r="U401" i="2"/>
  <c r="U113" i="2"/>
  <c r="U247" i="2"/>
  <c r="U141" i="2"/>
  <c r="U459" i="2"/>
  <c r="U476" i="2"/>
  <c r="U318" i="2"/>
  <c r="U541" i="2"/>
  <c r="U434" i="2"/>
  <c r="U190" i="2"/>
  <c r="U514" i="2"/>
  <c r="U160" i="2"/>
  <c r="U108" i="2"/>
  <c r="U590" i="2"/>
  <c r="U585" i="2"/>
  <c r="U75" i="2"/>
  <c r="U186" i="2"/>
  <c r="U419" i="2"/>
  <c r="U192" i="2"/>
  <c r="U474" i="2"/>
  <c r="U691" i="2"/>
  <c r="U151" i="2"/>
  <c r="U232" i="2"/>
  <c r="U414" i="2"/>
  <c r="U398" i="2"/>
  <c r="U156" i="2"/>
  <c r="U581" i="2"/>
  <c r="U237" i="2"/>
  <c r="U227" i="2"/>
  <c r="U86" i="2"/>
  <c r="U312" i="2"/>
  <c r="U169" i="2"/>
  <c r="U334" i="2"/>
  <c r="U119" i="2"/>
  <c r="U453" i="2"/>
  <c r="U248" i="2"/>
  <c r="U613" i="2"/>
  <c r="U624" i="2"/>
  <c r="U157" i="2"/>
  <c r="U384" i="2"/>
  <c r="U339" i="2"/>
  <c r="U73" i="2"/>
  <c r="U213" i="2"/>
  <c r="U61" i="2"/>
  <c r="U637" i="2"/>
  <c r="U328" i="2"/>
  <c r="U134" i="2"/>
  <c r="U69" i="2"/>
  <c r="U38" i="2"/>
  <c r="U557" i="2"/>
  <c r="U536" i="2"/>
  <c r="U62" i="2"/>
  <c r="U240" i="2"/>
  <c r="U153" i="2"/>
  <c r="U374" i="2"/>
  <c r="U367" i="2"/>
  <c r="U519" i="2"/>
  <c r="U695" i="2"/>
  <c r="U11" i="2"/>
  <c r="U272" i="2"/>
  <c r="U114" i="2"/>
  <c r="U625" i="2"/>
  <c r="U278" i="2"/>
  <c r="U730" i="2"/>
  <c r="U542" i="2"/>
  <c r="U310" i="2"/>
  <c r="U338" i="2"/>
  <c r="U385" i="2"/>
  <c r="U181" i="2"/>
  <c r="U58" i="2"/>
  <c r="U132" i="2"/>
  <c r="U40" i="2"/>
  <c r="U10" i="2"/>
  <c r="U313" i="2"/>
  <c r="U87" i="2"/>
  <c r="U170" i="2"/>
  <c r="U217" i="2"/>
  <c r="U207" i="2"/>
  <c r="U42" i="2"/>
  <c r="U538" i="2"/>
  <c r="U481" i="2"/>
  <c r="U694" i="2"/>
  <c r="U2" i="2"/>
  <c r="U636" i="2"/>
  <c r="U556" i="2"/>
  <c r="U85" i="2"/>
  <c r="U409" i="2"/>
  <c r="U634" i="2"/>
  <c r="U366" i="2"/>
  <c r="U90" i="2"/>
  <c r="U696" i="2"/>
  <c r="U92" i="2"/>
  <c r="U189" i="2"/>
  <c r="U121" i="2"/>
  <c r="U8" i="2"/>
  <c r="U51" i="2"/>
  <c r="U570" i="2"/>
  <c r="U211" i="2"/>
  <c r="U298" i="2"/>
  <c r="U32" i="2"/>
  <c r="U44" i="2"/>
  <c r="U168" i="2"/>
  <c r="U594" i="2"/>
  <c r="U172" i="2"/>
  <c r="U608" i="2"/>
  <c r="U105" i="2"/>
  <c r="U201" i="2"/>
  <c r="U65" i="2"/>
  <c r="U26" i="2"/>
  <c r="U163" i="2"/>
  <c r="U516" i="2"/>
  <c r="U269" i="2"/>
  <c r="U446" i="2"/>
  <c r="U387" i="2"/>
  <c r="U350" i="2"/>
  <c r="U527" i="2"/>
  <c r="U161" i="2"/>
  <c r="U517" i="2"/>
  <c r="U18" i="2"/>
  <c r="U348" i="2"/>
  <c r="U671" i="2"/>
  <c r="U615" i="2"/>
  <c r="U175" i="2"/>
  <c r="U720" i="2"/>
  <c r="U288" i="2"/>
  <c r="U14" i="2"/>
  <c r="U639" i="2"/>
  <c r="U628" i="2"/>
  <c r="U48" i="2"/>
  <c r="U329" i="2"/>
  <c r="U389" i="2"/>
  <c r="U27" i="2"/>
  <c r="U500" i="2"/>
  <c r="U413" i="2"/>
  <c r="U177" i="2"/>
  <c r="U442" i="2"/>
  <c r="U120" i="2"/>
  <c r="U30" i="2"/>
  <c r="U429" i="2"/>
  <c r="U230" i="2"/>
  <c r="U182" i="2"/>
  <c r="U463" i="2"/>
  <c r="U393" i="2"/>
  <c r="U187" i="2"/>
  <c r="U214" i="2"/>
  <c r="U12" i="2"/>
  <c r="U263" i="2"/>
  <c r="U241" i="2"/>
  <c r="U603" i="2"/>
  <c r="U703" i="2"/>
  <c r="U462" i="2"/>
  <c r="U533" i="2"/>
  <c r="U264" i="2"/>
  <c r="U235" i="2"/>
  <c r="U629" i="2"/>
  <c r="U640" i="2"/>
  <c r="U21" i="2"/>
  <c r="U346" i="2"/>
  <c r="U140" i="2"/>
  <c r="U484" i="2"/>
  <c r="U19" i="2"/>
  <c r="U592" i="2"/>
  <c r="U208" i="2"/>
  <c r="U296" i="2"/>
  <c r="U654" i="2"/>
  <c r="U394" i="2"/>
  <c r="U91" i="2"/>
  <c r="U6" i="2"/>
  <c r="U220" i="2"/>
  <c r="U435" i="2"/>
  <c r="U729" i="2"/>
  <c r="U705" i="2"/>
  <c r="U468" i="2"/>
  <c r="U632" i="2"/>
  <c r="U77" i="2"/>
  <c r="U266" i="2"/>
  <c r="U471" i="2"/>
  <c r="U626" i="2"/>
  <c r="U142" i="2"/>
  <c r="U575" i="2"/>
  <c r="U146" i="2"/>
  <c r="U386" i="2"/>
  <c r="U652" i="2"/>
  <c r="U128" i="2"/>
  <c r="U643" i="2"/>
  <c r="U135" i="2"/>
  <c r="U314" i="2"/>
  <c r="U699" i="2"/>
  <c r="U550" i="2"/>
  <c r="U485" i="2"/>
  <c r="U152" i="2"/>
  <c r="U4" i="2"/>
  <c r="U438" i="2"/>
  <c r="U447" i="2"/>
  <c r="U15" i="2"/>
  <c r="U129" i="2"/>
  <c r="U726" i="2"/>
  <c r="U649" i="2"/>
  <c r="U238" i="2"/>
  <c r="U166" i="2"/>
  <c r="U336" i="2"/>
  <c r="U291" i="2"/>
  <c r="U93" i="2"/>
  <c r="U727" i="2"/>
  <c r="U635" i="2"/>
  <c r="U467" i="2"/>
  <c r="U686" i="2"/>
  <c r="U145" i="2"/>
  <c r="U526" i="2"/>
  <c r="U124" i="2"/>
  <c r="U335" i="2"/>
  <c r="U228" i="2"/>
  <c r="U494" i="2"/>
  <c r="U203" i="2"/>
  <c r="U399" i="2"/>
  <c r="U292" i="2"/>
  <c r="U299" i="2"/>
  <c r="U35" i="2"/>
  <c r="U23" i="2"/>
  <c r="U104" i="2"/>
  <c r="U28" i="2"/>
  <c r="U650" i="2"/>
  <c r="U365" i="2"/>
  <c r="U31" i="2"/>
  <c r="U352" i="2"/>
  <c r="U532" i="2"/>
  <c r="U562" i="2"/>
  <c r="U316" i="2"/>
  <c r="U663" i="2"/>
  <c r="U411" i="2"/>
  <c r="U601" i="2"/>
  <c r="U571" i="2"/>
  <c r="U137" i="2"/>
  <c r="U582" i="2"/>
  <c r="U60" i="2"/>
  <c r="U498" i="2"/>
  <c r="U586" i="2"/>
  <c r="U717" i="2"/>
  <c r="U364" i="2"/>
  <c r="U303" i="2"/>
  <c r="U304" i="2"/>
  <c r="U604" i="2"/>
  <c r="U574" i="2"/>
  <c r="U728" i="2"/>
  <c r="U162" i="2"/>
  <c r="U451" i="2"/>
  <c r="U458" i="2"/>
  <c r="U290" i="2"/>
  <c r="U74" i="2"/>
  <c r="U82" i="2"/>
  <c r="U311" i="2"/>
  <c r="U270" i="2"/>
  <c r="U395" i="2"/>
  <c r="U100" i="2"/>
  <c r="U548" i="2"/>
  <c r="U596" i="2"/>
  <c r="U191" i="2"/>
  <c r="U199" i="2"/>
  <c r="U295" i="2"/>
  <c r="U97" i="2"/>
  <c r="U707" i="2"/>
  <c r="U178" i="2"/>
  <c r="U499" i="2"/>
  <c r="U524" i="2"/>
  <c r="U440" i="2"/>
  <c r="U561" i="2"/>
  <c r="U576" i="2"/>
  <c r="U487" i="2"/>
  <c r="U110" i="2"/>
  <c r="U464" i="2"/>
  <c r="U362" i="2"/>
  <c r="U461" i="2"/>
  <c r="U403" i="2"/>
  <c r="U712" i="2"/>
  <c r="U719" i="2"/>
  <c r="U701" i="2"/>
  <c r="U488" i="2"/>
  <c r="U491" i="2"/>
  <c r="U221" i="2"/>
  <c r="U567" i="2"/>
  <c r="U183" i="2"/>
  <c r="U598" i="2"/>
  <c r="U736" i="2"/>
  <c r="U584" i="2"/>
  <c r="U602" i="2"/>
  <c r="U609" i="2"/>
  <c r="U326" i="2"/>
  <c r="U402" i="2"/>
  <c r="U510" i="2"/>
  <c r="U454" i="2"/>
  <c r="U502" i="2"/>
  <c r="U111" i="2"/>
  <c r="U655" i="2"/>
  <c r="U47" i="2"/>
  <c r="U480" i="2"/>
  <c r="U332" i="2"/>
  <c r="U171" i="2"/>
  <c r="U577" i="2"/>
  <c r="U445" i="2"/>
  <c r="U343" i="2"/>
  <c r="U96" i="2"/>
  <c r="U418" i="2"/>
  <c r="U116" i="2"/>
  <c r="U325" i="2"/>
  <c r="U149" i="2"/>
  <c r="U276" i="2"/>
  <c r="U245" i="2"/>
  <c r="U150" i="2"/>
  <c r="U489" i="2"/>
  <c r="U657" i="2"/>
  <c r="U659" i="2"/>
  <c r="U45" i="2"/>
  <c r="U406" i="2"/>
  <c r="U258" i="2"/>
  <c r="U725" i="2"/>
  <c r="U64" i="2"/>
  <c r="U63" i="2"/>
  <c r="U265" i="2"/>
  <c r="U98" i="2"/>
  <c r="U122" i="2"/>
  <c r="U195" i="2"/>
  <c r="U95" i="2"/>
  <c r="U297" i="2"/>
  <c r="U50" i="2"/>
  <c r="U645" i="2"/>
  <c r="U289" i="2"/>
  <c r="U641" i="2"/>
  <c r="U618" i="2"/>
  <c r="U497" i="2"/>
  <c r="U361" i="2"/>
  <c r="U568" i="2"/>
  <c r="U518" i="2"/>
  <c r="U219" i="2"/>
  <c r="U673" i="2"/>
  <c r="U118" i="2"/>
  <c r="U569" i="2"/>
  <c r="U653" i="2"/>
  <c r="U282" i="2"/>
  <c r="U593" i="2"/>
  <c r="U323" i="2"/>
  <c r="U420" i="2"/>
  <c r="U243" i="2"/>
  <c r="U713" i="2"/>
  <c r="U390" i="2"/>
  <c r="U216" i="2"/>
  <c r="U648" i="2"/>
  <c r="U70" i="2"/>
  <c r="U396" i="2"/>
  <c r="U702" i="2"/>
  <c r="U397" i="2"/>
  <c r="U256" i="2"/>
  <c r="U204" i="2"/>
  <c r="U616" i="2"/>
  <c r="U103" i="2"/>
  <c r="U242" i="2"/>
  <c r="U721" i="2"/>
  <c r="U206" i="2"/>
  <c r="U236" i="2"/>
  <c r="U285" i="2"/>
  <c r="U555" i="2"/>
  <c r="U664" i="2"/>
  <c r="U123" i="2"/>
  <c r="U138" i="2"/>
  <c r="U117" i="2"/>
  <c r="U537" i="2"/>
  <c r="U29" i="2"/>
  <c r="U738" i="2"/>
  <c r="U700" i="2"/>
  <c r="U546" i="2"/>
  <c r="U273" i="2"/>
  <c r="U715" i="2"/>
  <c r="U610" i="2"/>
  <c r="U612" i="2"/>
  <c r="U261" i="2"/>
  <c r="U188" i="2"/>
  <c r="U737" i="2"/>
  <c r="U286" i="2"/>
  <c r="U88" i="2"/>
  <c r="U697" i="2"/>
  <c r="U539" i="2"/>
  <c r="U520" i="2"/>
  <c r="U483" i="2"/>
  <c r="U391" i="2"/>
  <c r="U482" i="2"/>
  <c r="U455" i="2"/>
  <c r="U733" i="2"/>
  <c r="U708" i="2"/>
  <c r="U143" i="2"/>
  <c r="U465" i="2"/>
  <c r="U619" i="2"/>
  <c r="U687" i="2"/>
  <c r="U583" i="2"/>
  <c r="U470" i="2"/>
  <c r="U257" i="2"/>
  <c r="U674" i="2"/>
  <c r="U344" i="2"/>
  <c r="U271" i="2"/>
  <c r="U452" i="2"/>
  <c r="U359" i="2"/>
  <c r="U250" i="2"/>
  <c r="U89" i="2"/>
  <c r="U528" i="2"/>
  <c r="U246" i="2"/>
  <c r="U633" i="2"/>
  <c r="U416" i="2"/>
  <c r="U599" i="2"/>
  <c r="U564" i="2"/>
  <c r="U158" i="2"/>
  <c r="U229" i="2"/>
  <c r="U322" i="2"/>
  <c r="U410" i="2"/>
  <c r="U309" i="2"/>
  <c r="U317" i="2"/>
  <c r="U340" i="2"/>
  <c r="U377" i="2"/>
  <c r="U330" i="2"/>
  <c r="U509" i="2"/>
  <c r="U620" i="2"/>
  <c r="U722" i="2"/>
  <c r="U591" i="2"/>
  <c r="U449" i="2"/>
  <c r="U688" i="2"/>
  <c r="U512" i="2"/>
  <c r="U275" i="2"/>
  <c r="U617" i="2"/>
  <c r="U530" i="2"/>
  <c r="U665" i="2"/>
  <c r="U689" i="2"/>
  <c r="U262" i="2"/>
  <c r="U360" i="2"/>
  <c r="U646" i="2"/>
  <c r="U251" i="2"/>
  <c r="U676" i="2"/>
  <c r="U710" i="2"/>
  <c r="U679" i="2"/>
  <c r="U606" i="2"/>
  <c r="U670" i="2"/>
  <c r="U492" i="2"/>
  <c r="U735" i="2"/>
  <c r="U511" i="2"/>
  <c r="U706" i="2"/>
  <c r="U554" i="2"/>
  <c r="U698" i="2"/>
  <c r="U680" i="2"/>
  <c r="U685" i="2"/>
  <c r="U693" i="2"/>
  <c r="U667" i="2"/>
  <c r="U723" i="2"/>
  <c r="U678" i="2"/>
  <c r="U709" i="2"/>
  <c r="U724" i="2"/>
  <c r="U627" i="2"/>
  <c r="U621" i="2"/>
  <c r="U714" i="2"/>
  <c r="U718" i="2"/>
  <c r="T658" i="2"/>
  <c r="T566" i="2"/>
  <c r="T545" i="2"/>
  <c r="T130" i="2"/>
  <c r="T307" i="2"/>
  <c r="T331" i="2"/>
  <c r="T466" i="2"/>
  <c r="T369" i="2"/>
  <c r="T515" i="2"/>
  <c r="T644" i="2"/>
  <c r="T370" i="2"/>
  <c r="T254" i="2"/>
  <c r="T184" i="2"/>
  <c r="T668" i="2"/>
  <c r="T131" i="2"/>
  <c r="T504" i="2"/>
  <c r="T579" i="2"/>
  <c r="T59" i="2"/>
  <c r="T400" i="2"/>
  <c r="T647" i="2"/>
  <c r="T443" i="2"/>
  <c r="T421" i="2"/>
  <c r="T544" i="2"/>
  <c r="T268" i="2"/>
  <c r="T302" i="2"/>
  <c r="T444" i="2"/>
  <c r="T66" i="2"/>
  <c r="T638" i="2"/>
  <c r="T144" i="2"/>
  <c r="T607" i="2"/>
  <c r="T677" i="2"/>
  <c r="T388" i="2"/>
  <c r="T356" i="2"/>
  <c r="T711" i="2"/>
  <c r="T102" i="2"/>
  <c r="T25" i="2"/>
  <c r="T378" i="2"/>
  <c r="T233" i="2"/>
  <c r="T148" i="2"/>
  <c r="T49" i="2"/>
  <c r="T683" i="2"/>
  <c r="T287" i="2"/>
  <c r="T549" i="2"/>
  <c r="T404" i="2"/>
  <c r="T486" i="2"/>
  <c r="T167" i="2"/>
  <c r="T226" i="2"/>
  <c r="T572" i="2"/>
  <c r="T267" i="2"/>
  <c r="T428" i="2"/>
  <c r="T531" i="2"/>
  <c r="T373" i="2"/>
  <c r="T478" i="2"/>
  <c r="T496" i="2"/>
  <c r="T218" i="2"/>
  <c r="T351" i="2"/>
  <c r="T155" i="2"/>
  <c r="T505" i="2"/>
  <c r="T244" i="2"/>
  <c r="T430" i="2"/>
  <c r="T284" i="2"/>
  <c r="T503" i="2"/>
  <c r="T185" i="2"/>
  <c r="T355" i="2"/>
  <c r="T252" i="2"/>
  <c r="T439" i="2"/>
  <c r="T319" i="2"/>
  <c r="T349" i="2"/>
  <c r="T165" i="2"/>
  <c r="T559" i="2"/>
  <c r="T611" i="2"/>
  <c r="T371" i="2"/>
  <c r="T392" i="2"/>
  <c r="T333" i="2"/>
  <c r="T209" i="2"/>
  <c r="T179" i="2"/>
  <c r="T106" i="2"/>
  <c r="T210" i="2"/>
  <c r="T72" i="2"/>
  <c r="T347" i="2"/>
  <c r="T493" i="2"/>
  <c r="T180" i="2"/>
  <c r="T535" i="2"/>
  <c r="T154" i="2"/>
  <c r="T353" i="2"/>
  <c r="T522" i="2"/>
  <c r="T84" i="2"/>
  <c r="T426" i="2"/>
  <c r="T249" i="2"/>
  <c r="T437" i="2"/>
  <c r="T224" i="2"/>
  <c r="T56" i="2"/>
  <c r="T301" i="2"/>
  <c r="T324" i="2"/>
  <c r="T125" i="2"/>
  <c r="T660" i="2"/>
  <c r="T115" i="2"/>
  <c r="T7" i="2"/>
  <c r="T305" i="2"/>
  <c r="T112" i="2"/>
  <c r="T300" i="2"/>
  <c r="T255" i="2"/>
  <c r="T408" i="2"/>
  <c r="T681" i="2"/>
  <c r="T405" i="2"/>
  <c r="T41" i="2"/>
  <c r="T33" i="2"/>
  <c r="T136" i="2"/>
  <c r="T521" i="2"/>
  <c r="T448" i="2"/>
  <c r="T682" i="2"/>
  <c r="T382" i="2"/>
  <c r="T55" i="2"/>
  <c r="T279" i="2"/>
  <c r="T13" i="2"/>
  <c r="T337" i="2"/>
  <c r="T67" i="2"/>
  <c r="T78" i="2"/>
  <c r="T342" i="2"/>
  <c r="T732" i="2"/>
  <c r="T552" i="2"/>
  <c r="T222" i="2"/>
  <c r="T631" i="2"/>
  <c r="T253" i="2"/>
  <c r="T357" i="2"/>
  <c r="T407" i="2"/>
  <c r="T412" i="2"/>
  <c r="T260" i="2"/>
  <c r="T506" i="2"/>
  <c r="T159" i="2"/>
  <c r="T133" i="2"/>
  <c r="T22" i="2"/>
  <c r="T139" i="2"/>
  <c r="T375" i="2"/>
  <c r="T274" i="2"/>
  <c r="T354" i="2"/>
  <c r="T651" i="2"/>
  <c r="T661" i="2"/>
  <c r="T293" i="2"/>
  <c r="T277" i="2"/>
  <c r="T379" i="2"/>
  <c r="T205" i="2"/>
  <c r="T704" i="2"/>
  <c r="T320" i="2"/>
  <c r="T547" i="2"/>
  <c r="T16" i="2"/>
  <c r="T423" i="2"/>
  <c r="T17" i="2"/>
  <c r="T472" i="2"/>
  <c r="T675" i="2"/>
  <c r="T553" i="2"/>
  <c r="T231" i="2"/>
  <c r="T200" i="2"/>
  <c r="T202" i="2"/>
  <c r="T176" i="2"/>
  <c r="T731" i="2"/>
  <c r="T34" i="2"/>
  <c r="T234" i="2"/>
  <c r="T173" i="2"/>
  <c r="T456" i="2"/>
  <c r="T495" i="2"/>
  <c r="T469" i="2"/>
  <c r="T543" i="2"/>
  <c r="T477" i="2"/>
  <c r="T283" i="2"/>
  <c r="T507" i="2"/>
  <c r="T341" i="2"/>
  <c r="T223" i="2"/>
  <c r="T623" i="2"/>
  <c r="T197" i="2"/>
  <c r="T605" i="2"/>
  <c r="T560" i="2"/>
  <c r="T578" i="2"/>
  <c r="T281" i="2"/>
  <c r="T551" i="2"/>
  <c r="T534" i="2"/>
  <c r="T684" i="2"/>
  <c r="T589" i="2"/>
  <c r="T417" i="2"/>
  <c r="T94" i="2"/>
  <c r="T475" i="2"/>
  <c r="T215" i="2"/>
  <c r="T36" i="2"/>
  <c r="T450" i="2"/>
  <c r="T669" i="2"/>
  <c r="T690" i="2"/>
  <c r="T225" i="2"/>
  <c r="T83" i="2"/>
  <c r="T198" i="2"/>
  <c r="T101" i="2"/>
  <c r="T672" i="2"/>
  <c r="T321" i="2"/>
  <c r="T656" i="2"/>
  <c r="T76" i="2"/>
  <c r="T5" i="2"/>
  <c r="T588" i="2"/>
  <c r="T196" i="2"/>
  <c r="T622" i="2"/>
  <c r="T513" i="2"/>
  <c r="T460" i="2"/>
  <c r="T565" i="2"/>
  <c r="T587" i="2"/>
  <c r="T358" i="2"/>
  <c r="T662" i="2"/>
  <c r="T380" i="2"/>
  <c r="T68" i="2"/>
  <c r="T53" i="2"/>
  <c r="T422" i="2"/>
  <c r="T315" i="2"/>
  <c r="T306" i="2"/>
  <c r="T600" i="2"/>
  <c r="T424" i="2"/>
  <c r="T99" i="2"/>
  <c r="T523" i="2"/>
  <c r="T193" i="2"/>
  <c r="T441" i="2"/>
  <c r="T71" i="2"/>
  <c r="T79" i="2"/>
  <c r="T479" i="2"/>
  <c r="T280" i="2"/>
  <c r="T80" i="2"/>
  <c r="T147" i="2"/>
  <c r="T573" i="2"/>
  <c r="T9" i="2"/>
  <c r="T597" i="2"/>
  <c r="T294" i="2"/>
  <c r="T107" i="2"/>
  <c r="T37" i="2"/>
  <c r="T212" i="2"/>
  <c r="T525" i="2"/>
  <c r="T427" i="2"/>
  <c r="T308" i="2"/>
  <c r="T540" i="2"/>
  <c r="T164" i="2"/>
  <c r="T666" i="2"/>
  <c r="T46" i="2"/>
  <c r="T327" i="2"/>
  <c r="T174" i="2"/>
  <c r="T372" i="2"/>
  <c r="T39" i="2"/>
  <c r="T81" i="2"/>
  <c r="T431" i="2"/>
  <c r="T109" i="2"/>
  <c r="T563" i="2"/>
  <c r="T126" i="2"/>
  <c r="T457" i="2"/>
  <c r="T432" i="2"/>
  <c r="T558" i="2"/>
  <c r="T43" i="2"/>
  <c r="T363" i="2"/>
  <c r="T425" i="2"/>
  <c r="T630" i="2"/>
  <c r="T642" i="2"/>
  <c r="T383" i="2"/>
  <c r="T433" i="2"/>
  <c r="T368" i="2"/>
  <c r="T692" i="2"/>
  <c r="T415" i="2"/>
  <c r="T239" i="2"/>
  <c r="T20" i="2"/>
  <c r="T580" i="2"/>
  <c r="T529" i="2"/>
  <c r="T376" i="2"/>
  <c r="T24" i="2"/>
  <c r="T345" i="2"/>
  <c r="T614" i="2"/>
  <c r="T52" i="2"/>
  <c r="T595" i="2"/>
  <c r="T716" i="2"/>
  <c r="T57" i="2"/>
  <c r="T436" i="2"/>
  <c r="T501" i="2"/>
  <c r="T259" i="2"/>
  <c r="T490" i="2"/>
  <c r="T508" i="2"/>
  <c r="T127" i="2"/>
  <c r="T473" i="2"/>
  <c r="T381" i="2"/>
  <c r="T194" i="2"/>
  <c r="T734" i="2"/>
  <c r="T54" i="2"/>
  <c r="T3" i="2"/>
  <c r="T401" i="2"/>
  <c r="T113" i="2"/>
  <c r="T247" i="2"/>
  <c r="T141" i="2"/>
  <c r="T459" i="2"/>
  <c r="T476" i="2"/>
  <c r="T318" i="2"/>
  <c r="T541" i="2"/>
  <c r="T434" i="2"/>
  <c r="T190" i="2"/>
  <c r="T514" i="2"/>
  <c r="T160" i="2"/>
  <c r="T108" i="2"/>
  <c r="T590" i="2"/>
  <c r="T585" i="2"/>
  <c r="T75" i="2"/>
  <c r="T186" i="2"/>
  <c r="T419" i="2"/>
  <c r="T192" i="2"/>
  <c r="T474" i="2"/>
  <c r="T691" i="2"/>
  <c r="T151" i="2"/>
  <c r="T232" i="2"/>
  <c r="T414" i="2"/>
  <c r="T398" i="2"/>
  <c r="T156" i="2"/>
  <c r="T581" i="2"/>
  <c r="T237" i="2"/>
  <c r="T227" i="2"/>
  <c r="T86" i="2"/>
  <c r="T312" i="2"/>
  <c r="T169" i="2"/>
  <c r="T334" i="2"/>
  <c r="T119" i="2"/>
  <c r="T453" i="2"/>
  <c r="T248" i="2"/>
  <c r="T613" i="2"/>
  <c r="T624" i="2"/>
  <c r="T157" i="2"/>
  <c r="T384" i="2"/>
  <c r="T339" i="2"/>
  <c r="T73" i="2"/>
  <c r="T213" i="2"/>
  <c r="T61" i="2"/>
  <c r="T637" i="2"/>
  <c r="T328" i="2"/>
  <c r="T134" i="2"/>
  <c r="T69" i="2"/>
  <c r="T38" i="2"/>
  <c r="T557" i="2"/>
  <c r="T536" i="2"/>
  <c r="T62" i="2"/>
  <c r="T240" i="2"/>
  <c r="T153" i="2"/>
  <c r="T374" i="2"/>
  <c r="T367" i="2"/>
  <c r="T519" i="2"/>
  <c r="T695" i="2"/>
  <c r="T11" i="2"/>
  <c r="T272" i="2"/>
  <c r="T114" i="2"/>
  <c r="T625" i="2"/>
  <c r="T278" i="2"/>
  <c r="T730" i="2"/>
  <c r="T542" i="2"/>
  <c r="T310" i="2"/>
  <c r="T338" i="2"/>
  <c r="T385" i="2"/>
  <c r="T181" i="2"/>
  <c r="T58" i="2"/>
  <c r="T132" i="2"/>
  <c r="T40" i="2"/>
  <c r="T10" i="2"/>
  <c r="T313" i="2"/>
  <c r="T87" i="2"/>
  <c r="T170" i="2"/>
  <c r="T217" i="2"/>
  <c r="T207" i="2"/>
  <c r="T42" i="2"/>
  <c r="T538" i="2"/>
  <c r="T481" i="2"/>
  <c r="T694" i="2"/>
  <c r="T2" i="2"/>
  <c r="T636" i="2"/>
  <c r="T556" i="2"/>
  <c r="T85" i="2"/>
  <c r="T409" i="2"/>
  <c r="T634" i="2"/>
  <c r="T366" i="2"/>
  <c r="T90" i="2"/>
  <c r="T696" i="2"/>
  <c r="T92" i="2"/>
  <c r="T189" i="2"/>
  <c r="T121" i="2"/>
  <c r="T8" i="2"/>
  <c r="T51" i="2"/>
  <c r="T570" i="2"/>
  <c r="T211" i="2"/>
  <c r="T298" i="2"/>
  <c r="T32" i="2"/>
  <c r="T44" i="2"/>
  <c r="T168" i="2"/>
  <c r="T594" i="2"/>
  <c r="T172" i="2"/>
  <c r="T608" i="2"/>
  <c r="T105" i="2"/>
  <c r="T201" i="2"/>
  <c r="T65" i="2"/>
  <c r="T26" i="2"/>
  <c r="T163" i="2"/>
  <c r="T516" i="2"/>
  <c r="T269" i="2"/>
  <c r="T446" i="2"/>
  <c r="T387" i="2"/>
  <c r="T350" i="2"/>
  <c r="T527" i="2"/>
  <c r="T161" i="2"/>
  <c r="T517" i="2"/>
  <c r="T18" i="2"/>
  <c r="T348" i="2"/>
  <c r="T671" i="2"/>
  <c r="T615" i="2"/>
  <c r="T175" i="2"/>
  <c r="T720" i="2"/>
  <c r="T288" i="2"/>
  <c r="T14" i="2"/>
  <c r="T639" i="2"/>
  <c r="T628" i="2"/>
  <c r="T48" i="2"/>
  <c r="T329" i="2"/>
  <c r="T389" i="2"/>
  <c r="T27" i="2"/>
  <c r="T500" i="2"/>
  <c r="T413" i="2"/>
  <c r="T177" i="2"/>
  <c r="T442" i="2"/>
  <c r="T120" i="2"/>
  <c r="T30" i="2"/>
  <c r="T429" i="2"/>
  <c r="T230" i="2"/>
  <c r="T182" i="2"/>
  <c r="T463" i="2"/>
  <c r="T393" i="2"/>
  <c r="T187" i="2"/>
  <c r="T214" i="2"/>
  <c r="T12" i="2"/>
  <c r="T263" i="2"/>
  <c r="T241" i="2"/>
  <c r="T603" i="2"/>
  <c r="T703" i="2"/>
  <c r="T462" i="2"/>
  <c r="T533" i="2"/>
  <c r="T264" i="2"/>
  <c r="T235" i="2"/>
  <c r="T629" i="2"/>
  <c r="T640" i="2"/>
  <c r="T21" i="2"/>
  <c r="T346" i="2"/>
  <c r="T140" i="2"/>
  <c r="T484" i="2"/>
  <c r="T19" i="2"/>
  <c r="T592" i="2"/>
  <c r="T208" i="2"/>
  <c r="T296" i="2"/>
  <c r="T654" i="2"/>
  <c r="T394" i="2"/>
  <c r="T91" i="2"/>
  <c r="T6" i="2"/>
  <c r="T220" i="2"/>
  <c r="T435" i="2"/>
  <c r="T729" i="2"/>
  <c r="T705" i="2"/>
  <c r="T468" i="2"/>
  <c r="T632" i="2"/>
  <c r="T77" i="2"/>
  <c r="T266" i="2"/>
  <c r="T471" i="2"/>
  <c r="T626" i="2"/>
  <c r="T142" i="2"/>
  <c r="T575" i="2"/>
  <c r="T146" i="2"/>
  <c r="T386" i="2"/>
  <c r="T652" i="2"/>
  <c r="T128" i="2"/>
  <c r="T643" i="2"/>
  <c r="T135" i="2"/>
  <c r="T314" i="2"/>
  <c r="T699" i="2"/>
  <c r="T550" i="2"/>
  <c r="T485" i="2"/>
  <c r="T152" i="2"/>
  <c r="T4" i="2"/>
  <c r="T438" i="2"/>
  <c r="T447" i="2"/>
  <c r="T15" i="2"/>
  <c r="T129" i="2"/>
  <c r="T726" i="2"/>
  <c r="T649" i="2"/>
  <c r="T238" i="2"/>
  <c r="T166" i="2"/>
  <c r="T336" i="2"/>
  <c r="T291" i="2"/>
  <c r="T93" i="2"/>
  <c r="T727" i="2"/>
  <c r="T635" i="2"/>
  <c r="T467" i="2"/>
  <c r="T686" i="2"/>
  <c r="T145" i="2"/>
  <c r="T526" i="2"/>
  <c r="T124" i="2"/>
  <c r="T335" i="2"/>
  <c r="T228" i="2"/>
  <c r="T494" i="2"/>
  <c r="T203" i="2"/>
  <c r="T399" i="2"/>
  <c r="T292" i="2"/>
  <c r="T299" i="2"/>
  <c r="T35" i="2"/>
  <c r="T23" i="2"/>
  <c r="T104" i="2"/>
  <c r="T28" i="2"/>
  <c r="T650" i="2"/>
  <c r="T365" i="2"/>
  <c r="T31" i="2"/>
  <c r="T352" i="2"/>
  <c r="T532" i="2"/>
  <c r="T562" i="2"/>
  <c r="T316" i="2"/>
  <c r="T663" i="2"/>
  <c r="T411" i="2"/>
  <c r="T601" i="2"/>
  <c r="T571" i="2"/>
  <c r="T137" i="2"/>
  <c r="T582" i="2"/>
  <c r="T60" i="2"/>
  <c r="T498" i="2"/>
  <c r="T586" i="2"/>
  <c r="T717" i="2"/>
  <c r="T364" i="2"/>
  <c r="T303" i="2"/>
  <c r="T304" i="2"/>
  <c r="T604" i="2"/>
  <c r="T574" i="2"/>
  <c r="T728" i="2"/>
  <c r="T162" i="2"/>
  <c r="T451" i="2"/>
  <c r="T458" i="2"/>
  <c r="T290" i="2"/>
  <c r="T74" i="2"/>
  <c r="T82" i="2"/>
  <c r="T311" i="2"/>
  <c r="T270" i="2"/>
  <c r="T395" i="2"/>
  <c r="T100" i="2"/>
  <c r="T548" i="2"/>
  <c r="T596" i="2"/>
  <c r="T191" i="2"/>
  <c r="T199" i="2"/>
  <c r="T295" i="2"/>
  <c r="T97" i="2"/>
  <c r="T707" i="2"/>
  <c r="T178" i="2"/>
  <c r="T499" i="2"/>
  <c r="T524" i="2"/>
  <c r="T440" i="2"/>
  <c r="T561" i="2"/>
  <c r="T576" i="2"/>
  <c r="T487" i="2"/>
  <c r="T110" i="2"/>
  <c r="T464" i="2"/>
  <c r="T362" i="2"/>
  <c r="T461" i="2"/>
  <c r="T403" i="2"/>
  <c r="T712" i="2"/>
  <c r="T719" i="2"/>
  <c r="T701" i="2"/>
  <c r="T488" i="2"/>
  <c r="T491" i="2"/>
  <c r="T221" i="2"/>
  <c r="T567" i="2"/>
  <c r="T183" i="2"/>
  <c r="T598" i="2"/>
  <c r="T736" i="2"/>
  <c r="T584" i="2"/>
  <c r="T602" i="2"/>
  <c r="T609" i="2"/>
  <c r="T326" i="2"/>
  <c r="T402" i="2"/>
  <c r="T510" i="2"/>
  <c r="T454" i="2"/>
  <c r="T502" i="2"/>
  <c r="T111" i="2"/>
  <c r="T655" i="2"/>
  <c r="T47" i="2"/>
  <c r="T480" i="2"/>
  <c r="T332" i="2"/>
  <c r="T171" i="2"/>
  <c r="T577" i="2"/>
  <c r="T445" i="2"/>
  <c r="T343" i="2"/>
  <c r="T96" i="2"/>
  <c r="T418" i="2"/>
  <c r="T116" i="2"/>
  <c r="T325" i="2"/>
  <c r="T149" i="2"/>
  <c r="T276" i="2"/>
  <c r="T245" i="2"/>
  <c r="T150" i="2"/>
  <c r="T489" i="2"/>
  <c r="T657" i="2"/>
  <c r="T659" i="2"/>
  <c r="T45" i="2"/>
  <c r="T406" i="2"/>
  <c r="T258" i="2"/>
  <c r="T725" i="2"/>
  <c r="T64" i="2"/>
  <c r="T63" i="2"/>
  <c r="T265" i="2"/>
  <c r="T98" i="2"/>
  <c r="T122" i="2"/>
  <c r="T195" i="2"/>
  <c r="T95" i="2"/>
  <c r="T297" i="2"/>
  <c r="T50" i="2"/>
  <c r="T645" i="2"/>
  <c r="T289" i="2"/>
  <c r="T641" i="2"/>
  <c r="T618" i="2"/>
  <c r="T497" i="2"/>
  <c r="T361" i="2"/>
  <c r="T568" i="2"/>
  <c r="T518" i="2"/>
  <c r="T219" i="2"/>
  <c r="T673" i="2"/>
  <c r="T118" i="2"/>
  <c r="T569" i="2"/>
  <c r="T653" i="2"/>
  <c r="T282" i="2"/>
  <c r="T593" i="2"/>
  <c r="T323" i="2"/>
  <c r="T420" i="2"/>
  <c r="T243" i="2"/>
  <c r="T713" i="2"/>
  <c r="T390" i="2"/>
  <c r="T216" i="2"/>
  <c r="T648" i="2"/>
  <c r="T70" i="2"/>
  <c r="T396" i="2"/>
  <c r="T702" i="2"/>
  <c r="T397" i="2"/>
  <c r="T256" i="2"/>
  <c r="T204" i="2"/>
  <c r="T616" i="2"/>
  <c r="T103" i="2"/>
  <c r="T242" i="2"/>
  <c r="T721" i="2"/>
  <c r="T206" i="2"/>
  <c r="T236" i="2"/>
  <c r="T285" i="2"/>
  <c r="T555" i="2"/>
  <c r="T664" i="2"/>
  <c r="T123" i="2"/>
  <c r="T138" i="2"/>
  <c r="T117" i="2"/>
  <c r="T537" i="2"/>
  <c r="T29" i="2"/>
  <c r="T738" i="2"/>
  <c r="T700" i="2"/>
  <c r="T546" i="2"/>
  <c r="T273" i="2"/>
  <c r="T715" i="2"/>
  <c r="T610" i="2"/>
  <c r="T612" i="2"/>
  <c r="T261" i="2"/>
  <c r="T188" i="2"/>
  <c r="T737" i="2"/>
  <c r="T286" i="2"/>
  <c r="T88" i="2"/>
  <c r="T697" i="2"/>
  <c r="T539" i="2"/>
  <c r="T520" i="2"/>
  <c r="T483" i="2"/>
  <c r="T391" i="2"/>
  <c r="T482" i="2"/>
  <c r="T455" i="2"/>
  <c r="T733" i="2"/>
  <c r="T708" i="2"/>
  <c r="T143" i="2"/>
  <c r="T465" i="2"/>
  <c r="T619" i="2"/>
  <c r="T687" i="2"/>
  <c r="T583" i="2"/>
  <c r="T470" i="2"/>
  <c r="T257" i="2"/>
  <c r="T674" i="2"/>
  <c r="T344" i="2"/>
  <c r="T271" i="2"/>
  <c r="T452" i="2"/>
  <c r="T359" i="2"/>
  <c r="T250" i="2"/>
  <c r="T89" i="2"/>
  <c r="T528" i="2"/>
  <c r="T246" i="2"/>
  <c r="T633" i="2"/>
  <c r="T416" i="2"/>
  <c r="T599" i="2"/>
  <c r="T564" i="2"/>
  <c r="T158" i="2"/>
  <c r="T229" i="2"/>
  <c r="T322" i="2"/>
  <c r="T410" i="2"/>
  <c r="T309" i="2"/>
  <c r="T317" i="2"/>
  <c r="T340" i="2"/>
  <c r="T377" i="2"/>
  <c r="T330" i="2"/>
  <c r="T509" i="2"/>
  <c r="T620" i="2"/>
  <c r="T722" i="2"/>
  <c r="T591" i="2"/>
  <c r="T449" i="2"/>
  <c r="T688" i="2"/>
  <c r="T512" i="2"/>
  <c r="T275" i="2"/>
  <c r="T617" i="2"/>
  <c r="T530" i="2"/>
  <c r="T665" i="2"/>
  <c r="T689" i="2"/>
  <c r="T262" i="2"/>
  <c r="T360" i="2"/>
  <c r="T646" i="2"/>
  <c r="T251" i="2"/>
  <c r="T676" i="2"/>
  <c r="T710" i="2"/>
  <c r="T679" i="2"/>
  <c r="T606" i="2"/>
  <c r="T670" i="2"/>
  <c r="T492" i="2"/>
  <c r="T735" i="2"/>
  <c r="T511" i="2"/>
  <c r="T706" i="2"/>
  <c r="T554" i="2"/>
  <c r="T698" i="2"/>
  <c r="T680" i="2"/>
  <c r="T685" i="2"/>
  <c r="T693" i="2"/>
  <c r="T667" i="2"/>
  <c r="T723" i="2"/>
  <c r="T678" i="2"/>
  <c r="T709" i="2"/>
  <c r="T724" i="2"/>
  <c r="T627" i="2"/>
  <c r="T621" i="2"/>
  <c r="T714" i="2"/>
  <c r="T718" i="2"/>
  <c r="S658" i="2"/>
  <c r="S566" i="2"/>
  <c r="S545" i="2"/>
  <c r="S130" i="2"/>
  <c r="S307" i="2"/>
  <c r="S331" i="2"/>
  <c r="S466" i="2"/>
  <c r="S369" i="2"/>
  <c r="S515" i="2"/>
  <c r="S644" i="2"/>
  <c r="S370" i="2"/>
  <c r="S254" i="2"/>
  <c r="S184" i="2"/>
  <c r="S668" i="2"/>
  <c r="S131" i="2"/>
  <c r="S504" i="2"/>
  <c r="S579" i="2"/>
  <c r="S59" i="2"/>
  <c r="S400" i="2"/>
  <c r="S647" i="2"/>
  <c r="S443" i="2"/>
  <c r="S421" i="2"/>
  <c r="S544" i="2"/>
  <c r="S268" i="2"/>
  <c r="S302" i="2"/>
  <c r="S444" i="2"/>
  <c r="S66" i="2"/>
  <c r="S638" i="2"/>
  <c r="S144" i="2"/>
  <c r="S607" i="2"/>
  <c r="S677" i="2"/>
  <c r="S388" i="2"/>
  <c r="S356" i="2"/>
  <c r="S711" i="2"/>
  <c r="S102" i="2"/>
  <c r="S25" i="2"/>
  <c r="S378" i="2"/>
  <c r="S233" i="2"/>
  <c r="S148" i="2"/>
  <c r="S49" i="2"/>
  <c r="S683" i="2"/>
  <c r="S287" i="2"/>
  <c r="S549" i="2"/>
  <c r="S404" i="2"/>
  <c r="S486" i="2"/>
  <c r="S167" i="2"/>
  <c r="S226" i="2"/>
  <c r="S572" i="2"/>
  <c r="S267" i="2"/>
  <c r="S428" i="2"/>
  <c r="S531" i="2"/>
  <c r="S373" i="2"/>
  <c r="S478" i="2"/>
  <c r="S496" i="2"/>
  <c r="S218" i="2"/>
  <c r="S351" i="2"/>
  <c r="S155" i="2"/>
  <c r="S505" i="2"/>
  <c r="S244" i="2"/>
  <c r="S430" i="2"/>
  <c r="S284" i="2"/>
  <c r="S503" i="2"/>
  <c r="S185" i="2"/>
  <c r="S355" i="2"/>
  <c r="S252" i="2"/>
  <c r="S439" i="2"/>
  <c r="S319" i="2"/>
  <c r="S349" i="2"/>
  <c r="S165" i="2"/>
  <c r="S559" i="2"/>
  <c r="S611" i="2"/>
  <c r="S371" i="2"/>
  <c r="S392" i="2"/>
  <c r="S333" i="2"/>
  <c r="S209" i="2"/>
  <c r="S179" i="2"/>
  <c r="S106" i="2"/>
  <c r="S210" i="2"/>
  <c r="S72" i="2"/>
  <c r="S347" i="2"/>
  <c r="S493" i="2"/>
  <c r="S180" i="2"/>
  <c r="S535" i="2"/>
  <c r="S154" i="2"/>
  <c r="S353" i="2"/>
  <c r="S522" i="2"/>
  <c r="S84" i="2"/>
  <c r="S426" i="2"/>
  <c r="S249" i="2"/>
  <c r="S437" i="2"/>
  <c r="S224" i="2"/>
  <c r="S56" i="2"/>
  <c r="S301" i="2"/>
  <c r="S324" i="2"/>
  <c r="S125" i="2"/>
  <c r="S660" i="2"/>
  <c r="S115" i="2"/>
  <c r="S7" i="2"/>
  <c r="S305" i="2"/>
  <c r="S112" i="2"/>
  <c r="S300" i="2"/>
  <c r="S255" i="2"/>
  <c r="S408" i="2"/>
  <c r="S681" i="2"/>
  <c r="S405" i="2"/>
  <c r="S41" i="2"/>
  <c r="S33" i="2"/>
  <c r="S136" i="2"/>
  <c r="S521" i="2"/>
  <c r="S448" i="2"/>
  <c r="S682" i="2"/>
  <c r="S382" i="2"/>
  <c r="S55" i="2"/>
  <c r="S279" i="2"/>
  <c r="S13" i="2"/>
  <c r="S337" i="2"/>
  <c r="S67" i="2"/>
  <c r="S78" i="2"/>
  <c r="S342" i="2"/>
  <c r="S732" i="2"/>
  <c r="S552" i="2"/>
  <c r="S222" i="2"/>
  <c r="S631" i="2"/>
  <c r="S253" i="2"/>
  <c r="S357" i="2"/>
  <c r="S407" i="2"/>
  <c r="S412" i="2"/>
  <c r="S260" i="2"/>
  <c r="S506" i="2"/>
  <c r="S159" i="2"/>
  <c r="S133" i="2"/>
  <c r="S22" i="2"/>
  <c r="S139" i="2"/>
  <c r="S375" i="2"/>
  <c r="S274" i="2"/>
  <c r="S354" i="2"/>
  <c r="S651" i="2"/>
  <c r="S661" i="2"/>
  <c r="S293" i="2"/>
  <c r="S277" i="2"/>
  <c r="S379" i="2"/>
  <c r="S205" i="2"/>
  <c r="S704" i="2"/>
  <c r="S320" i="2"/>
  <c r="S547" i="2"/>
  <c r="S16" i="2"/>
  <c r="S423" i="2"/>
  <c r="S17" i="2"/>
  <c r="S472" i="2"/>
  <c r="S675" i="2"/>
  <c r="S553" i="2"/>
  <c r="S231" i="2"/>
  <c r="S200" i="2"/>
  <c r="S202" i="2"/>
  <c r="S176" i="2"/>
  <c r="S731" i="2"/>
  <c r="S34" i="2"/>
  <c r="S234" i="2"/>
  <c r="S173" i="2"/>
  <c r="S456" i="2"/>
  <c r="S495" i="2"/>
  <c r="S469" i="2"/>
  <c r="S543" i="2"/>
  <c r="S477" i="2"/>
  <c r="S283" i="2"/>
  <c r="S507" i="2"/>
  <c r="S341" i="2"/>
  <c r="S223" i="2"/>
  <c r="S623" i="2"/>
  <c r="S197" i="2"/>
  <c r="S605" i="2"/>
  <c r="S560" i="2"/>
  <c r="S578" i="2"/>
  <c r="S281" i="2"/>
  <c r="S551" i="2"/>
  <c r="S534" i="2"/>
  <c r="S684" i="2"/>
  <c r="S589" i="2"/>
  <c r="S417" i="2"/>
  <c r="S94" i="2"/>
  <c r="S475" i="2"/>
  <c r="S215" i="2"/>
  <c r="S36" i="2"/>
  <c r="S450" i="2"/>
  <c r="S669" i="2"/>
  <c r="S690" i="2"/>
  <c r="S225" i="2"/>
  <c r="S83" i="2"/>
  <c r="S198" i="2"/>
  <c r="S101" i="2"/>
  <c r="S672" i="2"/>
  <c r="S321" i="2"/>
  <c r="S656" i="2"/>
  <c r="S76" i="2"/>
  <c r="S5" i="2"/>
  <c r="S588" i="2"/>
  <c r="S196" i="2"/>
  <c r="S622" i="2"/>
  <c r="S513" i="2"/>
  <c r="S460" i="2"/>
  <c r="S565" i="2"/>
  <c r="S587" i="2"/>
  <c r="S358" i="2"/>
  <c r="S662" i="2"/>
  <c r="S380" i="2"/>
  <c r="S68" i="2"/>
  <c r="S53" i="2"/>
  <c r="S422" i="2"/>
  <c r="S315" i="2"/>
  <c r="S306" i="2"/>
  <c r="S600" i="2"/>
  <c r="S424" i="2"/>
  <c r="S99" i="2"/>
  <c r="S523" i="2"/>
  <c r="S193" i="2"/>
  <c r="S441" i="2"/>
  <c r="S71" i="2"/>
  <c r="S79" i="2"/>
  <c r="S479" i="2"/>
  <c r="S280" i="2"/>
  <c r="S80" i="2"/>
  <c r="S147" i="2"/>
  <c r="S573" i="2"/>
  <c r="S9" i="2"/>
  <c r="S597" i="2"/>
  <c r="S294" i="2"/>
  <c r="S107" i="2"/>
  <c r="S37" i="2"/>
  <c r="S212" i="2"/>
  <c r="S525" i="2"/>
  <c r="S427" i="2"/>
  <c r="S308" i="2"/>
  <c r="S540" i="2"/>
  <c r="S164" i="2"/>
  <c r="S666" i="2"/>
  <c r="S46" i="2"/>
  <c r="S327" i="2"/>
  <c r="S174" i="2"/>
  <c r="S372" i="2"/>
  <c r="S39" i="2"/>
  <c r="S81" i="2"/>
  <c r="S431" i="2"/>
  <c r="S109" i="2"/>
  <c r="S563" i="2"/>
  <c r="S126" i="2"/>
  <c r="S457" i="2"/>
  <c r="S432" i="2"/>
  <c r="S558" i="2"/>
  <c r="S43" i="2"/>
  <c r="S363" i="2"/>
  <c r="S425" i="2"/>
  <c r="S630" i="2"/>
  <c r="S642" i="2"/>
  <c r="S383" i="2"/>
  <c r="S433" i="2"/>
  <c r="S368" i="2"/>
  <c r="S692" i="2"/>
  <c r="S415" i="2"/>
  <c r="S239" i="2"/>
  <c r="S20" i="2"/>
  <c r="S580" i="2"/>
  <c r="S529" i="2"/>
  <c r="S376" i="2"/>
  <c r="S24" i="2"/>
  <c r="S345" i="2"/>
  <c r="S614" i="2"/>
  <c r="S52" i="2"/>
  <c r="S595" i="2"/>
  <c r="S716" i="2"/>
  <c r="S57" i="2"/>
  <c r="S436" i="2"/>
  <c r="S501" i="2"/>
  <c r="S259" i="2"/>
  <c r="S490" i="2"/>
  <c r="S508" i="2"/>
  <c r="S127" i="2"/>
  <c r="S473" i="2"/>
  <c r="S381" i="2"/>
  <c r="S194" i="2"/>
  <c r="S734" i="2"/>
  <c r="S54" i="2"/>
  <c r="S3" i="2"/>
  <c r="S401" i="2"/>
  <c r="S113" i="2"/>
  <c r="S247" i="2"/>
  <c r="S141" i="2"/>
  <c r="S459" i="2"/>
  <c r="S476" i="2"/>
  <c r="S318" i="2"/>
  <c r="S541" i="2"/>
  <c r="S434" i="2"/>
  <c r="S190" i="2"/>
  <c r="S514" i="2"/>
  <c r="S160" i="2"/>
  <c r="S108" i="2"/>
  <c r="S590" i="2"/>
  <c r="S585" i="2"/>
  <c r="S75" i="2"/>
  <c r="S186" i="2"/>
  <c r="S419" i="2"/>
  <c r="S192" i="2"/>
  <c r="S474" i="2"/>
  <c r="S691" i="2"/>
  <c r="S151" i="2"/>
  <c r="S232" i="2"/>
  <c r="S414" i="2"/>
  <c r="S398" i="2"/>
  <c r="S156" i="2"/>
  <c r="S581" i="2"/>
  <c r="S237" i="2"/>
  <c r="S227" i="2"/>
  <c r="S86" i="2"/>
  <c r="S312" i="2"/>
  <c r="S169" i="2"/>
  <c r="S334" i="2"/>
  <c r="S119" i="2"/>
  <c r="S453" i="2"/>
  <c r="S248" i="2"/>
  <c r="S613" i="2"/>
  <c r="S624" i="2"/>
  <c r="S157" i="2"/>
  <c r="S384" i="2"/>
  <c r="S339" i="2"/>
  <c r="S73" i="2"/>
  <c r="S213" i="2"/>
  <c r="S61" i="2"/>
  <c r="S637" i="2"/>
  <c r="S328" i="2"/>
  <c r="S134" i="2"/>
  <c r="S69" i="2"/>
  <c r="S38" i="2"/>
  <c r="S557" i="2"/>
  <c r="S536" i="2"/>
  <c r="S62" i="2"/>
  <c r="S240" i="2"/>
  <c r="S153" i="2"/>
  <c r="S374" i="2"/>
  <c r="S367" i="2"/>
  <c r="S519" i="2"/>
  <c r="S695" i="2"/>
  <c r="S11" i="2"/>
  <c r="S272" i="2"/>
  <c r="S114" i="2"/>
  <c r="S625" i="2"/>
  <c r="S278" i="2"/>
  <c r="S730" i="2"/>
  <c r="S542" i="2"/>
  <c r="S310" i="2"/>
  <c r="S338" i="2"/>
  <c r="S385" i="2"/>
  <c r="S181" i="2"/>
  <c r="S58" i="2"/>
  <c r="S132" i="2"/>
  <c r="S40" i="2"/>
  <c r="S10" i="2"/>
  <c r="S313" i="2"/>
  <c r="S87" i="2"/>
  <c r="S170" i="2"/>
  <c r="S217" i="2"/>
  <c r="S207" i="2"/>
  <c r="S42" i="2"/>
  <c r="S538" i="2"/>
  <c r="S481" i="2"/>
  <c r="S694" i="2"/>
  <c r="S2" i="2"/>
  <c r="S636" i="2"/>
  <c r="S556" i="2"/>
  <c r="S85" i="2"/>
  <c r="S409" i="2"/>
  <c r="S634" i="2"/>
  <c r="S366" i="2"/>
  <c r="S90" i="2"/>
  <c r="S696" i="2"/>
  <c r="S92" i="2"/>
  <c r="S189" i="2"/>
  <c r="S121" i="2"/>
  <c r="S8" i="2"/>
  <c r="S51" i="2"/>
  <c r="S570" i="2"/>
  <c r="S211" i="2"/>
  <c r="S298" i="2"/>
  <c r="S32" i="2"/>
  <c r="S44" i="2"/>
  <c r="S168" i="2"/>
  <c r="S594" i="2"/>
  <c r="S172" i="2"/>
  <c r="S608" i="2"/>
  <c r="S105" i="2"/>
  <c r="S201" i="2"/>
  <c r="S65" i="2"/>
  <c r="S26" i="2"/>
  <c r="S163" i="2"/>
  <c r="S516" i="2"/>
  <c r="S269" i="2"/>
  <c r="S446" i="2"/>
  <c r="S387" i="2"/>
  <c r="S350" i="2"/>
  <c r="S527" i="2"/>
  <c r="S161" i="2"/>
  <c r="S517" i="2"/>
  <c r="S18" i="2"/>
  <c r="S348" i="2"/>
  <c r="S671" i="2"/>
  <c r="S615" i="2"/>
  <c r="S175" i="2"/>
  <c r="S720" i="2"/>
  <c r="S288" i="2"/>
  <c r="S14" i="2"/>
  <c r="S639" i="2"/>
  <c r="S628" i="2"/>
  <c r="S48" i="2"/>
  <c r="S329" i="2"/>
  <c r="S389" i="2"/>
  <c r="S27" i="2"/>
  <c r="S500" i="2"/>
  <c r="S413" i="2"/>
  <c r="S177" i="2"/>
  <c r="S442" i="2"/>
  <c r="S120" i="2"/>
  <c r="S30" i="2"/>
  <c r="S429" i="2"/>
  <c r="S230" i="2"/>
  <c r="S182" i="2"/>
  <c r="S463" i="2"/>
  <c r="S393" i="2"/>
  <c r="S187" i="2"/>
  <c r="S214" i="2"/>
  <c r="S12" i="2"/>
  <c r="S263" i="2"/>
  <c r="S241" i="2"/>
  <c r="S603" i="2"/>
  <c r="S703" i="2"/>
  <c r="S462" i="2"/>
  <c r="S533" i="2"/>
  <c r="S264" i="2"/>
  <c r="S235" i="2"/>
  <c r="S629" i="2"/>
  <c r="S640" i="2"/>
  <c r="S21" i="2"/>
  <c r="S346" i="2"/>
  <c r="S140" i="2"/>
  <c r="S484" i="2"/>
  <c r="S19" i="2"/>
  <c r="S592" i="2"/>
  <c r="S208" i="2"/>
  <c r="S296" i="2"/>
  <c r="S654" i="2"/>
  <c r="S394" i="2"/>
  <c r="S91" i="2"/>
  <c r="S6" i="2"/>
  <c r="S220" i="2"/>
  <c r="S435" i="2"/>
  <c r="S729" i="2"/>
  <c r="S705" i="2"/>
  <c r="S468" i="2"/>
  <c r="S632" i="2"/>
  <c r="S77" i="2"/>
  <c r="S266" i="2"/>
  <c r="S471" i="2"/>
  <c r="S626" i="2"/>
  <c r="S142" i="2"/>
  <c r="S575" i="2"/>
  <c r="S146" i="2"/>
  <c r="S386" i="2"/>
  <c r="S652" i="2"/>
  <c r="S128" i="2"/>
  <c r="S643" i="2"/>
  <c r="S135" i="2"/>
  <c r="S314" i="2"/>
  <c r="S699" i="2"/>
  <c r="S550" i="2"/>
  <c r="S485" i="2"/>
  <c r="S152" i="2"/>
  <c r="S4" i="2"/>
  <c r="S438" i="2"/>
  <c r="S447" i="2"/>
  <c r="S15" i="2"/>
  <c r="S129" i="2"/>
  <c r="S726" i="2"/>
  <c r="S649" i="2"/>
  <c r="S238" i="2"/>
  <c r="S166" i="2"/>
  <c r="S336" i="2"/>
  <c r="S291" i="2"/>
  <c r="S93" i="2"/>
  <c r="S727" i="2"/>
  <c r="S635" i="2"/>
  <c r="S467" i="2"/>
  <c r="S686" i="2"/>
  <c r="S145" i="2"/>
  <c r="S526" i="2"/>
  <c r="S124" i="2"/>
  <c r="S335" i="2"/>
  <c r="S228" i="2"/>
  <c r="S494" i="2"/>
  <c r="S203" i="2"/>
  <c r="S399" i="2"/>
  <c r="S292" i="2"/>
  <c r="S299" i="2"/>
  <c r="S35" i="2"/>
  <c r="S23" i="2"/>
  <c r="S104" i="2"/>
  <c r="S28" i="2"/>
  <c r="S650" i="2"/>
  <c r="S365" i="2"/>
  <c r="S31" i="2"/>
  <c r="S352" i="2"/>
  <c r="S532" i="2"/>
  <c r="S562" i="2"/>
  <c r="S316" i="2"/>
  <c r="S663" i="2"/>
  <c r="S411" i="2"/>
  <c r="S601" i="2"/>
  <c r="S571" i="2"/>
  <c r="S137" i="2"/>
  <c r="S582" i="2"/>
  <c r="S60" i="2"/>
  <c r="S498" i="2"/>
  <c r="S586" i="2"/>
  <c r="S717" i="2"/>
  <c r="S364" i="2"/>
  <c r="S303" i="2"/>
  <c r="S304" i="2"/>
  <c r="S604" i="2"/>
  <c r="S574" i="2"/>
  <c r="S728" i="2"/>
  <c r="S162" i="2"/>
  <c r="S451" i="2"/>
  <c r="S458" i="2"/>
  <c r="S290" i="2"/>
  <c r="S74" i="2"/>
  <c r="S82" i="2"/>
  <c r="S311" i="2"/>
  <c r="S270" i="2"/>
  <c r="S395" i="2"/>
  <c r="S100" i="2"/>
  <c r="S548" i="2"/>
  <c r="S596" i="2"/>
  <c r="S191" i="2"/>
  <c r="S199" i="2"/>
  <c r="S295" i="2"/>
  <c r="S97" i="2"/>
  <c r="S707" i="2"/>
  <c r="S178" i="2"/>
  <c r="S499" i="2"/>
  <c r="S524" i="2"/>
  <c r="S440" i="2"/>
  <c r="S561" i="2"/>
  <c r="S576" i="2"/>
  <c r="S487" i="2"/>
  <c r="S110" i="2"/>
  <c r="S464" i="2"/>
  <c r="S362" i="2"/>
  <c r="S461" i="2"/>
  <c r="S403" i="2"/>
  <c r="S712" i="2"/>
  <c r="S719" i="2"/>
  <c r="S701" i="2"/>
  <c r="S488" i="2"/>
  <c r="S491" i="2"/>
  <c r="S221" i="2"/>
  <c r="S567" i="2"/>
  <c r="S183" i="2"/>
  <c r="S598" i="2"/>
  <c r="S736" i="2"/>
  <c r="S584" i="2"/>
  <c r="S602" i="2"/>
  <c r="S609" i="2"/>
  <c r="S326" i="2"/>
  <c r="S402" i="2"/>
  <c r="S510" i="2"/>
  <c r="S454" i="2"/>
  <c r="S502" i="2"/>
  <c r="S111" i="2"/>
  <c r="S655" i="2"/>
  <c r="S47" i="2"/>
  <c r="S480" i="2"/>
  <c r="S332" i="2"/>
  <c r="S171" i="2"/>
  <c r="S577" i="2"/>
  <c r="S445" i="2"/>
  <c r="S343" i="2"/>
  <c r="S96" i="2"/>
  <c r="S418" i="2"/>
  <c r="S116" i="2"/>
  <c r="S325" i="2"/>
  <c r="S149" i="2"/>
  <c r="S276" i="2"/>
  <c r="S245" i="2"/>
  <c r="S150" i="2"/>
  <c r="S489" i="2"/>
  <c r="S657" i="2"/>
  <c r="S659" i="2"/>
  <c r="S45" i="2"/>
  <c r="S406" i="2"/>
  <c r="S258" i="2"/>
  <c r="S725" i="2"/>
  <c r="S64" i="2"/>
  <c r="S63" i="2"/>
  <c r="S265" i="2"/>
  <c r="S98" i="2"/>
  <c r="S122" i="2"/>
  <c r="S195" i="2"/>
  <c r="S95" i="2"/>
  <c r="S297" i="2"/>
  <c r="S50" i="2"/>
  <c r="S645" i="2"/>
  <c r="S289" i="2"/>
  <c r="S641" i="2"/>
  <c r="S618" i="2"/>
  <c r="S497" i="2"/>
  <c r="S361" i="2"/>
  <c r="S568" i="2"/>
  <c r="S518" i="2"/>
  <c r="S219" i="2"/>
  <c r="S673" i="2"/>
  <c r="S118" i="2"/>
  <c r="S569" i="2"/>
  <c r="S653" i="2"/>
  <c r="S282" i="2"/>
  <c r="S593" i="2"/>
  <c r="S323" i="2"/>
  <c r="S420" i="2"/>
  <c r="S243" i="2"/>
  <c r="S713" i="2"/>
  <c r="S390" i="2"/>
  <c r="S216" i="2"/>
  <c r="S648" i="2"/>
  <c r="S70" i="2"/>
  <c r="S396" i="2"/>
  <c r="S702" i="2"/>
  <c r="S397" i="2"/>
  <c r="S256" i="2"/>
  <c r="S204" i="2"/>
  <c r="S616" i="2"/>
  <c r="S103" i="2"/>
  <c r="S242" i="2"/>
  <c r="S721" i="2"/>
  <c r="S206" i="2"/>
  <c r="S236" i="2"/>
  <c r="S285" i="2"/>
  <c r="S555" i="2"/>
  <c r="S664" i="2"/>
  <c r="S123" i="2"/>
  <c r="S138" i="2"/>
  <c r="S117" i="2"/>
  <c r="S537" i="2"/>
  <c r="S29" i="2"/>
  <c r="S738" i="2"/>
  <c r="S700" i="2"/>
  <c r="S546" i="2"/>
  <c r="S273" i="2"/>
  <c r="S715" i="2"/>
  <c r="S610" i="2"/>
  <c r="S612" i="2"/>
  <c r="S261" i="2"/>
  <c r="S188" i="2"/>
  <c r="S737" i="2"/>
  <c r="S286" i="2"/>
  <c r="S88" i="2"/>
  <c r="S697" i="2"/>
  <c r="S539" i="2"/>
  <c r="S520" i="2"/>
  <c r="S483" i="2"/>
  <c r="S391" i="2"/>
  <c r="S482" i="2"/>
  <c r="S455" i="2"/>
  <c r="S733" i="2"/>
  <c r="S708" i="2"/>
  <c r="S143" i="2"/>
  <c r="S465" i="2"/>
  <c r="S619" i="2"/>
  <c r="S687" i="2"/>
  <c r="S583" i="2"/>
  <c r="S470" i="2"/>
  <c r="S257" i="2"/>
  <c r="S674" i="2"/>
  <c r="S344" i="2"/>
  <c r="S271" i="2"/>
  <c r="S452" i="2"/>
  <c r="S359" i="2"/>
  <c r="S250" i="2"/>
  <c r="S89" i="2"/>
  <c r="S528" i="2"/>
  <c r="S246" i="2"/>
  <c r="S633" i="2"/>
  <c r="S416" i="2"/>
  <c r="S599" i="2"/>
  <c r="S564" i="2"/>
  <c r="S158" i="2"/>
  <c r="S229" i="2"/>
  <c r="S322" i="2"/>
  <c r="S410" i="2"/>
  <c r="S309" i="2"/>
  <c r="S317" i="2"/>
  <c r="S340" i="2"/>
  <c r="S377" i="2"/>
  <c r="S330" i="2"/>
  <c r="S509" i="2"/>
  <c r="S620" i="2"/>
  <c r="S722" i="2"/>
  <c r="S591" i="2"/>
  <c r="S449" i="2"/>
  <c r="S688" i="2"/>
  <c r="S512" i="2"/>
  <c r="S275" i="2"/>
  <c r="S617" i="2"/>
  <c r="S530" i="2"/>
  <c r="S665" i="2"/>
  <c r="S689" i="2"/>
  <c r="S262" i="2"/>
  <c r="S360" i="2"/>
  <c r="S646" i="2"/>
  <c r="S251" i="2"/>
  <c r="S676" i="2"/>
  <c r="S710" i="2"/>
  <c r="S679" i="2"/>
  <c r="S606" i="2"/>
  <c r="S670" i="2"/>
  <c r="S492" i="2"/>
  <c r="S735" i="2"/>
  <c r="S511" i="2"/>
  <c r="S706" i="2"/>
  <c r="S554" i="2"/>
  <c r="S698" i="2"/>
  <c r="S680" i="2"/>
  <c r="S685" i="2"/>
  <c r="S693" i="2"/>
  <c r="S667" i="2"/>
  <c r="S723" i="2"/>
  <c r="S678" i="2"/>
  <c r="S709" i="2"/>
  <c r="S724" i="2"/>
  <c r="S627" i="2"/>
  <c r="S621" i="2"/>
  <c r="S714" i="2"/>
  <c r="S718" i="2"/>
  <c r="N658" i="2"/>
  <c r="N566" i="2"/>
  <c r="N545" i="2"/>
  <c r="N130" i="2"/>
  <c r="N307" i="2"/>
  <c r="N331" i="2"/>
  <c r="N466" i="2"/>
  <c r="N369" i="2"/>
  <c r="N515" i="2"/>
  <c r="N644" i="2"/>
  <c r="N370" i="2"/>
  <c r="N254" i="2"/>
  <c r="N184" i="2"/>
  <c r="N668" i="2"/>
  <c r="N131" i="2"/>
  <c r="N504" i="2"/>
  <c r="N579" i="2"/>
  <c r="N59" i="2"/>
  <c r="N400" i="2"/>
  <c r="N647" i="2"/>
  <c r="N443" i="2"/>
  <c r="N421" i="2"/>
  <c r="N544" i="2"/>
  <c r="N268" i="2"/>
  <c r="N302" i="2"/>
  <c r="N444" i="2"/>
  <c r="N66" i="2"/>
  <c r="N638" i="2"/>
  <c r="N144" i="2"/>
  <c r="N607" i="2"/>
  <c r="N677" i="2"/>
  <c r="N388" i="2"/>
  <c r="N356" i="2"/>
  <c r="N711" i="2"/>
  <c r="N102" i="2"/>
  <c r="N25" i="2"/>
  <c r="N378" i="2"/>
  <c r="N233" i="2"/>
  <c r="N148" i="2"/>
  <c r="N49" i="2"/>
  <c r="N683" i="2"/>
  <c r="N287" i="2"/>
  <c r="N549" i="2"/>
  <c r="N404" i="2"/>
  <c r="N486" i="2"/>
  <c r="N167" i="2"/>
  <c r="N226" i="2"/>
  <c r="N572" i="2"/>
  <c r="N267" i="2"/>
  <c r="N428" i="2"/>
  <c r="N531" i="2"/>
  <c r="N373" i="2"/>
  <c r="N478" i="2"/>
  <c r="N496" i="2"/>
  <c r="N218" i="2"/>
  <c r="N351" i="2"/>
  <c r="N155" i="2"/>
  <c r="N505" i="2"/>
  <c r="N244" i="2"/>
  <c r="N430" i="2"/>
  <c r="N284" i="2"/>
  <c r="N503" i="2"/>
  <c r="N185" i="2"/>
  <c r="N355" i="2"/>
  <c r="N252" i="2"/>
  <c r="N439" i="2"/>
  <c r="N319" i="2"/>
  <c r="N349" i="2"/>
  <c r="N165" i="2"/>
  <c r="N559" i="2"/>
  <c r="N611" i="2"/>
  <c r="N371" i="2"/>
  <c r="N392" i="2"/>
  <c r="N333" i="2"/>
  <c r="N209" i="2"/>
  <c r="N179" i="2"/>
  <c r="N106" i="2"/>
  <c r="N210" i="2"/>
  <c r="N72" i="2"/>
  <c r="N347" i="2"/>
  <c r="N493" i="2"/>
  <c r="N180" i="2"/>
  <c r="N535" i="2"/>
  <c r="N154" i="2"/>
  <c r="N353" i="2"/>
  <c r="N522" i="2"/>
  <c r="N84" i="2"/>
  <c r="N426" i="2"/>
  <c r="N249" i="2"/>
  <c r="N437" i="2"/>
  <c r="N224" i="2"/>
  <c r="N56" i="2"/>
  <c r="N301" i="2"/>
  <c r="N324" i="2"/>
  <c r="N125" i="2"/>
  <c r="N660" i="2"/>
  <c r="N115" i="2"/>
  <c r="N7" i="2"/>
  <c r="N305" i="2"/>
  <c r="N112" i="2"/>
  <c r="N300" i="2"/>
  <c r="N255" i="2"/>
  <c r="N408" i="2"/>
  <c r="N681" i="2"/>
  <c r="N405" i="2"/>
  <c r="N41" i="2"/>
  <c r="N33" i="2"/>
  <c r="N136" i="2"/>
  <c r="N521" i="2"/>
  <c r="N448" i="2"/>
  <c r="N682" i="2"/>
  <c r="N382" i="2"/>
  <c r="N55" i="2"/>
  <c r="N279" i="2"/>
  <c r="N13" i="2"/>
  <c r="N337" i="2"/>
  <c r="N67" i="2"/>
  <c r="N78" i="2"/>
  <c r="N342" i="2"/>
  <c r="N732" i="2"/>
  <c r="N552" i="2"/>
  <c r="N222" i="2"/>
  <c r="N631" i="2"/>
  <c r="N253" i="2"/>
  <c r="N357" i="2"/>
  <c r="N407" i="2"/>
  <c r="N412" i="2"/>
  <c r="N260" i="2"/>
  <c r="N506" i="2"/>
  <c r="N159" i="2"/>
  <c r="N133" i="2"/>
  <c r="N22" i="2"/>
  <c r="N139" i="2"/>
  <c r="N375" i="2"/>
  <c r="N274" i="2"/>
  <c r="N354" i="2"/>
  <c r="N651" i="2"/>
  <c r="N661" i="2"/>
  <c r="N293" i="2"/>
  <c r="N277" i="2"/>
  <c r="N379" i="2"/>
  <c r="N205" i="2"/>
  <c r="N704" i="2"/>
  <c r="N320" i="2"/>
  <c r="N547" i="2"/>
  <c r="N16" i="2"/>
  <c r="N423" i="2"/>
  <c r="N17" i="2"/>
  <c r="N472" i="2"/>
  <c r="N675" i="2"/>
  <c r="N553" i="2"/>
  <c r="N231" i="2"/>
  <c r="N200" i="2"/>
  <c r="N202" i="2"/>
  <c r="N176" i="2"/>
  <c r="N731" i="2"/>
  <c r="N34" i="2"/>
  <c r="N234" i="2"/>
  <c r="N173" i="2"/>
  <c r="N456" i="2"/>
  <c r="N495" i="2"/>
  <c r="N469" i="2"/>
  <c r="N543" i="2"/>
  <c r="N477" i="2"/>
  <c r="N283" i="2"/>
  <c r="N507" i="2"/>
  <c r="N341" i="2"/>
  <c r="N223" i="2"/>
  <c r="N623" i="2"/>
  <c r="N197" i="2"/>
  <c r="N605" i="2"/>
  <c r="N560" i="2"/>
  <c r="N578" i="2"/>
  <c r="N281" i="2"/>
  <c r="N551" i="2"/>
  <c r="N534" i="2"/>
  <c r="N684" i="2"/>
  <c r="N589" i="2"/>
  <c r="N417" i="2"/>
  <c r="N94" i="2"/>
  <c r="N475" i="2"/>
  <c r="N215" i="2"/>
  <c r="N36" i="2"/>
  <c r="N450" i="2"/>
  <c r="N669" i="2"/>
  <c r="N690" i="2"/>
  <c r="N225" i="2"/>
  <c r="N83" i="2"/>
  <c r="N198" i="2"/>
  <c r="N101" i="2"/>
  <c r="N672" i="2"/>
  <c r="N321" i="2"/>
  <c r="N656" i="2"/>
  <c r="N76" i="2"/>
  <c r="N5" i="2"/>
  <c r="N588" i="2"/>
  <c r="N196" i="2"/>
  <c r="N622" i="2"/>
  <c r="N513" i="2"/>
  <c r="N460" i="2"/>
  <c r="N565" i="2"/>
  <c r="N587" i="2"/>
  <c r="N358" i="2"/>
  <c r="N662" i="2"/>
  <c r="N380" i="2"/>
  <c r="N68" i="2"/>
  <c r="N53" i="2"/>
  <c r="N422" i="2"/>
  <c r="N315" i="2"/>
  <c r="N306" i="2"/>
  <c r="N600" i="2"/>
  <c r="N424" i="2"/>
  <c r="N99" i="2"/>
  <c r="N523" i="2"/>
  <c r="N193" i="2"/>
  <c r="N441" i="2"/>
  <c r="N71" i="2"/>
  <c r="N79" i="2"/>
  <c r="N479" i="2"/>
  <c r="N280" i="2"/>
  <c r="N80" i="2"/>
  <c r="N147" i="2"/>
  <c r="N573" i="2"/>
  <c r="N9" i="2"/>
  <c r="N597" i="2"/>
  <c r="N294" i="2"/>
  <c r="N107" i="2"/>
  <c r="N37" i="2"/>
  <c r="N212" i="2"/>
  <c r="N525" i="2"/>
  <c r="N427" i="2"/>
  <c r="N308" i="2"/>
  <c r="N540" i="2"/>
  <c r="N164" i="2"/>
  <c r="N666" i="2"/>
  <c r="N46" i="2"/>
  <c r="N327" i="2"/>
  <c r="N174" i="2"/>
  <c r="N372" i="2"/>
  <c r="N39" i="2"/>
  <c r="N81" i="2"/>
  <c r="N431" i="2"/>
  <c r="N109" i="2"/>
  <c r="N563" i="2"/>
  <c r="N126" i="2"/>
  <c r="N457" i="2"/>
  <c r="N432" i="2"/>
  <c r="N558" i="2"/>
  <c r="N43" i="2"/>
  <c r="N363" i="2"/>
  <c r="N425" i="2"/>
  <c r="N630" i="2"/>
  <c r="N642" i="2"/>
  <c r="N383" i="2"/>
  <c r="N433" i="2"/>
  <c r="N368" i="2"/>
  <c r="N692" i="2"/>
  <c r="N415" i="2"/>
  <c r="N239" i="2"/>
  <c r="N20" i="2"/>
  <c r="N580" i="2"/>
  <c r="N529" i="2"/>
  <c r="N376" i="2"/>
  <c r="N24" i="2"/>
  <c r="N345" i="2"/>
  <c r="N614" i="2"/>
  <c r="N52" i="2"/>
  <c r="N595" i="2"/>
  <c r="N716" i="2"/>
  <c r="N57" i="2"/>
  <c r="N436" i="2"/>
  <c r="N501" i="2"/>
  <c r="N259" i="2"/>
  <c r="N490" i="2"/>
  <c r="N508" i="2"/>
  <c r="N127" i="2"/>
  <c r="N473" i="2"/>
  <c r="N381" i="2"/>
  <c r="N194" i="2"/>
  <c r="N734" i="2"/>
  <c r="N54" i="2"/>
  <c r="N3" i="2"/>
  <c r="N401" i="2"/>
  <c r="N113" i="2"/>
  <c r="N247" i="2"/>
  <c r="N141" i="2"/>
  <c r="N459" i="2"/>
  <c r="N476" i="2"/>
  <c r="N318" i="2"/>
  <c r="N541" i="2"/>
  <c r="N434" i="2"/>
  <c r="N190" i="2"/>
  <c r="N514" i="2"/>
  <c r="N160" i="2"/>
  <c r="N108" i="2"/>
  <c r="N590" i="2"/>
  <c r="N585" i="2"/>
  <c r="N75" i="2"/>
  <c r="N186" i="2"/>
  <c r="N419" i="2"/>
  <c r="N192" i="2"/>
  <c r="N474" i="2"/>
  <c r="N691" i="2"/>
  <c r="N151" i="2"/>
  <c r="N232" i="2"/>
  <c r="N414" i="2"/>
  <c r="N398" i="2"/>
  <c r="N156" i="2"/>
  <c r="N581" i="2"/>
  <c r="N237" i="2"/>
  <c r="N227" i="2"/>
  <c r="N86" i="2"/>
  <c r="N312" i="2"/>
  <c r="N169" i="2"/>
  <c r="N334" i="2"/>
  <c r="N119" i="2"/>
  <c r="N453" i="2"/>
  <c r="N248" i="2"/>
  <c r="N613" i="2"/>
  <c r="N624" i="2"/>
  <c r="N157" i="2"/>
  <c r="N384" i="2"/>
  <c r="N339" i="2"/>
  <c r="N73" i="2"/>
  <c r="N213" i="2"/>
  <c r="N61" i="2"/>
  <c r="N637" i="2"/>
  <c r="N328" i="2"/>
  <c r="N134" i="2"/>
  <c r="N69" i="2"/>
  <c r="N38" i="2"/>
  <c r="N557" i="2"/>
  <c r="N536" i="2"/>
  <c r="N62" i="2"/>
  <c r="N240" i="2"/>
  <c r="N153" i="2"/>
  <c r="N374" i="2"/>
  <c r="N367" i="2"/>
  <c r="N519" i="2"/>
  <c r="N695" i="2"/>
  <c r="N11" i="2"/>
  <c r="N272" i="2"/>
  <c r="N114" i="2"/>
  <c r="N625" i="2"/>
  <c r="N278" i="2"/>
  <c r="N730" i="2"/>
  <c r="N542" i="2"/>
  <c r="N310" i="2"/>
  <c r="N338" i="2"/>
  <c r="N385" i="2"/>
  <c r="N181" i="2"/>
  <c r="N58" i="2"/>
  <c r="N132" i="2"/>
  <c r="N40" i="2"/>
  <c r="N10" i="2"/>
  <c r="N313" i="2"/>
  <c r="N87" i="2"/>
  <c r="N170" i="2"/>
  <c r="N217" i="2"/>
  <c r="N207" i="2"/>
  <c r="N42" i="2"/>
  <c r="N538" i="2"/>
  <c r="N481" i="2"/>
  <c r="N694" i="2"/>
  <c r="N2" i="2"/>
  <c r="N636" i="2"/>
  <c r="N556" i="2"/>
  <c r="N85" i="2"/>
  <c r="N409" i="2"/>
  <c r="N634" i="2"/>
  <c r="N366" i="2"/>
  <c r="N90" i="2"/>
  <c r="N696" i="2"/>
  <c r="N92" i="2"/>
  <c r="N189" i="2"/>
  <c r="N121" i="2"/>
  <c r="N8" i="2"/>
  <c r="N51" i="2"/>
  <c r="N570" i="2"/>
  <c r="N211" i="2"/>
  <c r="N298" i="2"/>
  <c r="N32" i="2"/>
  <c r="N44" i="2"/>
  <c r="N168" i="2"/>
  <c r="N594" i="2"/>
  <c r="N172" i="2"/>
  <c r="N608" i="2"/>
  <c r="N105" i="2"/>
  <c r="N201" i="2"/>
  <c r="N65" i="2"/>
  <c r="N26" i="2"/>
  <c r="N163" i="2"/>
  <c r="N516" i="2"/>
  <c r="N269" i="2"/>
  <c r="N446" i="2"/>
  <c r="N387" i="2"/>
  <c r="N350" i="2"/>
  <c r="N527" i="2"/>
  <c r="N161" i="2"/>
  <c r="N517" i="2"/>
  <c r="N18" i="2"/>
  <c r="N348" i="2"/>
  <c r="N671" i="2"/>
  <c r="N615" i="2"/>
  <c r="N175" i="2"/>
  <c r="N720" i="2"/>
  <c r="N288" i="2"/>
  <c r="N14" i="2"/>
  <c r="N639" i="2"/>
  <c r="N628" i="2"/>
  <c r="N48" i="2"/>
  <c r="N329" i="2"/>
  <c r="N389" i="2"/>
  <c r="N27" i="2"/>
  <c r="N500" i="2"/>
  <c r="N413" i="2"/>
  <c r="N177" i="2"/>
  <c r="N442" i="2"/>
  <c r="N120" i="2"/>
  <c r="N30" i="2"/>
  <c r="N429" i="2"/>
  <c r="N230" i="2"/>
  <c r="N182" i="2"/>
  <c r="N463" i="2"/>
  <c r="N393" i="2"/>
  <c r="N187" i="2"/>
  <c r="N214" i="2"/>
  <c r="N12" i="2"/>
  <c r="N263" i="2"/>
  <c r="N241" i="2"/>
  <c r="N603" i="2"/>
  <c r="N703" i="2"/>
  <c r="N462" i="2"/>
  <c r="N533" i="2"/>
  <c r="N264" i="2"/>
  <c r="N235" i="2"/>
  <c r="N629" i="2"/>
  <c r="N640" i="2"/>
  <c r="N21" i="2"/>
  <c r="N346" i="2"/>
  <c r="N140" i="2"/>
  <c r="N484" i="2"/>
  <c r="N19" i="2"/>
  <c r="N592" i="2"/>
  <c r="N208" i="2"/>
  <c r="N296" i="2"/>
  <c r="N654" i="2"/>
  <c r="N394" i="2"/>
  <c r="N91" i="2"/>
  <c r="N6" i="2"/>
  <c r="N220" i="2"/>
  <c r="N435" i="2"/>
  <c r="N729" i="2"/>
  <c r="N705" i="2"/>
  <c r="N468" i="2"/>
  <c r="N632" i="2"/>
  <c r="N77" i="2"/>
  <c r="N266" i="2"/>
  <c r="N471" i="2"/>
  <c r="N626" i="2"/>
  <c r="N142" i="2"/>
  <c r="N575" i="2"/>
  <c r="N146" i="2"/>
  <c r="N386" i="2"/>
  <c r="N652" i="2"/>
  <c r="N128" i="2"/>
  <c r="N643" i="2"/>
  <c r="N135" i="2"/>
  <c r="N314" i="2"/>
  <c r="N699" i="2"/>
  <c r="N550" i="2"/>
  <c r="N485" i="2"/>
  <c r="N152" i="2"/>
  <c r="N4" i="2"/>
  <c r="N438" i="2"/>
  <c r="N447" i="2"/>
  <c r="N15" i="2"/>
  <c r="N129" i="2"/>
  <c r="N726" i="2"/>
  <c r="N649" i="2"/>
  <c r="N238" i="2"/>
  <c r="N166" i="2"/>
  <c r="N336" i="2"/>
  <c r="N291" i="2"/>
  <c r="N93" i="2"/>
  <c r="N727" i="2"/>
  <c r="N635" i="2"/>
  <c r="N467" i="2"/>
  <c r="N686" i="2"/>
  <c r="N145" i="2"/>
  <c r="N526" i="2"/>
  <c r="N124" i="2"/>
  <c r="N335" i="2"/>
  <c r="N228" i="2"/>
  <c r="N494" i="2"/>
  <c r="N203" i="2"/>
  <c r="N399" i="2"/>
  <c r="N292" i="2"/>
  <c r="N299" i="2"/>
  <c r="N35" i="2"/>
  <c r="N23" i="2"/>
  <c r="N104" i="2"/>
  <c r="N28" i="2"/>
  <c r="N650" i="2"/>
  <c r="N365" i="2"/>
  <c r="N31" i="2"/>
  <c r="N352" i="2"/>
  <c r="N532" i="2"/>
  <c r="N562" i="2"/>
  <c r="N316" i="2"/>
  <c r="N663" i="2"/>
  <c r="N411" i="2"/>
  <c r="N601" i="2"/>
  <c r="N571" i="2"/>
  <c r="N137" i="2"/>
  <c r="N582" i="2"/>
  <c r="N60" i="2"/>
  <c r="N498" i="2"/>
  <c r="N586" i="2"/>
  <c r="N717" i="2"/>
  <c r="N364" i="2"/>
  <c r="N303" i="2"/>
  <c r="N304" i="2"/>
  <c r="N604" i="2"/>
  <c r="N574" i="2"/>
  <c r="N728" i="2"/>
  <c r="N162" i="2"/>
  <c r="N451" i="2"/>
  <c r="N458" i="2"/>
  <c r="N290" i="2"/>
  <c r="N74" i="2"/>
  <c r="N82" i="2"/>
  <c r="N311" i="2"/>
  <c r="N270" i="2"/>
  <c r="N395" i="2"/>
  <c r="N100" i="2"/>
  <c r="N548" i="2"/>
  <c r="N596" i="2"/>
  <c r="N191" i="2"/>
  <c r="N199" i="2"/>
  <c r="N295" i="2"/>
  <c r="N97" i="2"/>
  <c r="N707" i="2"/>
  <c r="N178" i="2"/>
  <c r="N499" i="2"/>
  <c r="N524" i="2"/>
  <c r="N440" i="2"/>
  <c r="N561" i="2"/>
  <c r="N576" i="2"/>
  <c r="N487" i="2"/>
  <c r="N110" i="2"/>
  <c r="N464" i="2"/>
  <c r="N362" i="2"/>
  <c r="N461" i="2"/>
  <c r="N403" i="2"/>
  <c r="N712" i="2"/>
  <c r="N719" i="2"/>
  <c r="N701" i="2"/>
  <c r="N488" i="2"/>
  <c r="N491" i="2"/>
  <c r="N221" i="2"/>
  <c r="N567" i="2"/>
  <c r="N183" i="2"/>
  <c r="N598" i="2"/>
  <c r="N736" i="2"/>
  <c r="N584" i="2"/>
  <c r="N602" i="2"/>
  <c r="N609" i="2"/>
  <c r="N326" i="2"/>
  <c r="N402" i="2"/>
  <c r="N510" i="2"/>
  <c r="N454" i="2"/>
  <c r="N502" i="2"/>
  <c r="N111" i="2"/>
  <c r="N655" i="2"/>
  <c r="N47" i="2"/>
  <c r="N480" i="2"/>
  <c r="N332" i="2"/>
  <c r="N171" i="2"/>
  <c r="N577" i="2"/>
  <c r="N445" i="2"/>
  <c r="N343" i="2"/>
  <c r="N96" i="2"/>
  <c r="N418" i="2"/>
  <c r="N116" i="2"/>
  <c r="N325" i="2"/>
  <c r="N149" i="2"/>
  <c r="N276" i="2"/>
  <c r="N245" i="2"/>
  <c r="N150" i="2"/>
  <c r="N489" i="2"/>
  <c r="N657" i="2"/>
  <c r="N659" i="2"/>
  <c r="N45" i="2"/>
  <c r="N406" i="2"/>
  <c r="N258" i="2"/>
  <c r="N725" i="2"/>
  <c r="N64" i="2"/>
  <c r="N63" i="2"/>
  <c r="N265" i="2"/>
  <c r="N98" i="2"/>
  <c r="N122" i="2"/>
  <c r="N195" i="2"/>
  <c r="N95" i="2"/>
  <c r="N297" i="2"/>
  <c r="N50" i="2"/>
  <c r="N645" i="2"/>
  <c r="N289" i="2"/>
  <c r="N641" i="2"/>
  <c r="N618" i="2"/>
  <c r="N497" i="2"/>
  <c r="N361" i="2"/>
  <c r="N568" i="2"/>
  <c r="N518" i="2"/>
  <c r="N219" i="2"/>
  <c r="N673" i="2"/>
  <c r="N118" i="2"/>
  <c r="N569" i="2"/>
  <c r="N653" i="2"/>
  <c r="N282" i="2"/>
  <c r="N593" i="2"/>
  <c r="N323" i="2"/>
  <c r="N420" i="2"/>
  <c r="N243" i="2"/>
  <c r="N713" i="2"/>
  <c r="N390" i="2"/>
  <c r="N216" i="2"/>
  <c r="N648" i="2"/>
  <c r="N70" i="2"/>
  <c r="N396" i="2"/>
  <c r="N702" i="2"/>
  <c r="N397" i="2"/>
  <c r="N256" i="2"/>
  <c r="N204" i="2"/>
  <c r="N616" i="2"/>
  <c r="N103" i="2"/>
  <c r="N242" i="2"/>
  <c r="N721" i="2"/>
  <c r="N206" i="2"/>
  <c r="N236" i="2"/>
  <c r="N285" i="2"/>
  <c r="N555" i="2"/>
  <c r="N664" i="2"/>
  <c r="N123" i="2"/>
  <c r="N138" i="2"/>
  <c r="N117" i="2"/>
  <c r="N537" i="2"/>
  <c r="N29" i="2"/>
  <c r="N738" i="2"/>
  <c r="N700" i="2"/>
  <c r="N546" i="2"/>
  <c r="N273" i="2"/>
  <c r="N715" i="2"/>
  <c r="N610" i="2"/>
  <c r="N612" i="2"/>
  <c r="N261" i="2"/>
  <c r="N188" i="2"/>
  <c r="N737" i="2"/>
  <c r="N286" i="2"/>
  <c r="N88" i="2"/>
  <c r="N697" i="2"/>
  <c r="N539" i="2"/>
  <c r="N520" i="2"/>
  <c r="N483" i="2"/>
  <c r="N391" i="2"/>
  <c r="N482" i="2"/>
  <c r="N455" i="2"/>
  <c r="N733" i="2"/>
  <c r="N708" i="2"/>
  <c r="N143" i="2"/>
  <c r="N465" i="2"/>
  <c r="N619" i="2"/>
  <c r="N687" i="2"/>
  <c r="N583" i="2"/>
  <c r="N470" i="2"/>
  <c r="N257" i="2"/>
  <c r="N674" i="2"/>
  <c r="N344" i="2"/>
  <c r="N271" i="2"/>
  <c r="N452" i="2"/>
  <c r="N359" i="2"/>
  <c r="N250" i="2"/>
  <c r="N89" i="2"/>
  <c r="N528" i="2"/>
  <c r="N246" i="2"/>
  <c r="N633" i="2"/>
  <c r="N416" i="2"/>
  <c r="N599" i="2"/>
  <c r="N564" i="2"/>
  <c r="N158" i="2"/>
  <c r="N229" i="2"/>
  <c r="N322" i="2"/>
  <c r="N410" i="2"/>
  <c r="N309" i="2"/>
  <c r="N317" i="2"/>
  <c r="N340" i="2"/>
  <c r="N377" i="2"/>
  <c r="N330" i="2"/>
  <c r="N509" i="2"/>
  <c r="N620" i="2"/>
  <c r="N722" i="2"/>
  <c r="N591" i="2"/>
  <c r="N449" i="2"/>
  <c r="N688" i="2"/>
  <c r="N512" i="2"/>
  <c r="N275" i="2"/>
  <c r="N617" i="2"/>
  <c r="N530" i="2"/>
  <c r="N665" i="2"/>
  <c r="N689" i="2"/>
  <c r="N262" i="2"/>
  <c r="N360" i="2"/>
  <c r="N646" i="2"/>
  <c r="N251" i="2"/>
  <c r="N676" i="2"/>
  <c r="N710" i="2"/>
  <c r="N679" i="2"/>
  <c r="N606" i="2"/>
  <c r="N670" i="2"/>
  <c r="N492" i="2"/>
  <c r="N735" i="2"/>
  <c r="N511" i="2"/>
  <c r="N706" i="2"/>
  <c r="N554" i="2"/>
  <c r="N698" i="2"/>
  <c r="N680" i="2"/>
  <c r="N685" i="2"/>
  <c r="N693" i="2"/>
  <c r="N667" i="2"/>
  <c r="N723" i="2"/>
  <c r="N678" i="2"/>
  <c r="N709" i="2"/>
  <c r="N724" i="2"/>
  <c r="N627" i="2"/>
  <c r="N621" i="2"/>
  <c r="N714" i="2"/>
  <c r="N718" i="2"/>
  <c r="L658" i="2"/>
  <c r="L566" i="2"/>
  <c r="L545" i="2"/>
  <c r="L130" i="2"/>
  <c r="L307" i="2"/>
  <c r="L331" i="2"/>
  <c r="L466" i="2"/>
  <c r="L369" i="2"/>
  <c r="L515" i="2"/>
  <c r="L644" i="2"/>
  <c r="L370" i="2"/>
  <c r="L254" i="2"/>
  <c r="L184" i="2"/>
  <c r="L668" i="2"/>
  <c r="L131" i="2"/>
  <c r="L504" i="2"/>
  <c r="L579" i="2"/>
  <c r="L59" i="2"/>
  <c r="L400" i="2"/>
  <c r="L647" i="2"/>
  <c r="L443" i="2"/>
  <c r="L421" i="2"/>
  <c r="L544" i="2"/>
  <c r="L268" i="2"/>
  <c r="L302" i="2"/>
  <c r="L444" i="2"/>
  <c r="L66" i="2"/>
  <c r="L638" i="2"/>
  <c r="L144" i="2"/>
  <c r="L607" i="2"/>
  <c r="L677" i="2"/>
  <c r="L388" i="2"/>
  <c r="L356" i="2"/>
  <c r="L711" i="2"/>
  <c r="L102" i="2"/>
  <c r="L25" i="2"/>
  <c r="L378" i="2"/>
  <c r="L233" i="2"/>
  <c r="L148" i="2"/>
  <c r="L49" i="2"/>
  <c r="L683" i="2"/>
  <c r="L287" i="2"/>
  <c r="L549" i="2"/>
  <c r="L404" i="2"/>
  <c r="L486" i="2"/>
  <c r="L167" i="2"/>
  <c r="L226" i="2"/>
  <c r="L572" i="2"/>
  <c r="L267" i="2"/>
  <c r="L428" i="2"/>
  <c r="L531" i="2"/>
  <c r="L373" i="2"/>
  <c r="L478" i="2"/>
  <c r="L496" i="2"/>
  <c r="L218" i="2"/>
  <c r="L351" i="2"/>
  <c r="L155" i="2"/>
  <c r="L505" i="2"/>
  <c r="L244" i="2"/>
  <c r="L430" i="2"/>
  <c r="L284" i="2"/>
  <c r="L503" i="2"/>
  <c r="L185" i="2"/>
  <c r="L355" i="2"/>
  <c r="L252" i="2"/>
  <c r="L439" i="2"/>
  <c r="L319" i="2"/>
  <c r="L349" i="2"/>
  <c r="L165" i="2"/>
  <c r="L559" i="2"/>
  <c r="L611" i="2"/>
  <c r="L371" i="2"/>
  <c r="L392" i="2"/>
  <c r="L333" i="2"/>
  <c r="L209" i="2"/>
  <c r="L179" i="2"/>
  <c r="L106" i="2"/>
  <c r="L210" i="2"/>
  <c r="L72" i="2"/>
  <c r="L347" i="2"/>
  <c r="L493" i="2"/>
  <c r="L180" i="2"/>
  <c r="L535" i="2"/>
  <c r="L154" i="2"/>
  <c r="L353" i="2"/>
  <c r="L522" i="2"/>
  <c r="L84" i="2"/>
  <c r="L426" i="2"/>
  <c r="L249" i="2"/>
  <c r="L437" i="2"/>
  <c r="L224" i="2"/>
  <c r="L56" i="2"/>
  <c r="L301" i="2"/>
  <c r="L324" i="2"/>
  <c r="L125" i="2"/>
  <c r="L660" i="2"/>
  <c r="L115" i="2"/>
  <c r="L7" i="2"/>
  <c r="L305" i="2"/>
  <c r="L112" i="2"/>
  <c r="L300" i="2"/>
  <c r="L255" i="2"/>
  <c r="L408" i="2"/>
  <c r="L681" i="2"/>
  <c r="L405" i="2"/>
  <c r="L41" i="2"/>
  <c r="L33" i="2"/>
  <c r="L136" i="2"/>
  <c r="L521" i="2"/>
  <c r="L448" i="2"/>
  <c r="L682" i="2"/>
  <c r="L382" i="2"/>
  <c r="L55" i="2"/>
  <c r="L279" i="2"/>
  <c r="L13" i="2"/>
  <c r="L337" i="2"/>
  <c r="L67" i="2"/>
  <c r="L78" i="2"/>
  <c r="L342" i="2"/>
  <c r="L732" i="2"/>
  <c r="L552" i="2"/>
  <c r="L222" i="2"/>
  <c r="L631" i="2"/>
  <c r="L253" i="2"/>
  <c r="L357" i="2"/>
  <c r="L407" i="2"/>
  <c r="L412" i="2"/>
  <c r="L260" i="2"/>
  <c r="L506" i="2"/>
  <c r="L159" i="2"/>
  <c r="L133" i="2"/>
  <c r="L22" i="2"/>
  <c r="L139" i="2"/>
  <c r="L375" i="2"/>
  <c r="L274" i="2"/>
  <c r="L354" i="2"/>
  <c r="L651" i="2"/>
  <c r="L661" i="2"/>
  <c r="L293" i="2"/>
  <c r="L277" i="2"/>
  <c r="L379" i="2"/>
  <c r="L205" i="2"/>
  <c r="L704" i="2"/>
  <c r="L320" i="2"/>
  <c r="L547" i="2"/>
  <c r="L16" i="2"/>
  <c r="L423" i="2"/>
  <c r="L17" i="2"/>
  <c r="L472" i="2"/>
  <c r="L675" i="2"/>
  <c r="L553" i="2"/>
  <c r="L231" i="2"/>
  <c r="L200" i="2"/>
  <c r="L202" i="2"/>
  <c r="L176" i="2"/>
  <c r="L731" i="2"/>
  <c r="L34" i="2"/>
  <c r="L234" i="2"/>
  <c r="L173" i="2"/>
  <c r="L456" i="2"/>
  <c r="L495" i="2"/>
  <c r="L469" i="2"/>
  <c r="L543" i="2"/>
  <c r="L477" i="2"/>
  <c r="L283" i="2"/>
  <c r="L507" i="2"/>
  <c r="L341" i="2"/>
  <c r="L223" i="2"/>
  <c r="L623" i="2"/>
  <c r="L197" i="2"/>
  <c r="L605" i="2"/>
  <c r="L560" i="2"/>
  <c r="L578" i="2"/>
  <c r="L281" i="2"/>
  <c r="L551" i="2"/>
  <c r="L534" i="2"/>
  <c r="L684" i="2"/>
  <c r="L589" i="2"/>
  <c r="L417" i="2"/>
  <c r="L94" i="2"/>
  <c r="L475" i="2"/>
  <c r="L215" i="2"/>
  <c r="L36" i="2"/>
  <c r="L450" i="2"/>
  <c r="L669" i="2"/>
  <c r="L690" i="2"/>
  <c r="L225" i="2"/>
  <c r="L83" i="2"/>
  <c r="L198" i="2"/>
  <c r="L101" i="2"/>
  <c r="L672" i="2"/>
  <c r="L321" i="2"/>
  <c r="L656" i="2"/>
  <c r="L76" i="2"/>
  <c r="L5" i="2"/>
  <c r="L588" i="2"/>
  <c r="L196" i="2"/>
  <c r="L622" i="2"/>
  <c r="L513" i="2"/>
  <c r="L460" i="2"/>
  <c r="L565" i="2"/>
  <c r="L587" i="2"/>
  <c r="L358" i="2"/>
  <c r="L662" i="2"/>
  <c r="L380" i="2"/>
  <c r="L68" i="2"/>
  <c r="L53" i="2"/>
  <c r="L422" i="2"/>
  <c r="L315" i="2"/>
  <c r="L306" i="2"/>
  <c r="L600" i="2"/>
  <c r="L424" i="2"/>
  <c r="L99" i="2"/>
  <c r="L523" i="2"/>
  <c r="L193" i="2"/>
  <c r="L441" i="2"/>
  <c r="L71" i="2"/>
  <c r="L79" i="2"/>
  <c r="L479" i="2"/>
  <c r="L280" i="2"/>
  <c r="L80" i="2"/>
  <c r="L147" i="2"/>
  <c r="L573" i="2"/>
  <c r="L9" i="2"/>
  <c r="L597" i="2"/>
  <c r="L294" i="2"/>
  <c r="L107" i="2"/>
  <c r="L37" i="2"/>
  <c r="L212" i="2"/>
  <c r="L525" i="2"/>
  <c r="L427" i="2"/>
  <c r="L308" i="2"/>
  <c r="L540" i="2"/>
  <c r="L164" i="2"/>
  <c r="L666" i="2"/>
  <c r="L46" i="2"/>
  <c r="L327" i="2"/>
  <c r="L174" i="2"/>
  <c r="L372" i="2"/>
  <c r="L39" i="2"/>
  <c r="L81" i="2"/>
  <c r="L431" i="2"/>
  <c r="L109" i="2"/>
  <c r="L563" i="2"/>
  <c r="L126" i="2"/>
  <c r="L457" i="2"/>
  <c r="L432" i="2"/>
  <c r="L558" i="2"/>
  <c r="L43" i="2"/>
  <c r="L363" i="2"/>
  <c r="L425" i="2"/>
  <c r="L630" i="2"/>
  <c r="L642" i="2"/>
  <c r="L383" i="2"/>
  <c r="L433" i="2"/>
  <c r="L368" i="2"/>
  <c r="L692" i="2"/>
  <c r="L415" i="2"/>
  <c r="L239" i="2"/>
  <c r="L20" i="2"/>
  <c r="L580" i="2"/>
  <c r="L529" i="2"/>
  <c r="L376" i="2"/>
  <c r="L24" i="2"/>
  <c r="L345" i="2"/>
  <c r="L614" i="2"/>
  <c r="L52" i="2"/>
  <c r="L595" i="2"/>
  <c r="L716" i="2"/>
  <c r="L57" i="2"/>
  <c r="L436" i="2"/>
  <c r="L501" i="2"/>
  <c r="L259" i="2"/>
  <c r="L490" i="2"/>
  <c r="L508" i="2"/>
  <c r="L127" i="2"/>
  <c r="L473" i="2"/>
  <c r="L381" i="2"/>
  <c r="L194" i="2"/>
  <c r="L734" i="2"/>
  <c r="L54" i="2"/>
  <c r="L3" i="2"/>
  <c r="L401" i="2"/>
  <c r="L113" i="2"/>
  <c r="L247" i="2"/>
  <c r="L141" i="2"/>
  <c r="L459" i="2"/>
  <c r="L476" i="2"/>
  <c r="L318" i="2"/>
  <c r="L541" i="2"/>
  <c r="L434" i="2"/>
  <c r="L190" i="2"/>
  <c r="L514" i="2"/>
  <c r="L160" i="2"/>
  <c r="L108" i="2"/>
  <c r="L590" i="2"/>
  <c r="L585" i="2"/>
  <c r="L75" i="2"/>
  <c r="L186" i="2"/>
  <c r="L419" i="2"/>
  <c r="L192" i="2"/>
  <c r="L474" i="2"/>
  <c r="L691" i="2"/>
  <c r="L151" i="2"/>
  <c r="L232" i="2"/>
  <c r="L414" i="2"/>
  <c r="L398" i="2"/>
  <c r="L156" i="2"/>
  <c r="L581" i="2"/>
  <c r="L237" i="2"/>
  <c r="L227" i="2"/>
  <c r="L86" i="2"/>
  <c r="L312" i="2"/>
  <c r="L169" i="2"/>
  <c r="L334" i="2"/>
  <c r="L119" i="2"/>
  <c r="L453" i="2"/>
  <c r="L248" i="2"/>
  <c r="L613" i="2"/>
  <c r="L624" i="2"/>
  <c r="L157" i="2"/>
  <c r="L384" i="2"/>
  <c r="L339" i="2"/>
  <c r="L73" i="2"/>
  <c r="L213" i="2"/>
  <c r="L61" i="2"/>
  <c r="L637" i="2"/>
  <c r="L328" i="2"/>
  <c r="L134" i="2"/>
  <c r="L69" i="2"/>
  <c r="L38" i="2"/>
  <c r="L557" i="2"/>
  <c r="L536" i="2"/>
  <c r="L62" i="2"/>
  <c r="L240" i="2"/>
  <c r="L153" i="2"/>
  <c r="L374" i="2"/>
  <c r="L367" i="2"/>
  <c r="L519" i="2"/>
  <c r="L695" i="2"/>
  <c r="L11" i="2"/>
  <c r="L272" i="2"/>
  <c r="L114" i="2"/>
  <c r="L625" i="2"/>
  <c r="L278" i="2"/>
  <c r="L730" i="2"/>
  <c r="L542" i="2"/>
  <c r="L310" i="2"/>
  <c r="L338" i="2"/>
  <c r="L385" i="2"/>
  <c r="L181" i="2"/>
  <c r="L58" i="2"/>
  <c r="L132" i="2"/>
  <c r="L40" i="2"/>
  <c r="L10" i="2"/>
  <c r="L313" i="2"/>
  <c r="L87" i="2"/>
  <c r="L170" i="2"/>
  <c r="L217" i="2"/>
  <c r="L207" i="2"/>
  <c r="L42" i="2"/>
  <c r="L538" i="2"/>
  <c r="L481" i="2"/>
  <c r="L694" i="2"/>
  <c r="L2" i="2"/>
  <c r="L636" i="2"/>
  <c r="L556" i="2"/>
  <c r="L85" i="2"/>
  <c r="L409" i="2"/>
  <c r="L634" i="2"/>
  <c r="L366" i="2"/>
  <c r="L90" i="2"/>
  <c r="L696" i="2"/>
  <c r="L92" i="2"/>
  <c r="L189" i="2"/>
  <c r="L121" i="2"/>
  <c r="L8" i="2"/>
  <c r="L51" i="2"/>
  <c r="L570" i="2"/>
  <c r="L211" i="2"/>
  <c r="L298" i="2"/>
  <c r="L32" i="2"/>
  <c r="L44" i="2"/>
  <c r="L168" i="2"/>
  <c r="L594" i="2"/>
  <c r="L172" i="2"/>
  <c r="L608" i="2"/>
  <c r="L105" i="2"/>
  <c r="L201" i="2"/>
  <c r="L65" i="2"/>
  <c r="L26" i="2"/>
  <c r="L163" i="2"/>
  <c r="L516" i="2"/>
  <c r="L269" i="2"/>
  <c r="L446" i="2"/>
  <c r="L387" i="2"/>
  <c r="L350" i="2"/>
  <c r="L527" i="2"/>
  <c r="L161" i="2"/>
  <c r="L517" i="2"/>
  <c r="L18" i="2"/>
  <c r="L348" i="2"/>
  <c r="L671" i="2"/>
  <c r="L615" i="2"/>
  <c r="L175" i="2"/>
  <c r="L720" i="2"/>
  <c r="L288" i="2"/>
  <c r="L14" i="2"/>
  <c r="L639" i="2"/>
  <c r="L628" i="2"/>
  <c r="L48" i="2"/>
  <c r="L329" i="2"/>
  <c r="L389" i="2"/>
  <c r="L27" i="2"/>
  <c r="L500" i="2"/>
  <c r="L413" i="2"/>
  <c r="L177" i="2"/>
  <c r="L442" i="2"/>
  <c r="L120" i="2"/>
  <c r="L30" i="2"/>
  <c r="L429" i="2"/>
  <c r="L230" i="2"/>
  <c r="L182" i="2"/>
  <c r="L463" i="2"/>
  <c r="L393" i="2"/>
  <c r="L187" i="2"/>
  <c r="L214" i="2"/>
  <c r="L12" i="2"/>
  <c r="L263" i="2"/>
  <c r="L241" i="2"/>
  <c r="L603" i="2"/>
  <c r="L703" i="2"/>
  <c r="L462" i="2"/>
  <c r="L533" i="2"/>
  <c r="L264" i="2"/>
  <c r="L235" i="2"/>
  <c r="L629" i="2"/>
  <c r="L640" i="2"/>
  <c r="L21" i="2"/>
  <c r="L346" i="2"/>
  <c r="L140" i="2"/>
  <c r="L484" i="2"/>
  <c r="L19" i="2"/>
  <c r="L592" i="2"/>
  <c r="L208" i="2"/>
  <c r="L296" i="2"/>
  <c r="L654" i="2"/>
  <c r="L394" i="2"/>
  <c r="L91" i="2"/>
  <c r="L6" i="2"/>
  <c r="L220" i="2"/>
  <c r="L435" i="2"/>
  <c r="L729" i="2"/>
  <c r="L705" i="2"/>
  <c r="L468" i="2"/>
  <c r="L632" i="2"/>
  <c r="L77" i="2"/>
  <c r="L266" i="2"/>
  <c r="L471" i="2"/>
  <c r="L626" i="2"/>
  <c r="L142" i="2"/>
  <c r="L575" i="2"/>
  <c r="L146" i="2"/>
  <c r="L386" i="2"/>
  <c r="L652" i="2"/>
  <c r="L128" i="2"/>
  <c r="L643" i="2"/>
  <c r="L135" i="2"/>
  <c r="L314" i="2"/>
  <c r="L699" i="2"/>
  <c r="L550" i="2"/>
  <c r="L485" i="2"/>
  <c r="L152" i="2"/>
  <c r="L4" i="2"/>
  <c r="L438" i="2"/>
  <c r="L447" i="2"/>
  <c r="L15" i="2"/>
  <c r="L129" i="2"/>
  <c r="L726" i="2"/>
  <c r="L649" i="2"/>
  <c r="L238" i="2"/>
  <c r="L166" i="2"/>
  <c r="L336" i="2"/>
  <c r="L291" i="2"/>
  <c r="L93" i="2"/>
  <c r="L727" i="2"/>
  <c r="L635" i="2"/>
  <c r="L467" i="2"/>
  <c r="L686" i="2"/>
  <c r="L145" i="2"/>
  <c r="L526" i="2"/>
  <c r="L124" i="2"/>
  <c r="L335" i="2"/>
  <c r="L228" i="2"/>
  <c r="L494" i="2"/>
  <c r="L203" i="2"/>
  <c r="L399" i="2"/>
  <c r="L292" i="2"/>
  <c r="L299" i="2"/>
  <c r="L35" i="2"/>
  <c r="L23" i="2"/>
  <c r="L104" i="2"/>
  <c r="L28" i="2"/>
  <c r="L650" i="2"/>
  <c r="L365" i="2"/>
  <c r="L31" i="2"/>
  <c r="L352" i="2"/>
  <c r="L532" i="2"/>
  <c r="L562" i="2"/>
  <c r="L316" i="2"/>
  <c r="L663" i="2"/>
  <c r="L411" i="2"/>
  <c r="L601" i="2"/>
  <c r="L571" i="2"/>
  <c r="L137" i="2"/>
  <c r="L582" i="2"/>
  <c r="L60" i="2"/>
  <c r="L498" i="2"/>
  <c r="L586" i="2"/>
  <c r="L717" i="2"/>
  <c r="L364" i="2"/>
  <c r="L303" i="2"/>
  <c r="L304" i="2"/>
  <c r="L604" i="2"/>
  <c r="L574" i="2"/>
  <c r="L728" i="2"/>
  <c r="L162" i="2"/>
  <c r="L451" i="2"/>
  <c r="L458" i="2"/>
  <c r="L290" i="2"/>
  <c r="L74" i="2"/>
  <c r="L82" i="2"/>
  <c r="L311" i="2"/>
  <c r="L270" i="2"/>
  <c r="L395" i="2"/>
  <c r="L100" i="2"/>
  <c r="L548" i="2"/>
  <c r="L596" i="2"/>
  <c r="L191" i="2"/>
  <c r="L199" i="2"/>
  <c r="L295" i="2"/>
  <c r="L97" i="2"/>
  <c r="L707" i="2"/>
  <c r="L178" i="2"/>
  <c r="L499" i="2"/>
  <c r="L524" i="2"/>
  <c r="L440" i="2"/>
  <c r="L561" i="2"/>
  <c r="L576" i="2"/>
  <c r="L487" i="2"/>
  <c r="L110" i="2"/>
  <c r="L464" i="2"/>
  <c r="L362" i="2"/>
  <c r="L461" i="2"/>
  <c r="L403" i="2"/>
  <c r="L712" i="2"/>
  <c r="L719" i="2"/>
  <c r="L701" i="2"/>
  <c r="L488" i="2"/>
  <c r="L491" i="2"/>
  <c r="L221" i="2"/>
  <c r="L567" i="2"/>
  <c r="L183" i="2"/>
  <c r="L598" i="2"/>
  <c r="L736" i="2"/>
  <c r="L584" i="2"/>
  <c r="L602" i="2"/>
  <c r="L609" i="2"/>
  <c r="L326" i="2"/>
  <c r="L402" i="2"/>
  <c r="L510" i="2"/>
  <c r="L454" i="2"/>
  <c r="L502" i="2"/>
  <c r="L111" i="2"/>
  <c r="L655" i="2"/>
  <c r="L47" i="2"/>
  <c r="L480" i="2"/>
  <c r="L332" i="2"/>
  <c r="L171" i="2"/>
  <c r="L577" i="2"/>
  <c r="L445" i="2"/>
  <c r="L343" i="2"/>
  <c r="L96" i="2"/>
  <c r="L418" i="2"/>
  <c r="L116" i="2"/>
  <c r="L325" i="2"/>
  <c r="L149" i="2"/>
  <c r="L276" i="2"/>
  <c r="L245" i="2"/>
  <c r="L150" i="2"/>
  <c r="L489" i="2"/>
  <c r="L657" i="2"/>
  <c r="L659" i="2"/>
  <c r="L45" i="2"/>
  <c r="L406" i="2"/>
  <c r="L258" i="2"/>
  <c r="L725" i="2"/>
  <c r="L64" i="2"/>
  <c r="L63" i="2"/>
  <c r="L265" i="2"/>
  <c r="L98" i="2"/>
  <c r="L122" i="2"/>
  <c r="L195" i="2"/>
  <c r="L95" i="2"/>
  <c r="L297" i="2"/>
  <c r="L50" i="2"/>
  <c r="L645" i="2"/>
  <c r="L289" i="2"/>
  <c r="L641" i="2"/>
  <c r="L618" i="2"/>
  <c r="L497" i="2"/>
  <c r="L361" i="2"/>
  <c r="L568" i="2"/>
  <c r="L518" i="2"/>
  <c r="L219" i="2"/>
  <c r="L673" i="2"/>
  <c r="L118" i="2"/>
  <c r="L569" i="2"/>
  <c r="L653" i="2"/>
  <c r="L282" i="2"/>
  <c r="L593" i="2"/>
  <c r="L323" i="2"/>
  <c r="L420" i="2"/>
  <c r="L243" i="2"/>
  <c r="L713" i="2"/>
  <c r="L390" i="2"/>
  <c r="L216" i="2"/>
  <c r="L648" i="2"/>
  <c r="L70" i="2"/>
  <c r="L396" i="2"/>
  <c r="L702" i="2"/>
  <c r="L397" i="2"/>
  <c r="L256" i="2"/>
  <c r="L204" i="2"/>
  <c r="L616" i="2"/>
  <c r="L103" i="2"/>
  <c r="L242" i="2"/>
  <c r="L721" i="2"/>
  <c r="L206" i="2"/>
  <c r="L236" i="2"/>
  <c r="L285" i="2"/>
  <c r="L555" i="2"/>
  <c r="L664" i="2"/>
  <c r="L123" i="2"/>
  <c r="L138" i="2"/>
  <c r="L117" i="2"/>
  <c r="L537" i="2"/>
  <c r="L29" i="2"/>
  <c r="L738" i="2"/>
  <c r="L700" i="2"/>
  <c r="L546" i="2"/>
  <c r="L273" i="2"/>
  <c r="L715" i="2"/>
  <c r="L610" i="2"/>
  <c r="L612" i="2"/>
  <c r="L261" i="2"/>
  <c r="L188" i="2"/>
  <c r="L737" i="2"/>
  <c r="L286" i="2"/>
  <c r="L88" i="2"/>
  <c r="L697" i="2"/>
  <c r="L539" i="2"/>
  <c r="L520" i="2"/>
  <c r="L483" i="2"/>
  <c r="L391" i="2"/>
  <c r="L482" i="2"/>
  <c r="L455" i="2"/>
  <c r="L733" i="2"/>
  <c r="L708" i="2"/>
  <c r="L143" i="2"/>
  <c r="L465" i="2"/>
  <c r="L619" i="2"/>
  <c r="L687" i="2"/>
  <c r="L583" i="2"/>
  <c r="L470" i="2"/>
  <c r="L257" i="2"/>
  <c r="L674" i="2"/>
  <c r="L344" i="2"/>
  <c r="L271" i="2"/>
  <c r="L452" i="2"/>
  <c r="L359" i="2"/>
  <c r="L250" i="2"/>
  <c r="L89" i="2"/>
  <c r="L528" i="2"/>
  <c r="L246" i="2"/>
  <c r="L633" i="2"/>
  <c r="L416" i="2"/>
  <c r="L599" i="2"/>
  <c r="L564" i="2"/>
  <c r="L158" i="2"/>
  <c r="L229" i="2"/>
  <c r="L322" i="2"/>
  <c r="L410" i="2"/>
  <c r="L309" i="2"/>
  <c r="L317" i="2"/>
  <c r="L340" i="2"/>
  <c r="L377" i="2"/>
  <c r="L330" i="2"/>
  <c r="L509" i="2"/>
  <c r="L620" i="2"/>
  <c r="L722" i="2"/>
  <c r="L591" i="2"/>
  <c r="L449" i="2"/>
  <c r="L688" i="2"/>
  <c r="L512" i="2"/>
  <c r="L275" i="2"/>
  <c r="L617" i="2"/>
  <c r="L530" i="2"/>
  <c r="L665" i="2"/>
  <c r="L689" i="2"/>
  <c r="L262" i="2"/>
  <c r="L360" i="2"/>
  <c r="L646" i="2"/>
  <c r="L251" i="2"/>
  <c r="L676" i="2"/>
  <c r="L710" i="2"/>
  <c r="L679" i="2"/>
  <c r="L606" i="2"/>
  <c r="L670" i="2"/>
  <c r="L492" i="2"/>
  <c r="L735" i="2"/>
  <c r="L511" i="2"/>
  <c r="L706" i="2"/>
  <c r="L554" i="2"/>
  <c r="L698" i="2"/>
  <c r="L680" i="2"/>
  <c r="L685" i="2"/>
  <c r="L693" i="2"/>
  <c r="L667" i="2"/>
  <c r="L723" i="2"/>
  <c r="L678" i="2"/>
  <c r="L709" i="2"/>
  <c r="L724" i="2"/>
  <c r="L627" i="2"/>
  <c r="L621" i="2"/>
  <c r="L714" i="2"/>
  <c r="L718" i="2"/>
  <c r="J658" i="2"/>
  <c r="J566" i="2"/>
  <c r="J545" i="2"/>
  <c r="J130" i="2"/>
  <c r="J307" i="2"/>
  <c r="J331" i="2"/>
  <c r="J466" i="2"/>
  <c r="J369" i="2"/>
  <c r="J515" i="2"/>
  <c r="J644" i="2"/>
  <c r="J370" i="2"/>
  <c r="J254" i="2"/>
  <c r="J184" i="2"/>
  <c r="J668" i="2"/>
  <c r="J131" i="2"/>
  <c r="J504" i="2"/>
  <c r="J579" i="2"/>
  <c r="J59" i="2"/>
  <c r="J400" i="2"/>
  <c r="J647" i="2"/>
  <c r="J443" i="2"/>
  <c r="J421" i="2"/>
  <c r="J544" i="2"/>
  <c r="J268" i="2"/>
  <c r="J302" i="2"/>
  <c r="J444" i="2"/>
  <c r="J66" i="2"/>
  <c r="J638" i="2"/>
  <c r="J144" i="2"/>
  <c r="J607" i="2"/>
  <c r="J677" i="2"/>
  <c r="J388" i="2"/>
  <c r="J356" i="2"/>
  <c r="J711" i="2"/>
  <c r="J102" i="2"/>
  <c r="J25" i="2"/>
  <c r="J378" i="2"/>
  <c r="J233" i="2"/>
  <c r="J148" i="2"/>
  <c r="J49" i="2"/>
  <c r="J683" i="2"/>
  <c r="J287" i="2"/>
  <c r="J549" i="2"/>
  <c r="J404" i="2"/>
  <c r="J486" i="2"/>
  <c r="J167" i="2"/>
  <c r="J226" i="2"/>
  <c r="J572" i="2"/>
  <c r="J267" i="2"/>
  <c r="J428" i="2"/>
  <c r="J531" i="2"/>
  <c r="J373" i="2"/>
  <c r="J478" i="2"/>
  <c r="J496" i="2"/>
  <c r="J218" i="2"/>
  <c r="J351" i="2"/>
  <c r="J155" i="2"/>
  <c r="J505" i="2"/>
  <c r="J244" i="2"/>
  <c r="J430" i="2"/>
  <c r="J284" i="2"/>
  <c r="J503" i="2"/>
  <c r="J185" i="2"/>
  <c r="J355" i="2"/>
  <c r="J252" i="2"/>
  <c r="J439" i="2"/>
  <c r="J319" i="2"/>
  <c r="J349" i="2"/>
  <c r="J165" i="2"/>
  <c r="J559" i="2"/>
  <c r="J611" i="2"/>
  <c r="J371" i="2"/>
  <c r="J392" i="2"/>
  <c r="J333" i="2"/>
  <c r="J209" i="2"/>
  <c r="J179" i="2"/>
  <c r="J106" i="2"/>
  <c r="J210" i="2"/>
  <c r="J72" i="2"/>
  <c r="J347" i="2"/>
  <c r="J493" i="2"/>
  <c r="J180" i="2"/>
  <c r="J535" i="2"/>
  <c r="J154" i="2"/>
  <c r="J353" i="2"/>
  <c r="J522" i="2"/>
  <c r="J84" i="2"/>
  <c r="J426" i="2"/>
  <c r="J249" i="2"/>
  <c r="J437" i="2"/>
  <c r="J224" i="2"/>
  <c r="J56" i="2"/>
  <c r="J301" i="2"/>
  <c r="J324" i="2"/>
  <c r="J125" i="2"/>
  <c r="J660" i="2"/>
  <c r="J115" i="2"/>
  <c r="J7" i="2"/>
  <c r="J305" i="2"/>
  <c r="J112" i="2"/>
  <c r="J300" i="2"/>
  <c r="J255" i="2"/>
  <c r="J408" i="2"/>
  <c r="J681" i="2"/>
  <c r="J405" i="2"/>
  <c r="J41" i="2"/>
  <c r="J33" i="2"/>
  <c r="J136" i="2"/>
  <c r="J521" i="2"/>
  <c r="J448" i="2"/>
  <c r="J682" i="2"/>
  <c r="J382" i="2"/>
  <c r="J55" i="2"/>
  <c r="J279" i="2"/>
  <c r="J13" i="2"/>
  <c r="J337" i="2"/>
  <c r="J67" i="2"/>
  <c r="J78" i="2"/>
  <c r="J342" i="2"/>
  <c r="J732" i="2"/>
  <c r="J552" i="2"/>
  <c r="J222" i="2"/>
  <c r="J631" i="2"/>
  <c r="J253" i="2"/>
  <c r="J357" i="2"/>
  <c r="J407" i="2"/>
  <c r="J412" i="2"/>
  <c r="J260" i="2"/>
  <c r="J506" i="2"/>
  <c r="J159" i="2"/>
  <c r="J133" i="2"/>
  <c r="J22" i="2"/>
  <c r="J139" i="2"/>
  <c r="J375" i="2"/>
  <c r="J274" i="2"/>
  <c r="J354" i="2"/>
  <c r="J651" i="2"/>
  <c r="J661" i="2"/>
  <c r="J293" i="2"/>
  <c r="J277" i="2"/>
  <c r="J379" i="2"/>
  <c r="J205" i="2"/>
  <c r="J704" i="2"/>
  <c r="J320" i="2"/>
  <c r="J547" i="2"/>
  <c r="J16" i="2"/>
  <c r="J423" i="2"/>
  <c r="J17" i="2"/>
  <c r="J472" i="2"/>
  <c r="J675" i="2"/>
  <c r="J553" i="2"/>
  <c r="J231" i="2"/>
  <c r="J200" i="2"/>
  <c r="J202" i="2"/>
  <c r="J176" i="2"/>
  <c r="J731" i="2"/>
  <c r="J34" i="2"/>
  <c r="J234" i="2"/>
  <c r="J173" i="2"/>
  <c r="J456" i="2"/>
  <c r="J495" i="2"/>
  <c r="J469" i="2"/>
  <c r="J543" i="2"/>
  <c r="J477" i="2"/>
  <c r="J283" i="2"/>
  <c r="J507" i="2"/>
  <c r="J341" i="2"/>
  <c r="J223" i="2"/>
  <c r="J623" i="2"/>
  <c r="J197" i="2"/>
  <c r="J605" i="2"/>
  <c r="J560" i="2"/>
  <c r="J578" i="2"/>
  <c r="J281" i="2"/>
  <c r="J551" i="2"/>
  <c r="J534" i="2"/>
  <c r="J684" i="2"/>
  <c r="J589" i="2"/>
  <c r="J417" i="2"/>
  <c r="J94" i="2"/>
  <c r="J475" i="2"/>
  <c r="J215" i="2"/>
  <c r="J36" i="2"/>
  <c r="J450" i="2"/>
  <c r="J669" i="2"/>
  <c r="J690" i="2"/>
  <c r="J225" i="2"/>
  <c r="J83" i="2"/>
  <c r="J198" i="2"/>
  <c r="J101" i="2"/>
  <c r="J672" i="2"/>
  <c r="J321" i="2"/>
  <c r="J656" i="2"/>
  <c r="J76" i="2"/>
  <c r="J5" i="2"/>
  <c r="J588" i="2"/>
  <c r="J196" i="2"/>
  <c r="J622" i="2"/>
  <c r="J513" i="2"/>
  <c r="J460" i="2"/>
  <c r="J565" i="2"/>
  <c r="J587" i="2"/>
  <c r="J358" i="2"/>
  <c r="J662" i="2"/>
  <c r="J380" i="2"/>
  <c r="J68" i="2"/>
  <c r="J53" i="2"/>
  <c r="J422" i="2"/>
  <c r="J315" i="2"/>
  <c r="J306" i="2"/>
  <c r="J600" i="2"/>
  <c r="J424" i="2"/>
  <c r="J99" i="2"/>
  <c r="J523" i="2"/>
  <c r="J193" i="2"/>
  <c r="J441" i="2"/>
  <c r="J71" i="2"/>
  <c r="J79" i="2"/>
  <c r="J479" i="2"/>
  <c r="J280" i="2"/>
  <c r="J80" i="2"/>
  <c r="J147" i="2"/>
  <c r="J573" i="2"/>
  <c r="J9" i="2"/>
  <c r="J597" i="2"/>
  <c r="J294" i="2"/>
  <c r="J107" i="2"/>
  <c r="J37" i="2"/>
  <c r="J212" i="2"/>
  <c r="J525" i="2"/>
  <c r="J427" i="2"/>
  <c r="J308" i="2"/>
  <c r="J540" i="2"/>
  <c r="J164" i="2"/>
  <c r="J666" i="2"/>
  <c r="J46" i="2"/>
  <c r="J327" i="2"/>
  <c r="J174" i="2"/>
  <c r="J372" i="2"/>
  <c r="J39" i="2"/>
  <c r="J81" i="2"/>
  <c r="J431" i="2"/>
  <c r="J109" i="2"/>
  <c r="J563" i="2"/>
  <c r="J126" i="2"/>
  <c r="J457" i="2"/>
  <c r="J432" i="2"/>
  <c r="J558" i="2"/>
  <c r="J43" i="2"/>
  <c r="J363" i="2"/>
  <c r="J425" i="2"/>
  <c r="J630" i="2"/>
  <c r="J642" i="2"/>
  <c r="J383" i="2"/>
  <c r="J433" i="2"/>
  <c r="J368" i="2"/>
  <c r="J692" i="2"/>
  <c r="J415" i="2"/>
  <c r="J239" i="2"/>
  <c r="J20" i="2"/>
  <c r="J580" i="2"/>
  <c r="J529" i="2"/>
  <c r="J376" i="2"/>
  <c r="J24" i="2"/>
  <c r="J345" i="2"/>
  <c r="J614" i="2"/>
  <c r="J52" i="2"/>
  <c r="J595" i="2"/>
  <c r="J716" i="2"/>
  <c r="J57" i="2"/>
  <c r="J436" i="2"/>
  <c r="J501" i="2"/>
  <c r="J259" i="2"/>
  <c r="J490" i="2"/>
  <c r="J508" i="2"/>
  <c r="J127" i="2"/>
  <c r="J473" i="2"/>
  <c r="J381" i="2"/>
  <c r="J194" i="2"/>
  <c r="J734" i="2"/>
  <c r="J54" i="2"/>
  <c r="J3" i="2"/>
  <c r="J401" i="2"/>
  <c r="J113" i="2"/>
  <c r="J247" i="2"/>
  <c r="J141" i="2"/>
  <c r="J459" i="2"/>
  <c r="J476" i="2"/>
  <c r="J318" i="2"/>
  <c r="J541" i="2"/>
  <c r="J434" i="2"/>
  <c r="J190" i="2"/>
  <c r="J514" i="2"/>
  <c r="J160" i="2"/>
  <c r="J108" i="2"/>
  <c r="J590" i="2"/>
  <c r="J585" i="2"/>
  <c r="J75" i="2"/>
  <c r="J186" i="2"/>
  <c r="J419" i="2"/>
  <c r="J192" i="2"/>
  <c r="J474" i="2"/>
  <c r="J691" i="2"/>
  <c r="J151" i="2"/>
  <c r="J232" i="2"/>
  <c r="J414" i="2"/>
  <c r="J398" i="2"/>
  <c r="J156" i="2"/>
  <c r="J581" i="2"/>
  <c r="J237" i="2"/>
  <c r="J227" i="2"/>
  <c r="J86" i="2"/>
  <c r="J312" i="2"/>
  <c r="J169" i="2"/>
  <c r="J334" i="2"/>
  <c r="J119" i="2"/>
  <c r="J453" i="2"/>
  <c r="J248" i="2"/>
  <c r="J613" i="2"/>
  <c r="J624" i="2"/>
  <c r="J157" i="2"/>
  <c r="J384" i="2"/>
  <c r="J339" i="2"/>
  <c r="J73" i="2"/>
  <c r="J213" i="2"/>
  <c r="J61" i="2"/>
  <c r="J637" i="2"/>
  <c r="J328" i="2"/>
  <c r="J134" i="2"/>
  <c r="J69" i="2"/>
  <c r="J38" i="2"/>
  <c r="J557" i="2"/>
  <c r="J536" i="2"/>
  <c r="J62" i="2"/>
  <c r="J240" i="2"/>
  <c r="J153" i="2"/>
  <c r="J374" i="2"/>
  <c r="J367" i="2"/>
  <c r="J519" i="2"/>
  <c r="J695" i="2"/>
  <c r="J11" i="2"/>
  <c r="J272" i="2"/>
  <c r="J114" i="2"/>
  <c r="J625" i="2"/>
  <c r="J278" i="2"/>
  <c r="J730" i="2"/>
  <c r="J542" i="2"/>
  <c r="J310" i="2"/>
  <c r="J338" i="2"/>
  <c r="J385" i="2"/>
  <c r="J181" i="2"/>
  <c r="J58" i="2"/>
  <c r="J132" i="2"/>
  <c r="J40" i="2"/>
  <c r="J10" i="2"/>
  <c r="J313" i="2"/>
  <c r="J87" i="2"/>
  <c r="J170" i="2"/>
  <c r="J217" i="2"/>
  <c r="J207" i="2"/>
  <c r="J42" i="2"/>
  <c r="J538" i="2"/>
  <c r="J481" i="2"/>
  <c r="J694" i="2"/>
  <c r="J2" i="2"/>
  <c r="J636" i="2"/>
  <c r="J556" i="2"/>
  <c r="J85" i="2"/>
  <c r="J409" i="2"/>
  <c r="J634" i="2"/>
  <c r="J366" i="2"/>
  <c r="J90" i="2"/>
  <c r="J696" i="2"/>
  <c r="J92" i="2"/>
  <c r="J189" i="2"/>
  <c r="J121" i="2"/>
  <c r="J8" i="2"/>
  <c r="J51" i="2"/>
  <c r="J570" i="2"/>
  <c r="J211" i="2"/>
  <c r="J298" i="2"/>
  <c r="J32" i="2"/>
  <c r="J44" i="2"/>
  <c r="J168" i="2"/>
  <c r="J594" i="2"/>
  <c r="J172" i="2"/>
  <c r="J608" i="2"/>
  <c r="J105" i="2"/>
  <c r="J201" i="2"/>
  <c r="J65" i="2"/>
  <c r="J26" i="2"/>
  <c r="J163" i="2"/>
  <c r="J516" i="2"/>
  <c r="J269" i="2"/>
  <c r="J446" i="2"/>
  <c r="J387" i="2"/>
  <c r="J350" i="2"/>
  <c r="J527" i="2"/>
  <c r="J161" i="2"/>
  <c r="J517" i="2"/>
  <c r="J18" i="2"/>
  <c r="J348" i="2"/>
  <c r="J671" i="2"/>
  <c r="J615" i="2"/>
  <c r="J175" i="2"/>
  <c r="J720" i="2"/>
  <c r="J288" i="2"/>
  <c r="J14" i="2"/>
  <c r="J639" i="2"/>
  <c r="J628" i="2"/>
  <c r="J48" i="2"/>
  <c r="J329" i="2"/>
  <c r="J389" i="2"/>
  <c r="J27" i="2"/>
  <c r="J500" i="2"/>
  <c r="J413" i="2"/>
  <c r="J177" i="2"/>
  <c r="J442" i="2"/>
  <c r="J120" i="2"/>
  <c r="J30" i="2"/>
  <c r="J429" i="2"/>
  <c r="J230" i="2"/>
  <c r="J182" i="2"/>
  <c r="J463" i="2"/>
  <c r="J393" i="2"/>
  <c r="J187" i="2"/>
  <c r="J214" i="2"/>
  <c r="J12" i="2"/>
  <c r="J263" i="2"/>
  <c r="J241" i="2"/>
  <c r="J603" i="2"/>
  <c r="J703" i="2"/>
  <c r="J462" i="2"/>
  <c r="J533" i="2"/>
  <c r="J264" i="2"/>
  <c r="J235" i="2"/>
  <c r="J629" i="2"/>
  <c r="J640" i="2"/>
  <c r="J21" i="2"/>
  <c r="J346" i="2"/>
  <c r="J140" i="2"/>
  <c r="J484" i="2"/>
  <c r="J19" i="2"/>
  <c r="J592" i="2"/>
  <c r="J208" i="2"/>
  <c r="J296" i="2"/>
  <c r="J654" i="2"/>
  <c r="J394" i="2"/>
  <c r="J91" i="2"/>
  <c r="J6" i="2"/>
  <c r="J220" i="2"/>
  <c r="J435" i="2"/>
  <c r="J729" i="2"/>
  <c r="J705" i="2"/>
  <c r="J468" i="2"/>
  <c r="J632" i="2"/>
  <c r="J77" i="2"/>
  <c r="J266" i="2"/>
  <c r="J471" i="2"/>
  <c r="J626" i="2"/>
  <c r="J142" i="2"/>
  <c r="J575" i="2"/>
  <c r="J146" i="2"/>
  <c r="J386" i="2"/>
  <c r="J652" i="2"/>
  <c r="J128" i="2"/>
  <c r="J643" i="2"/>
  <c r="J135" i="2"/>
  <c r="J314" i="2"/>
  <c r="J699" i="2"/>
  <c r="J550" i="2"/>
  <c r="J485" i="2"/>
  <c r="J152" i="2"/>
  <c r="J4" i="2"/>
  <c r="J438" i="2"/>
  <c r="J447" i="2"/>
  <c r="J15" i="2"/>
  <c r="J129" i="2"/>
  <c r="J726" i="2"/>
  <c r="J649" i="2"/>
  <c r="J238" i="2"/>
  <c r="J166" i="2"/>
  <c r="J336" i="2"/>
  <c r="J291" i="2"/>
  <c r="J93" i="2"/>
  <c r="J727" i="2"/>
  <c r="J635" i="2"/>
  <c r="J467" i="2"/>
  <c r="J686" i="2"/>
  <c r="J145" i="2"/>
  <c r="J526" i="2"/>
  <c r="J124" i="2"/>
  <c r="J335" i="2"/>
  <c r="J228" i="2"/>
  <c r="J494" i="2"/>
  <c r="J203" i="2"/>
  <c r="J399" i="2"/>
  <c r="J292" i="2"/>
  <c r="J299" i="2"/>
  <c r="J35" i="2"/>
  <c r="J23" i="2"/>
  <c r="J104" i="2"/>
  <c r="J28" i="2"/>
  <c r="J650" i="2"/>
  <c r="J365" i="2"/>
  <c r="J31" i="2"/>
  <c r="J352" i="2"/>
  <c r="J532" i="2"/>
  <c r="J562" i="2"/>
  <c r="J316" i="2"/>
  <c r="J663" i="2"/>
  <c r="J411" i="2"/>
  <c r="J601" i="2"/>
  <c r="J571" i="2"/>
  <c r="J137" i="2"/>
  <c r="J582" i="2"/>
  <c r="J60" i="2"/>
  <c r="J498" i="2"/>
  <c r="J586" i="2"/>
  <c r="J717" i="2"/>
  <c r="J364" i="2"/>
  <c r="J303" i="2"/>
  <c r="J304" i="2"/>
  <c r="J604" i="2"/>
  <c r="J574" i="2"/>
  <c r="J728" i="2"/>
  <c r="J162" i="2"/>
  <c r="J451" i="2"/>
  <c r="J458" i="2"/>
  <c r="J290" i="2"/>
  <c r="J74" i="2"/>
  <c r="J82" i="2"/>
  <c r="J311" i="2"/>
  <c r="J270" i="2"/>
  <c r="J395" i="2"/>
  <c r="J100" i="2"/>
  <c r="J548" i="2"/>
  <c r="J596" i="2"/>
  <c r="J191" i="2"/>
  <c r="J199" i="2"/>
  <c r="J295" i="2"/>
  <c r="J97" i="2"/>
  <c r="J707" i="2"/>
  <c r="J178" i="2"/>
  <c r="J499" i="2"/>
  <c r="J524" i="2"/>
  <c r="J440" i="2"/>
  <c r="J561" i="2"/>
  <c r="J576" i="2"/>
  <c r="J487" i="2"/>
  <c r="J110" i="2"/>
  <c r="J464" i="2"/>
  <c r="J362" i="2"/>
  <c r="J461" i="2"/>
  <c r="J403" i="2"/>
  <c r="J712" i="2"/>
  <c r="J719" i="2"/>
  <c r="J701" i="2"/>
  <c r="J488" i="2"/>
  <c r="J491" i="2"/>
  <c r="J221" i="2"/>
  <c r="J567" i="2"/>
  <c r="J183" i="2"/>
  <c r="J598" i="2"/>
  <c r="J736" i="2"/>
  <c r="J584" i="2"/>
  <c r="J602" i="2"/>
  <c r="J609" i="2"/>
  <c r="J326" i="2"/>
  <c r="J402" i="2"/>
  <c r="J510" i="2"/>
  <c r="J454" i="2"/>
  <c r="J502" i="2"/>
  <c r="J111" i="2"/>
  <c r="J655" i="2"/>
  <c r="J47" i="2"/>
  <c r="J480" i="2"/>
  <c r="J332" i="2"/>
  <c r="J171" i="2"/>
  <c r="J577" i="2"/>
  <c r="J445" i="2"/>
  <c r="J343" i="2"/>
  <c r="J96" i="2"/>
  <c r="J418" i="2"/>
  <c r="J116" i="2"/>
  <c r="J325" i="2"/>
  <c r="J149" i="2"/>
  <c r="J276" i="2"/>
  <c r="J245" i="2"/>
  <c r="J150" i="2"/>
  <c r="J489" i="2"/>
  <c r="J657" i="2"/>
  <c r="J659" i="2"/>
  <c r="J45" i="2"/>
  <c r="J406" i="2"/>
  <c r="J258" i="2"/>
  <c r="J725" i="2"/>
  <c r="J64" i="2"/>
  <c r="J63" i="2"/>
  <c r="J265" i="2"/>
  <c r="J98" i="2"/>
  <c r="J122" i="2"/>
  <c r="J195" i="2"/>
  <c r="J95" i="2"/>
  <c r="J297" i="2"/>
  <c r="J50" i="2"/>
  <c r="J645" i="2"/>
  <c r="J289" i="2"/>
  <c r="J641" i="2"/>
  <c r="J618" i="2"/>
  <c r="J497" i="2"/>
  <c r="J361" i="2"/>
  <c r="J568" i="2"/>
  <c r="J518" i="2"/>
  <c r="J219" i="2"/>
  <c r="J673" i="2"/>
  <c r="J118" i="2"/>
  <c r="J569" i="2"/>
  <c r="J653" i="2"/>
  <c r="J282" i="2"/>
  <c r="J593" i="2"/>
  <c r="J323" i="2"/>
  <c r="J420" i="2"/>
  <c r="J243" i="2"/>
  <c r="J713" i="2"/>
  <c r="J390" i="2"/>
  <c r="J216" i="2"/>
  <c r="J648" i="2"/>
  <c r="J70" i="2"/>
  <c r="J396" i="2"/>
  <c r="J702" i="2"/>
  <c r="J397" i="2"/>
  <c r="J256" i="2"/>
  <c r="J204" i="2"/>
  <c r="J616" i="2"/>
  <c r="J103" i="2"/>
  <c r="J242" i="2"/>
  <c r="J721" i="2"/>
  <c r="J206" i="2"/>
  <c r="J236" i="2"/>
  <c r="J285" i="2"/>
  <c r="J555" i="2"/>
  <c r="J664" i="2"/>
  <c r="J123" i="2"/>
  <c r="J138" i="2"/>
  <c r="J117" i="2"/>
  <c r="J537" i="2"/>
  <c r="J29" i="2"/>
  <c r="J738" i="2"/>
  <c r="J700" i="2"/>
  <c r="J546" i="2"/>
  <c r="J273" i="2"/>
  <c r="J715" i="2"/>
  <c r="J610" i="2"/>
  <c r="J612" i="2"/>
  <c r="J261" i="2"/>
  <c r="J188" i="2"/>
  <c r="J737" i="2"/>
  <c r="J286" i="2"/>
  <c r="J88" i="2"/>
  <c r="J697" i="2"/>
  <c r="J539" i="2"/>
  <c r="J520" i="2"/>
  <c r="J483" i="2"/>
  <c r="J391" i="2"/>
  <c r="J482" i="2"/>
  <c r="J455" i="2"/>
  <c r="J733" i="2"/>
  <c r="J708" i="2"/>
  <c r="J143" i="2"/>
  <c r="J465" i="2"/>
  <c r="J619" i="2"/>
  <c r="J687" i="2"/>
  <c r="J583" i="2"/>
  <c r="J470" i="2"/>
  <c r="J257" i="2"/>
  <c r="J674" i="2"/>
  <c r="J344" i="2"/>
  <c r="J271" i="2"/>
  <c r="J452" i="2"/>
  <c r="J359" i="2"/>
  <c r="J250" i="2"/>
  <c r="J89" i="2"/>
  <c r="J528" i="2"/>
  <c r="J246" i="2"/>
  <c r="J633" i="2"/>
  <c r="J416" i="2"/>
  <c r="J599" i="2"/>
  <c r="J564" i="2"/>
  <c r="J158" i="2"/>
  <c r="J229" i="2"/>
  <c r="J322" i="2"/>
  <c r="J410" i="2"/>
  <c r="J309" i="2"/>
  <c r="J317" i="2"/>
  <c r="J340" i="2"/>
  <c r="J377" i="2"/>
  <c r="J330" i="2"/>
  <c r="J509" i="2"/>
  <c r="J620" i="2"/>
  <c r="J722" i="2"/>
  <c r="J591" i="2"/>
  <c r="J449" i="2"/>
  <c r="J688" i="2"/>
  <c r="J512" i="2"/>
  <c r="J275" i="2"/>
  <c r="J617" i="2"/>
  <c r="J530" i="2"/>
  <c r="J665" i="2"/>
  <c r="J689" i="2"/>
  <c r="J262" i="2"/>
  <c r="J360" i="2"/>
  <c r="J646" i="2"/>
  <c r="J251" i="2"/>
  <c r="J676" i="2"/>
  <c r="J710" i="2"/>
  <c r="J679" i="2"/>
  <c r="J606" i="2"/>
  <c r="J670" i="2"/>
  <c r="J492" i="2"/>
  <c r="J735" i="2"/>
  <c r="J511" i="2"/>
  <c r="J706" i="2"/>
  <c r="J554" i="2"/>
  <c r="J698" i="2"/>
  <c r="J680" i="2"/>
  <c r="J685" i="2"/>
  <c r="J693" i="2"/>
  <c r="J667" i="2"/>
  <c r="J723" i="2"/>
  <c r="J678" i="2"/>
  <c r="J709" i="2"/>
  <c r="J724" i="2"/>
  <c r="J627" i="2"/>
  <c r="J621" i="2"/>
  <c r="J714" i="2"/>
  <c r="J718" i="2"/>
  <c r="H658" i="2"/>
  <c r="H566" i="2"/>
  <c r="H545" i="2"/>
  <c r="H130" i="2"/>
  <c r="H307" i="2"/>
  <c r="H331" i="2"/>
  <c r="H466" i="2"/>
  <c r="H369" i="2"/>
  <c r="H515" i="2"/>
  <c r="H644" i="2"/>
  <c r="H370" i="2"/>
  <c r="H254" i="2"/>
  <c r="H184" i="2"/>
  <c r="H668" i="2"/>
  <c r="H131" i="2"/>
  <c r="H504" i="2"/>
  <c r="H579" i="2"/>
  <c r="H59" i="2"/>
  <c r="H400" i="2"/>
  <c r="H647" i="2"/>
  <c r="H443" i="2"/>
  <c r="H421" i="2"/>
  <c r="H544" i="2"/>
  <c r="H268" i="2"/>
  <c r="H302" i="2"/>
  <c r="H444" i="2"/>
  <c r="H66" i="2"/>
  <c r="H638" i="2"/>
  <c r="H144" i="2"/>
  <c r="H607" i="2"/>
  <c r="H677" i="2"/>
  <c r="H388" i="2"/>
  <c r="H356" i="2"/>
  <c r="H711" i="2"/>
  <c r="H102" i="2"/>
  <c r="H25" i="2"/>
  <c r="H378" i="2"/>
  <c r="H233" i="2"/>
  <c r="H148" i="2"/>
  <c r="H49" i="2"/>
  <c r="H683" i="2"/>
  <c r="H287" i="2"/>
  <c r="H549" i="2"/>
  <c r="H404" i="2"/>
  <c r="H486" i="2"/>
  <c r="H167" i="2"/>
  <c r="H226" i="2"/>
  <c r="H572" i="2"/>
  <c r="H267" i="2"/>
  <c r="H428" i="2"/>
  <c r="H531" i="2"/>
  <c r="H373" i="2"/>
  <c r="H478" i="2"/>
  <c r="H496" i="2"/>
  <c r="H218" i="2"/>
  <c r="H351" i="2"/>
  <c r="H155" i="2"/>
  <c r="H505" i="2"/>
  <c r="H244" i="2"/>
  <c r="H430" i="2"/>
  <c r="H284" i="2"/>
  <c r="H503" i="2"/>
  <c r="H185" i="2"/>
  <c r="H355" i="2"/>
  <c r="H252" i="2"/>
  <c r="H439" i="2"/>
  <c r="H319" i="2"/>
  <c r="H349" i="2"/>
  <c r="H165" i="2"/>
  <c r="H559" i="2"/>
  <c r="H611" i="2"/>
  <c r="H371" i="2"/>
  <c r="H392" i="2"/>
  <c r="H333" i="2"/>
  <c r="H209" i="2"/>
  <c r="H179" i="2"/>
  <c r="H106" i="2"/>
  <c r="H210" i="2"/>
  <c r="H72" i="2"/>
  <c r="H347" i="2"/>
  <c r="H493" i="2"/>
  <c r="H180" i="2"/>
  <c r="H535" i="2"/>
  <c r="H154" i="2"/>
  <c r="H353" i="2"/>
  <c r="H522" i="2"/>
  <c r="H84" i="2"/>
  <c r="H426" i="2"/>
  <c r="H249" i="2"/>
  <c r="H437" i="2"/>
  <c r="H224" i="2"/>
  <c r="H56" i="2"/>
  <c r="H301" i="2"/>
  <c r="H324" i="2"/>
  <c r="H125" i="2"/>
  <c r="H660" i="2"/>
  <c r="H115" i="2"/>
  <c r="H7" i="2"/>
  <c r="H305" i="2"/>
  <c r="H112" i="2"/>
  <c r="H300" i="2"/>
  <c r="H255" i="2"/>
  <c r="H408" i="2"/>
  <c r="H681" i="2"/>
  <c r="H405" i="2"/>
  <c r="H41" i="2"/>
  <c r="H33" i="2"/>
  <c r="H136" i="2"/>
  <c r="H521" i="2"/>
  <c r="H448" i="2"/>
  <c r="H682" i="2"/>
  <c r="H382" i="2"/>
  <c r="H55" i="2"/>
  <c r="H279" i="2"/>
  <c r="H13" i="2"/>
  <c r="H337" i="2"/>
  <c r="H67" i="2"/>
  <c r="H78" i="2"/>
  <c r="H342" i="2"/>
  <c r="H732" i="2"/>
  <c r="H552" i="2"/>
  <c r="H222" i="2"/>
  <c r="H631" i="2"/>
  <c r="H253" i="2"/>
  <c r="H357" i="2"/>
  <c r="H407" i="2"/>
  <c r="H412" i="2"/>
  <c r="H260" i="2"/>
  <c r="H506" i="2"/>
  <c r="H159" i="2"/>
  <c r="H133" i="2"/>
  <c r="H22" i="2"/>
  <c r="H139" i="2"/>
  <c r="H375" i="2"/>
  <c r="H274" i="2"/>
  <c r="H354" i="2"/>
  <c r="H651" i="2"/>
  <c r="H661" i="2"/>
  <c r="H293" i="2"/>
  <c r="H277" i="2"/>
  <c r="H379" i="2"/>
  <c r="H205" i="2"/>
  <c r="H704" i="2"/>
  <c r="H320" i="2"/>
  <c r="H547" i="2"/>
  <c r="H16" i="2"/>
  <c r="H423" i="2"/>
  <c r="H17" i="2"/>
  <c r="H472" i="2"/>
  <c r="H675" i="2"/>
  <c r="H553" i="2"/>
  <c r="H231" i="2"/>
  <c r="H200" i="2"/>
  <c r="H202" i="2"/>
  <c r="H176" i="2"/>
  <c r="H731" i="2"/>
  <c r="H34" i="2"/>
  <c r="H234" i="2"/>
  <c r="H173" i="2"/>
  <c r="H456" i="2"/>
  <c r="H495" i="2"/>
  <c r="H469" i="2"/>
  <c r="H543" i="2"/>
  <c r="H477" i="2"/>
  <c r="H283" i="2"/>
  <c r="H507" i="2"/>
  <c r="H341" i="2"/>
  <c r="H223" i="2"/>
  <c r="H623" i="2"/>
  <c r="H197" i="2"/>
  <c r="H605" i="2"/>
  <c r="H560" i="2"/>
  <c r="H578" i="2"/>
  <c r="H281" i="2"/>
  <c r="H551" i="2"/>
  <c r="H534" i="2"/>
  <c r="H684" i="2"/>
  <c r="H589" i="2"/>
  <c r="H417" i="2"/>
  <c r="H94" i="2"/>
  <c r="H475" i="2"/>
  <c r="H215" i="2"/>
  <c r="H36" i="2"/>
  <c r="H450" i="2"/>
  <c r="H669" i="2"/>
  <c r="H690" i="2"/>
  <c r="H225" i="2"/>
  <c r="H83" i="2"/>
  <c r="H198" i="2"/>
  <c r="H101" i="2"/>
  <c r="H672" i="2"/>
  <c r="H321" i="2"/>
  <c r="H656" i="2"/>
  <c r="H76" i="2"/>
  <c r="H5" i="2"/>
  <c r="H588" i="2"/>
  <c r="H196" i="2"/>
  <c r="H622" i="2"/>
  <c r="H513" i="2"/>
  <c r="H460" i="2"/>
  <c r="H565" i="2"/>
  <c r="H587" i="2"/>
  <c r="H358" i="2"/>
  <c r="H662" i="2"/>
  <c r="H380" i="2"/>
  <c r="H68" i="2"/>
  <c r="H53" i="2"/>
  <c r="H422" i="2"/>
  <c r="H315" i="2"/>
  <c r="H306" i="2"/>
  <c r="H600" i="2"/>
  <c r="H424" i="2"/>
  <c r="H99" i="2"/>
  <c r="H523" i="2"/>
  <c r="H193" i="2"/>
  <c r="H441" i="2"/>
  <c r="H71" i="2"/>
  <c r="H79" i="2"/>
  <c r="H479" i="2"/>
  <c r="H280" i="2"/>
  <c r="H80" i="2"/>
  <c r="H147" i="2"/>
  <c r="H573" i="2"/>
  <c r="H9" i="2"/>
  <c r="H597" i="2"/>
  <c r="H294" i="2"/>
  <c r="H107" i="2"/>
  <c r="H37" i="2"/>
  <c r="H212" i="2"/>
  <c r="H525" i="2"/>
  <c r="H427" i="2"/>
  <c r="H308" i="2"/>
  <c r="H540" i="2"/>
  <c r="H164" i="2"/>
  <c r="H666" i="2"/>
  <c r="H46" i="2"/>
  <c r="H327" i="2"/>
  <c r="H174" i="2"/>
  <c r="H372" i="2"/>
  <c r="H39" i="2"/>
  <c r="H81" i="2"/>
  <c r="H431" i="2"/>
  <c r="H109" i="2"/>
  <c r="H563" i="2"/>
  <c r="H126" i="2"/>
  <c r="H457" i="2"/>
  <c r="H432" i="2"/>
  <c r="H558" i="2"/>
  <c r="H43" i="2"/>
  <c r="H363" i="2"/>
  <c r="H425" i="2"/>
  <c r="H630" i="2"/>
  <c r="H642" i="2"/>
  <c r="H383" i="2"/>
  <c r="H433" i="2"/>
  <c r="H368" i="2"/>
  <c r="H692" i="2"/>
  <c r="H415" i="2"/>
  <c r="H239" i="2"/>
  <c r="H20" i="2"/>
  <c r="H580" i="2"/>
  <c r="H529" i="2"/>
  <c r="H376" i="2"/>
  <c r="H24" i="2"/>
  <c r="H345" i="2"/>
  <c r="H614" i="2"/>
  <c r="H52" i="2"/>
  <c r="H595" i="2"/>
  <c r="H716" i="2"/>
  <c r="H57" i="2"/>
  <c r="H436" i="2"/>
  <c r="H501" i="2"/>
  <c r="H259" i="2"/>
  <c r="H490" i="2"/>
  <c r="H508" i="2"/>
  <c r="H127" i="2"/>
  <c r="H473" i="2"/>
  <c r="H381" i="2"/>
  <c r="H194" i="2"/>
  <c r="H734" i="2"/>
  <c r="H54" i="2"/>
  <c r="H3" i="2"/>
  <c r="H401" i="2"/>
  <c r="H113" i="2"/>
  <c r="H247" i="2"/>
  <c r="H141" i="2"/>
  <c r="H459" i="2"/>
  <c r="H476" i="2"/>
  <c r="H318" i="2"/>
  <c r="H541" i="2"/>
  <c r="H434" i="2"/>
  <c r="H190" i="2"/>
  <c r="H514" i="2"/>
  <c r="H160" i="2"/>
  <c r="H108" i="2"/>
  <c r="H590" i="2"/>
  <c r="H585" i="2"/>
  <c r="H75" i="2"/>
  <c r="H186" i="2"/>
  <c r="H419" i="2"/>
  <c r="H192" i="2"/>
  <c r="H474" i="2"/>
  <c r="H691" i="2"/>
  <c r="H151" i="2"/>
  <c r="H232" i="2"/>
  <c r="H414" i="2"/>
  <c r="H398" i="2"/>
  <c r="H156" i="2"/>
  <c r="H581" i="2"/>
  <c r="H237" i="2"/>
  <c r="H227" i="2"/>
  <c r="H86" i="2"/>
  <c r="H312" i="2"/>
  <c r="H169" i="2"/>
  <c r="H334" i="2"/>
  <c r="H119" i="2"/>
  <c r="H453" i="2"/>
  <c r="H248" i="2"/>
  <c r="H613" i="2"/>
  <c r="H624" i="2"/>
  <c r="H157" i="2"/>
  <c r="H384" i="2"/>
  <c r="H339" i="2"/>
  <c r="H73" i="2"/>
  <c r="H213" i="2"/>
  <c r="H61" i="2"/>
  <c r="H637" i="2"/>
  <c r="H328" i="2"/>
  <c r="H134" i="2"/>
  <c r="H69" i="2"/>
  <c r="H38" i="2"/>
  <c r="H557" i="2"/>
  <c r="H536" i="2"/>
  <c r="H62" i="2"/>
  <c r="H240" i="2"/>
  <c r="H153" i="2"/>
  <c r="H374" i="2"/>
  <c r="H367" i="2"/>
  <c r="H519" i="2"/>
  <c r="H695" i="2"/>
  <c r="H11" i="2"/>
  <c r="H272" i="2"/>
  <c r="H114" i="2"/>
  <c r="H625" i="2"/>
  <c r="H278" i="2"/>
  <c r="H730" i="2"/>
  <c r="H542" i="2"/>
  <c r="H310" i="2"/>
  <c r="H338" i="2"/>
  <c r="H385" i="2"/>
  <c r="H181" i="2"/>
  <c r="H58" i="2"/>
  <c r="H132" i="2"/>
  <c r="H40" i="2"/>
  <c r="H10" i="2"/>
  <c r="H313" i="2"/>
  <c r="H87" i="2"/>
  <c r="H170" i="2"/>
  <c r="H217" i="2"/>
  <c r="H207" i="2"/>
  <c r="H42" i="2"/>
  <c r="H538" i="2"/>
  <c r="H481" i="2"/>
  <c r="H694" i="2"/>
  <c r="H2" i="2"/>
  <c r="H636" i="2"/>
  <c r="H556" i="2"/>
  <c r="H85" i="2"/>
  <c r="H409" i="2"/>
  <c r="H634" i="2"/>
  <c r="H366" i="2"/>
  <c r="H90" i="2"/>
  <c r="H696" i="2"/>
  <c r="H92" i="2"/>
  <c r="H189" i="2"/>
  <c r="H121" i="2"/>
  <c r="H8" i="2"/>
  <c r="H51" i="2"/>
  <c r="H570" i="2"/>
  <c r="H211" i="2"/>
  <c r="H298" i="2"/>
  <c r="H32" i="2"/>
  <c r="H44" i="2"/>
  <c r="H168" i="2"/>
  <c r="H594" i="2"/>
  <c r="H172" i="2"/>
  <c r="H608" i="2"/>
  <c r="H105" i="2"/>
  <c r="H201" i="2"/>
  <c r="H65" i="2"/>
  <c r="H26" i="2"/>
  <c r="H163" i="2"/>
  <c r="H516" i="2"/>
  <c r="H269" i="2"/>
  <c r="H446" i="2"/>
  <c r="H387" i="2"/>
  <c r="H350" i="2"/>
  <c r="H527" i="2"/>
  <c r="H161" i="2"/>
  <c r="H517" i="2"/>
  <c r="H18" i="2"/>
  <c r="H348" i="2"/>
  <c r="H671" i="2"/>
  <c r="H615" i="2"/>
  <c r="H175" i="2"/>
  <c r="H720" i="2"/>
  <c r="H288" i="2"/>
  <c r="H14" i="2"/>
  <c r="H639" i="2"/>
  <c r="H628" i="2"/>
  <c r="H48" i="2"/>
  <c r="H329" i="2"/>
  <c r="H389" i="2"/>
  <c r="H27" i="2"/>
  <c r="H500" i="2"/>
  <c r="H413" i="2"/>
  <c r="H177" i="2"/>
  <c r="H442" i="2"/>
  <c r="H120" i="2"/>
  <c r="H30" i="2"/>
  <c r="H429" i="2"/>
  <c r="H230" i="2"/>
  <c r="H182" i="2"/>
  <c r="H463" i="2"/>
  <c r="H393" i="2"/>
  <c r="H187" i="2"/>
  <c r="H214" i="2"/>
  <c r="H12" i="2"/>
  <c r="H263" i="2"/>
  <c r="H241" i="2"/>
  <c r="H603" i="2"/>
  <c r="H703" i="2"/>
  <c r="H462" i="2"/>
  <c r="H533" i="2"/>
  <c r="H264" i="2"/>
  <c r="H235" i="2"/>
  <c r="H629" i="2"/>
  <c r="H640" i="2"/>
  <c r="H21" i="2"/>
  <c r="H346" i="2"/>
  <c r="H140" i="2"/>
  <c r="H484" i="2"/>
  <c r="H19" i="2"/>
  <c r="H592" i="2"/>
  <c r="H208" i="2"/>
  <c r="H296" i="2"/>
  <c r="H654" i="2"/>
  <c r="H394" i="2"/>
  <c r="H91" i="2"/>
  <c r="H6" i="2"/>
  <c r="H220" i="2"/>
  <c r="H435" i="2"/>
  <c r="H729" i="2"/>
  <c r="H705" i="2"/>
  <c r="H468" i="2"/>
  <c r="H632" i="2"/>
  <c r="H77" i="2"/>
  <c r="H266" i="2"/>
  <c r="H471" i="2"/>
  <c r="H626" i="2"/>
  <c r="H142" i="2"/>
  <c r="H575" i="2"/>
  <c r="H146" i="2"/>
  <c r="H386" i="2"/>
  <c r="H652" i="2"/>
  <c r="H128" i="2"/>
  <c r="H643" i="2"/>
  <c r="H135" i="2"/>
  <c r="H314" i="2"/>
  <c r="H699" i="2"/>
  <c r="H550" i="2"/>
  <c r="H485" i="2"/>
  <c r="H152" i="2"/>
  <c r="H4" i="2"/>
  <c r="H438" i="2"/>
  <c r="H447" i="2"/>
  <c r="H15" i="2"/>
  <c r="H129" i="2"/>
  <c r="H726" i="2"/>
  <c r="H649" i="2"/>
  <c r="H238" i="2"/>
  <c r="H166" i="2"/>
  <c r="H336" i="2"/>
  <c r="H291" i="2"/>
  <c r="H93" i="2"/>
  <c r="H727" i="2"/>
  <c r="H635" i="2"/>
  <c r="H467" i="2"/>
  <c r="H686" i="2"/>
  <c r="H145" i="2"/>
  <c r="H526" i="2"/>
  <c r="H124" i="2"/>
  <c r="H335" i="2"/>
  <c r="H228" i="2"/>
  <c r="H494" i="2"/>
  <c r="H203" i="2"/>
  <c r="H399" i="2"/>
  <c r="H292" i="2"/>
  <c r="H299" i="2"/>
  <c r="H35" i="2"/>
  <c r="H23" i="2"/>
  <c r="H104" i="2"/>
  <c r="H28" i="2"/>
  <c r="H650" i="2"/>
  <c r="H365" i="2"/>
  <c r="H31" i="2"/>
  <c r="H352" i="2"/>
  <c r="H532" i="2"/>
  <c r="H562" i="2"/>
  <c r="H316" i="2"/>
  <c r="H663" i="2"/>
  <c r="H411" i="2"/>
  <c r="H601" i="2"/>
  <c r="H571" i="2"/>
  <c r="H137" i="2"/>
  <c r="H582" i="2"/>
  <c r="H60" i="2"/>
  <c r="H498" i="2"/>
  <c r="H586" i="2"/>
  <c r="H717" i="2"/>
  <c r="H364" i="2"/>
  <c r="H303" i="2"/>
  <c r="H304" i="2"/>
  <c r="H604" i="2"/>
  <c r="H574" i="2"/>
  <c r="H728" i="2"/>
  <c r="H162" i="2"/>
  <c r="H451" i="2"/>
  <c r="H458" i="2"/>
  <c r="H290" i="2"/>
  <c r="H74" i="2"/>
  <c r="H82" i="2"/>
  <c r="H311" i="2"/>
  <c r="H270" i="2"/>
  <c r="H395" i="2"/>
  <c r="H100" i="2"/>
  <c r="H548" i="2"/>
  <c r="H596" i="2"/>
  <c r="H191" i="2"/>
  <c r="H199" i="2"/>
  <c r="H295" i="2"/>
  <c r="H97" i="2"/>
  <c r="H707" i="2"/>
  <c r="H178" i="2"/>
  <c r="H499" i="2"/>
  <c r="H524" i="2"/>
  <c r="H440" i="2"/>
  <c r="H561" i="2"/>
  <c r="H576" i="2"/>
  <c r="H487" i="2"/>
  <c r="H110" i="2"/>
  <c r="H464" i="2"/>
  <c r="H362" i="2"/>
  <c r="H461" i="2"/>
  <c r="H403" i="2"/>
  <c r="H712" i="2"/>
  <c r="H719" i="2"/>
  <c r="H701" i="2"/>
  <c r="H488" i="2"/>
  <c r="H491" i="2"/>
  <c r="H221" i="2"/>
  <c r="H567" i="2"/>
  <c r="H183" i="2"/>
  <c r="H598" i="2"/>
  <c r="H736" i="2"/>
  <c r="H584" i="2"/>
  <c r="H602" i="2"/>
  <c r="H609" i="2"/>
  <c r="H326" i="2"/>
  <c r="H402" i="2"/>
  <c r="H510" i="2"/>
  <c r="H454" i="2"/>
  <c r="H502" i="2"/>
  <c r="H111" i="2"/>
  <c r="H655" i="2"/>
  <c r="H47" i="2"/>
  <c r="H480" i="2"/>
  <c r="H332" i="2"/>
  <c r="H171" i="2"/>
  <c r="H577" i="2"/>
  <c r="H445" i="2"/>
  <c r="H343" i="2"/>
  <c r="H96" i="2"/>
  <c r="H418" i="2"/>
  <c r="H116" i="2"/>
  <c r="H325" i="2"/>
  <c r="H149" i="2"/>
  <c r="H276" i="2"/>
  <c r="H245" i="2"/>
  <c r="H150" i="2"/>
  <c r="H489" i="2"/>
  <c r="H657" i="2"/>
  <c r="H659" i="2"/>
  <c r="H45" i="2"/>
  <c r="H406" i="2"/>
  <c r="H258" i="2"/>
  <c r="H725" i="2"/>
  <c r="H64" i="2"/>
  <c r="H63" i="2"/>
  <c r="H265" i="2"/>
  <c r="H98" i="2"/>
  <c r="H122" i="2"/>
  <c r="H195" i="2"/>
  <c r="H95" i="2"/>
  <c r="H297" i="2"/>
  <c r="H50" i="2"/>
  <c r="H645" i="2"/>
  <c r="H289" i="2"/>
  <c r="H641" i="2"/>
  <c r="H618" i="2"/>
  <c r="H497" i="2"/>
  <c r="H361" i="2"/>
  <c r="H568" i="2"/>
  <c r="H518" i="2"/>
  <c r="H219" i="2"/>
  <c r="H673" i="2"/>
  <c r="H118" i="2"/>
  <c r="H569" i="2"/>
  <c r="H653" i="2"/>
  <c r="H282" i="2"/>
  <c r="H593" i="2"/>
  <c r="H323" i="2"/>
  <c r="H420" i="2"/>
  <c r="H243" i="2"/>
  <c r="H713" i="2"/>
  <c r="H390" i="2"/>
  <c r="H216" i="2"/>
  <c r="H648" i="2"/>
  <c r="H70" i="2"/>
  <c r="H396" i="2"/>
  <c r="H702" i="2"/>
  <c r="H397" i="2"/>
  <c r="H256" i="2"/>
  <c r="H204" i="2"/>
  <c r="H616" i="2"/>
  <c r="H103" i="2"/>
  <c r="H242" i="2"/>
  <c r="H721" i="2"/>
  <c r="H206" i="2"/>
  <c r="H236" i="2"/>
  <c r="H285" i="2"/>
  <c r="H555" i="2"/>
  <c r="H664" i="2"/>
  <c r="H123" i="2"/>
  <c r="H138" i="2"/>
  <c r="H117" i="2"/>
  <c r="H537" i="2"/>
  <c r="H29" i="2"/>
  <c r="H738" i="2"/>
  <c r="H700" i="2"/>
  <c r="H546" i="2"/>
  <c r="H273" i="2"/>
  <c r="H715" i="2"/>
  <c r="H610" i="2"/>
  <c r="H612" i="2"/>
  <c r="H261" i="2"/>
  <c r="H188" i="2"/>
  <c r="H737" i="2"/>
  <c r="H286" i="2"/>
  <c r="H88" i="2"/>
  <c r="H697" i="2"/>
  <c r="H539" i="2"/>
  <c r="H520" i="2"/>
  <c r="H483" i="2"/>
  <c r="H391" i="2"/>
  <c r="H482" i="2"/>
  <c r="H455" i="2"/>
  <c r="H733" i="2"/>
  <c r="H708" i="2"/>
  <c r="H143" i="2"/>
  <c r="H465" i="2"/>
  <c r="H619" i="2"/>
  <c r="H687" i="2"/>
  <c r="H583" i="2"/>
  <c r="H470" i="2"/>
  <c r="H257" i="2"/>
  <c r="H674" i="2"/>
  <c r="H344" i="2"/>
  <c r="H271" i="2"/>
  <c r="H452" i="2"/>
  <c r="H359" i="2"/>
  <c r="H250" i="2"/>
  <c r="H89" i="2"/>
  <c r="H528" i="2"/>
  <c r="H246" i="2"/>
  <c r="H633" i="2"/>
  <c r="H416" i="2"/>
  <c r="H599" i="2"/>
  <c r="H564" i="2"/>
  <c r="H158" i="2"/>
  <c r="H229" i="2"/>
  <c r="H322" i="2"/>
  <c r="H410" i="2"/>
  <c r="H309" i="2"/>
  <c r="H317" i="2"/>
  <c r="H340" i="2"/>
  <c r="H377" i="2"/>
  <c r="H330" i="2"/>
  <c r="H509" i="2"/>
  <c r="H620" i="2"/>
  <c r="H722" i="2"/>
  <c r="H591" i="2"/>
  <c r="H449" i="2"/>
  <c r="H688" i="2"/>
  <c r="H512" i="2"/>
  <c r="H275" i="2"/>
  <c r="H617" i="2"/>
  <c r="H530" i="2"/>
  <c r="H665" i="2"/>
  <c r="H689" i="2"/>
  <c r="H262" i="2"/>
  <c r="H360" i="2"/>
  <c r="H646" i="2"/>
  <c r="H251" i="2"/>
  <c r="H676" i="2"/>
  <c r="H710" i="2"/>
  <c r="H679" i="2"/>
  <c r="H606" i="2"/>
  <c r="H670" i="2"/>
  <c r="H492" i="2"/>
  <c r="H735" i="2"/>
  <c r="H511" i="2"/>
  <c r="H706" i="2"/>
  <c r="H554" i="2"/>
  <c r="H698" i="2"/>
  <c r="H680" i="2"/>
  <c r="H685" i="2"/>
  <c r="H693" i="2"/>
  <c r="H667" i="2"/>
  <c r="H723" i="2"/>
  <c r="H678" i="2"/>
  <c r="H709" i="2"/>
  <c r="H724" i="2"/>
  <c r="H627" i="2"/>
  <c r="H621" i="2"/>
  <c r="H714" i="2"/>
  <c r="H718" i="2"/>
  <c r="C123" i="3" l="1"/>
  <c r="C13" i="3"/>
  <c r="C20" i="3"/>
  <c r="C122" i="3"/>
  <c r="C83" i="3"/>
  <c r="C89" i="3"/>
  <c r="C3" i="3"/>
  <c r="D116" i="3"/>
  <c r="J72" i="3"/>
  <c r="C32" i="3"/>
  <c r="C75" i="3"/>
  <c r="C57" i="3"/>
  <c r="C36" i="3"/>
  <c r="D76" i="3"/>
  <c r="K34" i="3"/>
  <c r="D71" i="3"/>
  <c r="C55" i="3"/>
  <c r="C76" i="3"/>
  <c r="E58" i="3"/>
  <c r="C22" i="3"/>
  <c r="C31" i="3"/>
  <c r="E85" i="3"/>
  <c r="C28" i="3"/>
  <c r="C27" i="3"/>
  <c r="C81" i="3"/>
  <c r="K100" i="3"/>
  <c r="C44" i="3"/>
  <c r="F31" i="3"/>
  <c r="L87" i="3"/>
  <c r="C100" i="3"/>
  <c r="C42" i="3"/>
  <c r="C54" i="3"/>
  <c r="J83" i="3"/>
  <c r="F100" i="3"/>
  <c r="H14" i="3"/>
  <c r="C33" i="3"/>
  <c r="C59" i="3"/>
  <c r="C43" i="3"/>
  <c r="C62" i="3"/>
  <c r="C5" i="3"/>
  <c r="C25" i="3"/>
  <c r="K10" i="3"/>
  <c r="E34" i="3"/>
  <c r="F57" i="3"/>
  <c r="H58" i="3"/>
  <c r="J39" i="3"/>
  <c r="C97" i="3"/>
  <c r="D67" i="3"/>
  <c r="F47" i="3"/>
  <c r="M118" i="3"/>
  <c r="C124" i="3"/>
  <c r="D83" i="3"/>
  <c r="F44" i="3"/>
  <c r="I122" i="3"/>
  <c r="C126" i="3"/>
  <c r="C82" i="3"/>
  <c r="C87" i="3"/>
  <c r="C41" i="3"/>
  <c r="C99" i="3"/>
  <c r="E83" i="3"/>
  <c r="K83" i="3"/>
  <c r="C102" i="3"/>
  <c r="C92" i="3"/>
  <c r="E11" i="3"/>
  <c r="F11" i="3"/>
  <c r="K103" i="3"/>
  <c r="C111" i="3"/>
  <c r="C101" i="3"/>
  <c r="C91" i="3"/>
  <c r="C46" i="3"/>
  <c r="C48" i="3"/>
  <c r="C95" i="3"/>
  <c r="D82" i="3"/>
  <c r="E10" i="3"/>
  <c r="F48" i="3"/>
  <c r="K124" i="3"/>
  <c r="C70" i="3"/>
  <c r="C56" i="3"/>
  <c r="D48" i="3"/>
  <c r="F124" i="3"/>
  <c r="C15" i="3"/>
  <c r="C116" i="3"/>
  <c r="C66" i="3"/>
  <c r="C113" i="3"/>
  <c r="C34" i="3"/>
  <c r="E125" i="3"/>
  <c r="F89" i="3"/>
  <c r="O102" i="3"/>
  <c r="K35" i="3"/>
  <c r="C37" i="3"/>
  <c r="M25" i="3"/>
  <c r="C50" i="3"/>
  <c r="E122" i="3"/>
  <c r="F50" i="3"/>
  <c r="U121" i="3"/>
  <c r="V121" i="3"/>
  <c r="Q121" i="3"/>
  <c r="N121" i="3"/>
  <c r="S121" i="3"/>
  <c r="T121" i="3"/>
  <c r="P121" i="3"/>
  <c r="R121" i="3"/>
  <c r="L121" i="3"/>
  <c r="O121" i="3"/>
  <c r="K121" i="3"/>
  <c r="M121" i="3"/>
  <c r="I121" i="3"/>
  <c r="F121" i="3"/>
  <c r="U84" i="3"/>
  <c r="V84" i="3"/>
  <c r="T84" i="3"/>
  <c r="N84" i="3"/>
  <c r="P84" i="3"/>
  <c r="S84" i="3"/>
  <c r="R84" i="3"/>
  <c r="M84" i="3"/>
  <c r="Q84" i="3"/>
  <c r="L84" i="3"/>
  <c r="I84" i="3"/>
  <c r="O84" i="3"/>
  <c r="K84" i="3"/>
  <c r="H84" i="3"/>
  <c r="J84" i="3"/>
  <c r="G84" i="3"/>
  <c r="D84" i="3"/>
  <c r="F84" i="3"/>
  <c r="C108" i="3"/>
  <c r="U106" i="3"/>
  <c r="V106" i="3"/>
  <c r="S106" i="3"/>
  <c r="T106" i="3"/>
  <c r="P106" i="3"/>
  <c r="R106" i="3"/>
  <c r="O106" i="3"/>
  <c r="I106" i="3"/>
  <c r="Q106" i="3"/>
  <c r="N106" i="3"/>
  <c r="M106" i="3"/>
  <c r="D106" i="3"/>
  <c r="H106" i="3"/>
  <c r="C106" i="3"/>
  <c r="J106" i="3"/>
  <c r="S64" i="3"/>
  <c r="U64" i="3"/>
  <c r="V64" i="3"/>
  <c r="Q64" i="3"/>
  <c r="N64" i="3"/>
  <c r="P64" i="3"/>
  <c r="R64" i="3"/>
  <c r="T64" i="3"/>
  <c r="M64" i="3"/>
  <c r="I64" i="3"/>
  <c r="O64" i="3"/>
  <c r="D64" i="3"/>
  <c r="C64" i="3"/>
  <c r="L64" i="3"/>
  <c r="K64" i="3"/>
  <c r="H64" i="3"/>
  <c r="G78" i="3"/>
  <c r="G33" i="3"/>
  <c r="I117" i="3"/>
  <c r="U105" i="3"/>
  <c r="N105" i="3"/>
  <c r="S105" i="3"/>
  <c r="T105" i="3"/>
  <c r="P105" i="3"/>
  <c r="R105" i="3"/>
  <c r="O105" i="3"/>
  <c r="I105" i="3"/>
  <c r="Q105" i="3"/>
  <c r="V105" i="3"/>
  <c r="K105" i="3"/>
  <c r="J105" i="3"/>
  <c r="F105" i="3"/>
  <c r="H105" i="3"/>
  <c r="E105" i="3"/>
  <c r="L105" i="3"/>
  <c r="N119" i="3"/>
  <c r="S119" i="3"/>
  <c r="P119" i="3"/>
  <c r="R119" i="3"/>
  <c r="V119" i="3"/>
  <c r="U119" i="3"/>
  <c r="T119" i="3"/>
  <c r="O119" i="3"/>
  <c r="M119" i="3"/>
  <c r="I119" i="3"/>
  <c r="K119" i="3"/>
  <c r="J119" i="3"/>
  <c r="Q119" i="3"/>
  <c r="F119" i="3"/>
  <c r="L119" i="3"/>
  <c r="H119" i="3"/>
  <c r="E119" i="3"/>
  <c r="T69" i="3"/>
  <c r="N69" i="3"/>
  <c r="U69" i="3"/>
  <c r="P69" i="3"/>
  <c r="V69" i="3"/>
  <c r="S69" i="3"/>
  <c r="R69" i="3"/>
  <c r="O69" i="3"/>
  <c r="I69" i="3"/>
  <c r="M69" i="3"/>
  <c r="K69" i="3"/>
  <c r="Q69" i="3"/>
  <c r="J69" i="3"/>
  <c r="F69" i="3"/>
  <c r="H69" i="3"/>
  <c r="E69" i="3"/>
  <c r="U62" i="3"/>
  <c r="V62" i="3"/>
  <c r="N62" i="3"/>
  <c r="P62" i="3"/>
  <c r="R62" i="3"/>
  <c r="T62" i="3"/>
  <c r="S62" i="3"/>
  <c r="O62" i="3"/>
  <c r="I62" i="3"/>
  <c r="K62" i="3"/>
  <c r="M62" i="3"/>
  <c r="J62" i="3"/>
  <c r="Q62" i="3"/>
  <c r="F62" i="3"/>
  <c r="L62" i="3"/>
  <c r="E62" i="3"/>
  <c r="V21" i="3"/>
  <c r="T21" i="3"/>
  <c r="S21" i="3"/>
  <c r="N21" i="3"/>
  <c r="P21" i="3"/>
  <c r="R21" i="3"/>
  <c r="U21" i="3"/>
  <c r="O21" i="3"/>
  <c r="I21" i="3"/>
  <c r="K21" i="3"/>
  <c r="Q21" i="3"/>
  <c r="J21" i="3"/>
  <c r="L21" i="3"/>
  <c r="F21" i="3"/>
  <c r="E21" i="3"/>
  <c r="V96" i="3"/>
  <c r="N96" i="3"/>
  <c r="S96" i="3"/>
  <c r="U96" i="3"/>
  <c r="P96" i="3"/>
  <c r="T96" i="3"/>
  <c r="R96" i="3"/>
  <c r="O96" i="3"/>
  <c r="M96" i="3"/>
  <c r="I96" i="3"/>
  <c r="Q96" i="3"/>
  <c r="K96" i="3"/>
  <c r="J96" i="3"/>
  <c r="F96" i="3"/>
  <c r="H96" i="3"/>
  <c r="L96" i="3"/>
  <c r="E96" i="3"/>
  <c r="T80" i="3"/>
  <c r="V80" i="3"/>
  <c r="U80" i="3"/>
  <c r="N80" i="3"/>
  <c r="P80" i="3"/>
  <c r="S80" i="3"/>
  <c r="R80" i="3"/>
  <c r="O80" i="3"/>
  <c r="I80" i="3"/>
  <c r="M80" i="3"/>
  <c r="K80" i="3"/>
  <c r="J80" i="3"/>
  <c r="Q80" i="3"/>
  <c r="F80" i="3"/>
  <c r="L80" i="3"/>
  <c r="E80" i="3"/>
  <c r="T4" i="3"/>
  <c r="V4" i="3"/>
  <c r="N4" i="3"/>
  <c r="P4" i="3"/>
  <c r="R4" i="3"/>
  <c r="S4" i="3"/>
  <c r="O4" i="3"/>
  <c r="I4" i="3"/>
  <c r="K4" i="3"/>
  <c r="U4" i="3"/>
  <c r="Q4" i="3"/>
  <c r="J4" i="3"/>
  <c r="L4" i="3"/>
  <c r="M4" i="3"/>
  <c r="H4" i="3"/>
  <c r="F4" i="3"/>
  <c r="E4" i="3"/>
  <c r="T17" i="3"/>
  <c r="V17" i="3"/>
  <c r="S17" i="3"/>
  <c r="N17" i="3"/>
  <c r="P17" i="3"/>
  <c r="R17" i="3"/>
  <c r="U17" i="3"/>
  <c r="O17" i="3"/>
  <c r="I17" i="3"/>
  <c r="Q17" i="3"/>
  <c r="K17" i="3"/>
  <c r="J17" i="3"/>
  <c r="M17" i="3"/>
  <c r="F17" i="3"/>
  <c r="L17" i="3"/>
  <c r="H17" i="3"/>
  <c r="E17" i="3"/>
  <c r="T12" i="3"/>
  <c r="V12" i="3"/>
  <c r="N12" i="3"/>
  <c r="U12" i="3"/>
  <c r="S12" i="3"/>
  <c r="P12" i="3"/>
  <c r="R12" i="3"/>
  <c r="O12" i="3"/>
  <c r="I12" i="3"/>
  <c r="M12" i="3"/>
  <c r="K12" i="3"/>
  <c r="J12" i="3"/>
  <c r="F12" i="3"/>
  <c r="L12" i="3"/>
  <c r="E12" i="3"/>
  <c r="T40" i="3"/>
  <c r="V40" i="3"/>
  <c r="U40" i="3"/>
  <c r="N40" i="3"/>
  <c r="P40" i="3"/>
  <c r="S40" i="3"/>
  <c r="R40" i="3"/>
  <c r="O40" i="3"/>
  <c r="L40" i="3"/>
  <c r="I40" i="3"/>
  <c r="K40" i="3"/>
  <c r="Q40" i="3"/>
  <c r="M40" i="3"/>
  <c r="J40" i="3"/>
  <c r="F40" i="3"/>
  <c r="H40" i="3"/>
  <c r="E40" i="3"/>
  <c r="C117" i="3"/>
  <c r="C69" i="3"/>
  <c r="C79" i="3"/>
  <c r="C17" i="3"/>
  <c r="D125" i="3"/>
  <c r="D69" i="3"/>
  <c r="D101" i="3"/>
  <c r="E59" i="3"/>
  <c r="E81" i="3"/>
  <c r="E64" i="3"/>
  <c r="F118" i="3"/>
  <c r="F111" i="3"/>
  <c r="F85" i="3"/>
  <c r="F24" i="3"/>
  <c r="F27" i="3"/>
  <c r="G108" i="3"/>
  <c r="G21" i="3"/>
  <c r="H108" i="3"/>
  <c r="J64" i="3"/>
  <c r="K24" i="3"/>
  <c r="U98" i="3"/>
  <c r="T98" i="3"/>
  <c r="Q98" i="3"/>
  <c r="V98" i="3"/>
  <c r="N98" i="3"/>
  <c r="P98" i="3"/>
  <c r="R98" i="3"/>
  <c r="L98" i="3"/>
  <c r="K98" i="3"/>
  <c r="M98" i="3"/>
  <c r="O98" i="3"/>
  <c r="H98" i="3"/>
  <c r="S98" i="3"/>
  <c r="J98" i="3"/>
  <c r="F98" i="3"/>
  <c r="I98" i="3"/>
  <c r="U110" i="3"/>
  <c r="V110" i="3"/>
  <c r="N110" i="3"/>
  <c r="S110" i="3"/>
  <c r="T110" i="3"/>
  <c r="P110" i="3"/>
  <c r="M110" i="3"/>
  <c r="L110" i="3"/>
  <c r="O110" i="3"/>
  <c r="Q110" i="3"/>
  <c r="R110" i="3"/>
  <c r="K110" i="3"/>
  <c r="G110" i="3"/>
  <c r="D110" i="3"/>
  <c r="I110" i="3"/>
  <c r="F110" i="3"/>
  <c r="H110" i="3"/>
  <c r="J110" i="3"/>
  <c r="U49" i="3"/>
  <c r="V49" i="3"/>
  <c r="T49" i="3"/>
  <c r="S49" i="3"/>
  <c r="N49" i="3"/>
  <c r="P49" i="3"/>
  <c r="R49" i="3"/>
  <c r="M49" i="3"/>
  <c r="L49" i="3"/>
  <c r="I49" i="3"/>
  <c r="Q49" i="3"/>
  <c r="K49" i="3"/>
  <c r="O49" i="3"/>
  <c r="H49" i="3"/>
  <c r="G49" i="3"/>
  <c r="J49" i="3"/>
  <c r="D49" i="3"/>
  <c r="F49" i="3"/>
  <c r="E2" i="3"/>
  <c r="U90" i="3"/>
  <c r="V90" i="3"/>
  <c r="T90" i="3"/>
  <c r="P90" i="3"/>
  <c r="S90" i="3"/>
  <c r="R90" i="3"/>
  <c r="O90" i="3"/>
  <c r="I90" i="3"/>
  <c r="M90" i="3"/>
  <c r="Q90" i="3"/>
  <c r="N90" i="3"/>
  <c r="L90" i="3"/>
  <c r="D90" i="3"/>
  <c r="K90" i="3"/>
  <c r="C90" i="3"/>
  <c r="J90" i="3"/>
  <c r="S9" i="3"/>
  <c r="U9" i="3"/>
  <c r="V9" i="3"/>
  <c r="Q9" i="3"/>
  <c r="N9" i="3"/>
  <c r="P9" i="3"/>
  <c r="T9" i="3"/>
  <c r="R9" i="3"/>
  <c r="L9" i="3"/>
  <c r="O9" i="3"/>
  <c r="I9" i="3"/>
  <c r="M9" i="3"/>
  <c r="H9" i="3"/>
  <c r="D9" i="3"/>
  <c r="K9" i="3"/>
  <c r="C9" i="3"/>
  <c r="J9" i="3"/>
  <c r="U65" i="3"/>
  <c r="T65" i="3"/>
  <c r="V65" i="3"/>
  <c r="S65" i="3"/>
  <c r="P65" i="3"/>
  <c r="R65" i="3"/>
  <c r="I65" i="3"/>
  <c r="K65" i="3"/>
  <c r="O65" i="3"/>
  <c r="Q65" i="3"/>
  <c r="F65" i="3"/>
  <c r="L65" i="3"/>
  <c r="C65" i="3"/>
  <c r="H65" i="3"/>
  <c r="E65" i="3"/>
  <c r="N65" i="3"/>
  <c r="M65" i="3"/>
  <c r="U19" i="3"/>
  <c r="T19" i="3"/>
  <c r="V19" i="3"/>
  <c r="S19" i="3"/>
  <c r="P19" i="3"/>
  <c r="R19" i="3"/>
  <c r="I19" i="3"/>
  <c r="Q19" i="3"/>
  <c r="K19" i="3"/>
  <c r="H19" i="3"/>
  <c r="O19" i="3"/>
  <c r="D19" i="3"/>
  <c r="F19" i="3"/>
  <c r="J19" i="3"/>
  <c r="N19" i="3"/>
  <c r="C19" i="3"/>
  <c r="L19" i="3"/>
  <c r="E19" i="3"/>
  <c r="M19" i="3"/>
  <c r="U18" i="3"/>
  <c r="T18" i="3"/>
  <c r="V18" i="3"/>
  <c r="S18" i="3"/>
  <c r="P18" i="3"/>
  <c r="R18" i="3"/>
  <c r="I18" i="3"/>
  <c r="K18" i="3"/>
  <c r="H18" i="3"/>
  <c r="Q18" i="3"/>
  <c r="M18" i="3"/>
  <c r="D18" i="3"/>
  <c r="N18" i="3"/>
  <c r="F18" i="3"/>
  <c r="O18" i="3"/>
  <c r="J18" i="3"/>
  <c r="C18" i="3"/>
  <c r="E18" i="3"/>
  <c r="U8" i="3"/>
  <c r="T8" i="3"/>
  <c r="V8" i="3"/>
  <c r="S8" i="3"/>
  <c r="P8" i="3"/>
  <c r="R8" i="3"/>
  <c r="M8" i="3"/>
  <c r="O8" i="3"/>
  <c r="I8" i="3"/>
  <c r="K8" i="3"/>
  <c r="H8" i="3"/>
  <c r="N8" i="3"/>
  <c r="D8" i="3"/>
  <c r="F8" i="3"/>
  <c r="L8" i="3"/>
  <c r="C8" i="3"/>
  <c r="J8" i="3"/>
  <c r="E8" i="3"/>
  <c r="D103" i="3"/>
  <c r="D15" i="3"/>
  <c r="D34" i="3"/>
  <c r="D87" i="3"/>
  <c r="D60" i="3"/>
  <c r="E15" i="3"/>
  <c r="E84" i="3"/>
  <c r="F70" i="3"/>
  <c r="F10" i="3"/>
  <c r="G90" i="3"/>
  <c r="G79" i="3"/>
  <c r="G12" i="3"/>
  <c r="H109" i="3"/>
  <c r="H80" i="3"/>
  <c r="I30" i="3"/>
  <c r="K52" i="3"/>
  <c r="M21" i="3"/>
  <c r="U2" i="3"/>
  <c r="T2" i="3"/>
  <c r="S2" i="3"/>
  <c r="Q2" i="3"/>
  <c r="N2" i="3"/>
  <c r="V2" i="3"/>
  <c r="P2" i="3"/>
  <c r="R2" i="3"/>
  <c r="M2" i="3"/>
  <c r="L2" i="3"/>
  <c r="K2" i="3"/>
  <c r="O2" i="3"/>
  <c r="J2" i="3"/>
  <c r="F2" i="3"/>
  <c r="U93" i="3"/>
  <c r="V93" i="3"/>
  <c r="S93" i="3"/>
  <c r="N93" i="3"/>
  <c r="P93" i="3"/>
  <c r="T93" i="3"/>
  <c r="M93" i="3"/>
  <c r="L93" i="3"/>
  <c r="Q93" i="3"/>
  <c r="K93" i="3"/>
  <c r="H93" i="3"/>
  <c r="R93" i="3"/>
  <c r="G93" i="3"/>
  <c r="D93" i="3"/>
  <c r="J93" i="3"/>
  <c r="I93" i="3"/>
  <c r="F93" i="3"/>
  <c r="O93" i="3"/>
  <c r="D33" i="3"/>
  <c r="S72" i="3"/>
  <c r="U72" i="3"/>
  <c r="V72" i="3"/>
  <c r="Q72" i="3"/>
  <c r="N72" i="3"/>
  <c r="P72" i="3"/>
  <c r="R72" i="3"/>
  <c r="T72" i="3"/>
  <c r="I72" i="3"/>
  <c r="O72" i="3"/>
  <c r="M72" i="3"/>
  <c r="D72" i="3"/>
  <c r="L72" i="3"/>
  <c r="K72" i="3"/>
  <c r="C72" i="3"/>
  <c r="C109" i="3"/>
  <c r="D108" i="3"/>
  <c r="F106" i="3"/>
  <c r="U104" i="3"/>
  <c r="T104" i="3"/>
  <c r="V104" i="3"/>
  <c r="S104" i="3"/>
  <c r="P104" i="3"/>
  <c r="R104" i="3"/>
  <c r="O104" i="3"/>
  <c r="I104" i="3"/>
  <c r="Q104" i="3"/>
  <c r="K104" i="3"/>
  <c r="N104" i="3"/>
  <c r="M104" i="3"/>
  <c r="F104" i="3"/>
  <c r="H104" i="3"/>
  <c r="C104" i="3"/>
  <c r="J104" i="3"/>
  <c r="E104" i="3"/>
  <c r="L104" i="3"/>
  <c r="U68" i="3"/>
  <c r="T68" i="3"/>
  <c r="V68" i="3"/>
  <c r="S68" i="3"/>
  <c r="P68" i="3"/>
  <c r="R68" i="3"/>
  <c r="O68" i="3"/>
  <c r="I68" i="3"/>
  <c r="M68" i="3"/>
  <c r="K68" i="3"/>
  <c r="Q68" i="3"/>
  <c r="N68" i="3"/>
  <c r="F68" i="3"/>
  <c r="C68" i="3"/>
  <c r="J68" i="3"/>
  <c r="H68" i="3"/>
  <c r="E68" i="3"/>
  <c r="U53" i="3"/>
  <c r="T53" i="3"/>
  <c r="V53" i="3"/>
  <c r="S53" i="3"/>
  <c r="P53" i="3"/>
  <c r="R53" i="3"/>
  <c r="I53" i="3"/>
  <c r="K53" i="3"/>
  <c r="M53" i="3"/>
  <c r="H53" i="3"/>
  <c r="O53" i="3"/>
  <c r="D53" i="3"/>
  <c r="Q53" i="3"/>
  <c r="F53" i="3"/>
  <c r="L53" i="3"/>
  <c r="C53" i="3"/>
  <c r="N53" i="3"/>
  <c r="E53" i="3"/>
  <c r="U74" i="3"/>
  <c r="T74" i="3"/>
  <c r="V74" i="3"/>
  <c r="S74" i="3"/>
  <c r="P74" i="3"/>
  <c r="R74" i="3"/>
  <c r="I74" i="3"/>
  <c r="O74" i="3"/>
  <c r="K74" i="3"/>
  <c r="N74" i="3"/>
  <c r="H74" i="3"/>
  <c r="Q74" i="3"/>
  <c r="M74" i="3"/>
  <c r="L74" i="3"/>
  <c r="D74" i="3"/>
  <c r="F74" i="3"/>
  <c r="C74" i="3"/>
  <c r="E74" i="3"/>
  <c r="J74" i="3"/>
  <c r="U39" i="3"/>
  <c r="T39" i="3"/>
  <c r="V39" i="3"/>
  <c r="S39" i="3"/>
  <c r="P39" i="3"/>
  <c r="R39" i="3"/>
  <c r="I39" i="3"/>
  <c r="M39" i="3"/>
  <c r="K39" i="3"/>
  <c r="O39" i="3"/>
  <c r="N39" i="3"/>
  <c r="H39" i="3"/>
  <c r="Q39" i="3"/>
  <c r="D39" i="3"/>
  <c r="F39" i="3"/>
  <c r="L39" i="3"/>
  <c r="C39" i="3"/>
  <c r="E39" i="3"/>
  <c r="U29" i="3"/>
  <c r="T29" i="3"/>
  <c r="V29" i="3"/>
  <c r="S29" i="3"/>
  <c r="P29" i="3"/>
  <c r="R29" i="3"/>
  <c r="I29" i="3"/>
  <c r="Q29" i="3"/>
  <c r="K29" i="3"/>
  <c r="N29" i="3"/>
  <c r="O29" i="3"/>
  <c r="H29" i="3"/>
  <c r="M29" i="3"/>
  <c r="J29" i="3"/>
  <c r="D29" i="3"/>
  <c r="F29" i="3"/>
  <c r="C29" i="3"/>
  <c r="L29" i="3"/>
  <c r="E29" i="3"/>
  <c r="U7" i="3"/>
  <c r="T7" i="3"/>
  <c r="V7" i="3"/>
  <c r="S7" i="3"/>
  <c r="P7" i="3"/>
  <c r="M7" i="3"/>
  <c r="R7" i="3"/>
  <c r="L7" i="3"/>
  <c r="I7" i="3"/>
  <c r="K7" i="3"/>
  <c r="N7" i="3"/>
  <c r="H7" i="3"/>
  <c r="Q7" i="3"/>
  <c r="O7" i="3"/>
  <c r="D7" i="3"/>
  <c r="J7" i="3"/>
  <c r="F7" i="3"/>
  <c r="C7" i="3"/>
  <c r="E7" i="3"/>
  <c r="V118" i="3"/>
  <c r="S118" i="3"/>
  <c r="P118" i="3"/>
  <c r="T118" i="3"/>
  <c r="R118" i="3"/>
  <c r="Q118" i="3"/>
  <c r="K118" i="3"/>
  <c r="N118" i="3"/>
  <c r="L118" i="3"/>
  <c r="U118" i="3"/>
  <c r="I118" i="3"/>
  <c r="H118" i="3"/>
  <c r="J118" i="3"/>
  <c r="E118" i="3"/>
  <c r="G118" i="3"/>
  <c r="V95" i="3"/>
  <c r="P95" i="3"/>
  <c r="S95" i="3"/>
  <c r="R95" i="3"/>
  <c r="U95" i="3"/>
  <c r="T95" i="3"/>
  <c r="Q95" i="3"/>
  <c r="K95" i="3"/>
  <c r="O95" i="3"/>
  <c r="L95" i="3"/>
  <c r="J95" i="3"/>
  <c r="H95" i="3"/>
  <c r="E95" i="3"/>
  <c r="N95" i="3"/>
  <c r="M95" i="3"/>
  <c r="I95" i="3"/>
  <c r="G95" i="3"/>
  <c r="V89" i="3"/>
  <c r="T89" i="3"/>
  <c r="P89" i="3"/>
  <c r="U89" i="3"/>
  <c r="R89" i="3"/>
  <c r="S89" i="3"/>
  <c r="Q89" i="3"/>
  <c r="M89" i="3"/>
  <c r="K89" i="3"/>
  <c r="N89" i="3"/>
  <c r="L89" i="3"/>
  <c r="J89" i="3"/>
  <c r="H89" i="3"/>
  <c r="E89" i="3"/>
  <c r="G89" i="3"/>
  <c r="O89" i="3"/>
  <c r="V31" i="3"/>
  <c r="P31" i="3"/>
  <c r="R31" i="3"/>
  <c r="T31" i="3"/>
  <c r="O31" i="3"/>
  <c r="S31" i="3"/>
  <c r="Q31" i="3"/>
  <c r="K31" i="3"/>
  <c r="M31" i="3"/>
  <c r="J31" i="3"/>
  <c r="U31" i="3"/>
  <c r="L31" i="3"/>
  <c r="N31" i="3"/>
  <c r="I31" i="3"/>
  <c r="E31" i="3"/>
  <c r="H31" i="3"/>
  <c r="G31" i="3"/>
  <c r="V20" i="3"/>
  <c r="P20" i="3"/>
  <c r="R20" i="3"/>
  <c r="U20" i="3"/>
  <c r="O20" i="3"/>
  <c r="Q20" i="3"/>
  <c r="K20" i="3"/>
  <c r="T20" i="3"/>
  <c r="N20" i="3"/>
  <c r="J20" i="3"/>
  <c r="S20" i="3"/>
  <c r="L20" i="3"/>
  <c r="H20" i="3"/>
  <c r="E20" i="3"/>
  <c r="G20" i="3"/>
  <c r="V71" i="3"/>
  <c r="S71" i="3"/>
  <c r="P71" i="3"/>
  <c r="U71" i="3"/>
  <c r="T71" i="3"/>
  <c r="R71" i="3"/>
  <c r="O71" i="3"/>
  <c r="Q71" i="3"/>
  <c r="K71" i="3"/>
  <c r="J71" i="3"/>
  <c r="L71" i="3"/>
  <c r="N71" i="3"/>
  <c r="I71" i="3"/>
  <c r="H71" i="3"/>
  <c r="E71" i="3"/>
  <c r="M71" i="3"/>
  <c r="G71" i="3"/>
  <c r="V51" i="3"/>
  <c r="U51" i="3"/>
  <c r="P51" i="3"/>
  <c r="R51" i="3"/>
  <c r="S51" i="3"/>
  <c r="M51" i="3"/>
  <c r="O51" i="3"/>
  <c r="Q51" i="3"/>
  <c r="T51" i="3"/>
  <c r="K51" i="3"/>
  <c r="N51" i="3"/>
  <c r="J51" i="3"/>
  <c r="L51" i="3"/>
  <c r="E51" i="3"/>
  <c r="G51" i="3"/>
  <c r="V44" i="3"/>
  <c r="P44" i="3"/>
  <c r="T44" i="3"/>
  <c r="R44" i="3"/>
  <c r="M44" i="3"/>
  <c r="O44" i="3"/>
  <c r="S44" i="3"/>
  <c r="U44" i="3"/>
  <c r="Q44" i="3"/>
  <c r="K44" i="3"/>
  <c r="J44" i="3"/>
  <c r="L44" i="3"/>
  <c r="N44" i="3"/>
  <c r="H44" i="3"/>
  <c r="I44" i="3"/>
  <c r="E44" i="3"/>
  <c r="G44" i="3"/>
  <c r="V36" i="3"/>
  <c r="P36" i="3"/>
  <c r="R36" i="3"/>
  <c r="M36" i="3"/>
  <c r="U36" i="3"/>
  <c r="O36" i="3"/>
  <c r="Q36" i="3"/>
  <c r="K36" i="3"/>
  <c r="N36" i="3"/>
  <c r="J36" i="3"/>
  <c r="L36" i="3"/>
  <c r="T36" i="3"/>
  <c r="S36" i="3"/>
  <c r="E36" i="3"/>
  <c r="H36" i="3"/>
  <c r="G36" i="3"/>
  <c r="V55" i="3"/>
  <c r="P55" i="3"/>
  <c r="U55" i="3"/>
  <c r="S55" i="3"/>
  <c r="T55" i="3"/>
  <c r="R55" i="3"/>
  <c r="M55" i="3"/>
  <c r="O55" i="3"/>
  <c r="Q55" i="3"/>
  <c r="K55" i="3"/>
  <c r="J55" i="3"/>
  <c r="N55" i="3"/>
  <c r="H55" i="3"/>
  <c r="L55" i="3"/>
  <c r="I55" i="3"/>
  <c r="E55" i="3"/>
  <c r="G55" i="3"/>
  <c r="C121" i="3"/>
  <c r="C119" i="3"/>
  <c r="C107" i="3"/>
  <c r="C14" i="3"/>
  <c r="C4" i="3"/>
  <c r="D89" i="3"/>
  <c r="D6" i="3"/>
  <c r="E6" i="3"/>
  <c r="E72" i="3"/>
  <c r="E66" i="3"/>
  <c r="F103" i="3"/>
  <c r="F112" i="3"/>
  <c r="F52" i="3"/>
  <c r="G121" i="3"/>
  <c r="G69" i="3"/>
  <c r="G8" i="3"/>
  <c r="H90" i="3"/>
  <c r="H51" i="3"/>
  <c r="I70" i="3"/>
  <c r="J121" i="3"/>
  <c r="J33" i="3"/>
  <c r="K3" i="3"/>
  <c r="M20" i="3"/>
  <c r="U81" i="3"/>
  <c r="T81" i="3"/>
  <c r="Q81" i="3"/>
  <c r="N81" i="3"/>
  <c r="P81" i="3"/>
  <c r="V81" i="3"/>
  <c r="S81" i="3"/>
  <c r="R81" i="3"/>
  <c r="L81" i="3"/>
  <c r="M81" i="3"/>
  <c r="O81" i="3"/>
  <c r="K81" i="3"/>
  <c r="H81" i="3"/>
  <c r="F81" i="3"/>
  <c r="D79" i="3"/>
  <c r="G6" i="3"/>
  <c r="F64" i="3"/>
  <c r="G106" i="3"/>
  <c r="G68" i="3"/>
  <c r="G4" i="3"/>
  <c r="G30" i="3"/>
  <c r="H35" i="3"/>
  <c r="H87" i="3"/>
  <c r="J65" i="3"/>
  <c r="K106" i="3"/>
  <c r="U26" i="3"/>
  <c r="T26" i="3"/>
  <c r="Q26" i="3"/>
  <c r="S26" i="3"/>
  <c r="N26" i="3"/>
  <c r="P26" i="3"/>
  <c r="R26" i="3"/>
  <c r="V26" i="3"/>
  <c r="L26" i="3"/>
  <c r="M26" i="3"/>
  <c r="K26" i="3"/>
  <c r="J26" i="3"/>
  <c r="I26" i="3"/>
  <c r="F26" i="3"/>
  <c r="O26" i="3"/>
  <c r="H26" i="3"/>
  <c r="U43" i="3"/>
  <c r="V43" i="3"/>
  <c r="N43" i="3"/>
  <c r="T43" i="3"/>
  <c r="P43" i="3"/>
  <c r="R43" i="3"/>
  <c r="M43" i="3"/>
  <c r="S43" i="3"/>
  <c r="O43" i="3"/>
  <c r="L43" i="3"/>
  <c r="I43" i="3"/>
  <c r="K43" i="3"/>
  <c r="Q43" i="3"/>
  <c r="H43" i="3"/>
  <c r="G43" i="3"/>
  <c r="D43" i="3"/>
  <c r="F43" i="3"/>
  <c r="J43" i="3"/>
  <c r="U63" i="3"/>
  <c r="V63" i="3"/>
  <c r="S63" i="3"/>
  <c r="P63" i="3"/>
  <c r="R63" i="3"/>
  <c r="N63" i="3"/>
  <c r="M63" i="3"/>
  <c r="I63" i="3"/>
  <c r="T63" i="3"/>
  <c r="O63" i="3"/>
  <c r="J63" i="3"/>
  <c r="D63" i="3"/>
  <c r="Q63" i="3"/>
  <c r="L63" i="3"/>
  <c r="C63" i="3"/>
  <c r="K63" i="3"/>
  <c r="H63" i="3"/>
  <c r="E49" i="3"/>
  <c r="V16" i="3"/>
  <c r="U16" i="3"/>
  <c r="S16" i="3"/>
  <c r="R16" i="3"/>
  <c r="M16" i="3"/>
  <c r="O16" i="3"/>
  <c r="T16" i="3"/>
  <c r="K16" i="3"/>
  <c r="P16" i="3"/>
  <c r="J16" i="3"/>
  <c r="Q16" i="3"/>
  <c r="N16" i="3"/>
  <c r="F16" i="3"/>
  <c r="L16" i="3"/>
  <c r="H16" i="3"/>
  <c r="E16" i="3"/>
  <c r="I16" i="3"/>
  <c r="G16" i="3"/>
  <c r="V94" i="3"/>
  <c r="U94" i="3"/>
  <c r="R94" i="3"/>
  <c r="S94" i="3"/>
  <c r="M94" i="3"/>
  <c r="O94" i="3"/>
  <c r="T94" i="3"/>
  <c r="P94" i="3"/>
  <c r="K94" i="3"/>
  <c r="N94" i="3"/>
  <c r="J94" i="3"/>
  <c r="Q94" i="3"/>
  <c r="F94" i="3"/>
  <c r="L94" i="3"/>
  <c r="E94" i="3"/>
  <c r="G94" i="3"/>
  <c r="H94" i="3"/>
  <c r="I94" i="3"/>
  <c r="E33" i="3"/>
  <c r="T125" i="3"/>
  <c r="V125" i="3"/>
  <c r="U125" i="3"/>
  <c r="S125" i="3"/>
  <c r="R125" i="3"/>
  <c r="O125" i="3"/>
  <c r="Q125" i="3"/>
  <c r="N125" i="3"/>
  <c r="P125" i="3"/>
  <c r="M125" i="3"/>
  <c r="L125" i="3"/>
  <c r="K125" i="3"/>
  <c r="H125" i="3"/>
  <c r="J125" i="3"/>
  <c r="G125" i="3"/>
  <c r="T88" i="3"/>
  <c r="V88" i="3"/>
  <c r="U88" i="3"/>
  <c r="R88" i="3"/>
  <c r="O88" i="3"/>
  <c r="Q88" i="3"/>
  <c r="P88" i="3"/>
  <c r="S88" i="3"/>
  <c r="L88" i="3"/>
  <c r="N88" i="3"/>
  <c r="H88" i="3"/>
  <c r="I88" i="3"/>
  <c r="G88" i="3"/>
  <c r="M88" i="3"/>
  <c r="K88" i="3"/>
  <c r="T50" i="3"/>
  <c r="V50" i="3"/>
  <c r="U50" i="3"/>
  <c r="R50" i="3"/>
  <c r="S50" i="3"/>
  <c r="O50" i="3"/>
  <c r="Q50" i="3"/>
  <c r="M50" i="3"/>
  <c r="N50" i="3"/>
  <c r="L50" i="3"/>
  <c r="P50" i="3"/>
  <c r="K50" i="3"/>
  <c r="H50" i="3"/>
  <c r="J50" i="3"/>
  <c r="G50" i="3"/>
  <c r="T76" i="3"/>
  <c r="V76" i="3"/>
  <c r="U76" i="3"/>
  <c r="R76" i="3"/>
  <c r="O76" i="3"/>
  <c r="S76" i="3"/>
  <c r="Q76" i="3"/>
  <c r="P76" i="3"/>
  <c r="H76" i="3"/>
  <c r="M76" i="3"/>
  <c r="L76" i="3"/>
  <c r="N76" i="3"/>
  <c r="J76" i="3"/>
  <c r="I76" i="3"/>
  <c r="G76" i="3"/>
  <c r="K76" i="3"/>
  <c r="T92" i="3"/>
  <c r="V92" i="3"/>
  <c r="U92" i="3"/>
  <c r="R92" i="3"/>
  <c r="O92" i="3"/>
  <c r="Q92" i="3"/>
  <c r="S92" i="3"/>
  <c r="N92" i="3"/>
  <c r="H92" i="3"/>
  <c r="M92" i="3"/>
  <c r="L92" i="3"/>
  <c r="P92" i="3"/>
  <c r="K92" i="3"/>
  <c r="G92" i="3"/>
  <c r="J92" i="3"/>
  <c r="I92" i="3"/>
  <c r="T34" i="3"/>
  <c r="V34" i="3"/>
  <c r="U34" i="3"/>
  <c r="S34" i="3"/>
  <c r="R34" i="3"/>
  <c r="O34" i="3"/>
  <c r="Q34" i="3"/>
  <c r="H34" i="3"/>
  <c r="P34" i="3"/>
  <c r="L34" i="3"/>
  <c r="N34" i="3"/>
  <c r="J34" i="3"/>
  <c r="I34" i="3"/>
  <c r="G34" i="3"/>
  <c r="M34" i="3"/>
  <c r="T45" i="3"/>
  <c r="V45" i="3"/>
  <c r="U45" i="3"/>
  <c r="R45" i="3"/>
  <c r="S45" i="3"/>
  <c r="O45" i="3"/>
  <c r="Q45" i="3"/>
  <c r="N45" i="3"/>
  <c r="M45" i="3"/>
  <c r="H45" i="3"/>
  <c r="L45" i="3"/>
  <c r="K45" i="3"/>
  <c r="G45" i="3"/>
  <c r="I45" i="3"/>
  <c r="P45" i="3"/>
  <c r="J45" i="3"/>
  <c r="T24" i="3"/>
  <c r="V24" i="3"/>
  <c r="U24" i="3"/>
  <c r="R24" i="3"/>
  <c r="O24" i="3"/>
  <c r="S24" i="3"/>
  <c r="Q24" i="3"/>
  <c r="H24" i="3"/>
  <c r="M24" i="3"/>
  <c r="P24" i="3"/>
  <c r="L24" i="3"/>
  <c r="N24" i="3"/>
  <c r="I24" i="3"/>
  <c r="J24" i="3"/>
  <c r="G24" i="3"/>
  <c r="C105" i="3"/>
  <c r="C16" i="3"/>
  <c r="C26" i="3"/>
  <c r="C80" i="3"/>
  <c r="C30" i="3"/>
  <c r="D119" i="3"/>
  <c r="D50" i="3"/>
  <c r="D20" i="3"/>
  <c r="D81" i="3"/>
  <c r="D2" i="3"/>
  <c r="D30" i="3"/>
  <c r="F63" i="3"/>
  <c r="F76" i="3"/>
  <c r="F36" i="3"/>
  <c r="G105" i="3"/>
  <c r="G70" i="3"/>
  <c r="G18" i="3"/>
  <c r="G40" i="3"/>
  <c r="H32" i="3"/>
  <c r="I20" i="3"/>
  <c r="J88" i="3"/>
  <c r="L106" i="3"/>
  <c r="M30" i="3"/>
  <c r="U108" i="3"/>
  <c r="T108" i="3"/>
  <c r="Q108" i="3"/>
  <c r="N108" i="3"/>
  <c r="V108" i="3"/>
  <c r="P108" i="3"/>
  <c r="S108" i="3"/>
  <c r="R108" i="3"/>
  <c r="L108" i="3"/>
  <c r="O108" i="3"/>
  <c r="M108" i="3"/>
  <c r="K108" i="3"/>
  <c r="I108" i="3"/>
  <c r="F108" i="3"/>
  <c r="U59" i="3"/>
  <c r="V59" i="3"/>
  <c r="N59" i="3"/>
  <c r="S59" i="3"/>
  <c r="P59" i="3"/>
  <c r="M59" i="3"/>
  <c r="L59" i="3"/>
  <c r="R59" i="3"/>
  <c r="K59" i="3"/>
  <c r="T59" i="3"/>
  <c r="O59" i="3"/>
  <c r="G59" i="3"/>
  <c r="J59" i="3"/>
  <c r="D59" i="3"/>
  <c r="Q59" i="3"/>
  <c r="F59" i="3"/>
  <c r="I59" i="3"/>
  <c r="U23" i="3"/>
  <c r="V23" i="3"/>
  <c r="T23" i="3"/>
  <c r="L23" i="3"/>
  <c r="N23" i="3"/>
  <c r="P23" i="3"/>
  <c r="S23" i="3"/>
  <c r="M23" i="3"/>
  <c r="G23" i="3"/>
  <c r="I23" i="3"/>
  <c r="K23" i="3"/>
  <c r="R23" i="3"/>
  <c r="Q23" i="3"/>
  <c r="H23" i="3"/>
  <c r="O23" i="3"/>
  <c r="D23" i="3"/>
  <c r="J23" i="3"/>
  <c r="F23" i="3"/>
  <c r="S47" i="3"/>
  <c r="U47" i="3"/>
  <c r="V47" i="3"/>
  <c r="Q47" i="3"/>
  <c r="N47" i="3"/>
  <c r="T47" i="3"/>
  <c r="P47" i="3"/>
  <c r="R47" i="3"/>
  <c r="I47" i="3"/>
  <c r="M47" i="3"/>
  <c r="L47" i="3"/>
  <c r="K47" i="3"/>
  <c r="D47" i="3"/>
  <c r="H47" i="3"/>
  <c r="O47" i="3"/>
  <c r="J47" i="3"/>
  <c r="C47" i="3"/>
  <c r="C49" i="3"/>
  <c r="V99" i="3"/>
  <c r="U99" i="3"/>
  <c r="R99" i="3"/>
  <c r="M99" i="3"/>
  <c r="O99" i="3"/>
  <c r="K99" i="3"/>
  <c r="T99" i="3"/>
  <c r="N99" i="3"/>
  <c r="Q99" i="3"/>
  <c r="J99" i="3"/>
  <c r="S99" i="3"/>
  <c r="F99" i="3"/>
  <c r="E99" i="3"/>
  <c r="G99" i="3"/>
  <c r="C110" i="3"/>
  <c r="V103" i="3"/>
  <c r="T103" i="3"/>
  <c r="M103" i="3"/>
  <c r="O103" i="3"/>
  <c r="Q103" i="3"/>
  <c r="N103" i="3"/>
  <c r="H103" i="3"/>
  <c r="J103" i="3"/>
  <c r="S103" i="3"/>
  <c r="R103" i="3"/>
  <c r="P103" i="3"/>
  <c r="L103" i="3"/>
  <c r="U103" i="3"/>
  <c r="I103" i="3"/>
  <c r="E103" i="3"/>
  <c r="G103" i="3"/>
  <c r="V77" i="3"/>
  <c r="S77" i="3"/>
  <c r="M77" i="3"/>
  <c r="O77" i="3"/>
  <c r="U77" i="3"/>
  <c r="T77" i="3"/>
  <c r="Q77" i="3"/>
  <c r="N77" i="3"/>
  <c r="R77" i="3"/>
  <c r="H77" i="3"/>
  <c r="J77" i="3"/>
  <c r="L77" i="3"/>
  <c r="I77" i="3"/>
  <c r="P77" i="3"/>
  <c r="E77" i="3"/>
  <c r="G77" i="3"/>
  <c r="K77" i="3"/>
  <c r="V111" i="3"/>
  <c r="U111" i="3"/>
  <c r="S111" i="3"/>
  <c r="M111" i="3"/>
  <c r="O111" i="3"/>
  <c r="Q111" i="3"/>
  <c r="N111" i="3"/>
  <c r="H111" i="3"/>
  <c r="J111" i="3"/>
  <c r="T111" i="3"/>
  <c r="L111" i="3"/>
  <c r="P111" i="3"/>
  <c r="R111" i="3"/>
  <c r="I111" i="3"/>
  <c r="E111" i="3"/>
  <c r="G111" i="3"/>
  <c r="V101" i="3"/>
  <c r="M101" i="3"/>
  <c r="T101" i="3"/>
  <c r="O101" i="3"/>
  <c r="S101" i="3"/>
  <c r="Q101" i="3"/>
  <c r="N101" i="3"/>
  <c r="P101" i="3"/>
  <c r="H101" i="3"/>
  <c r="J101" i="3"/>
  <c r="R101" i="3"/>
  <c r="L101" i="3"/>
  <c r="U101" i="3"/>
  <c r="I101" i="3"/>
  <c r="E101" i="3"/>
  <c r="G101" i="3"/>
  <c r="K101" i="3"/>
  <c r="V91" i="3"/>
  <c r="M91" i="3"/>
  <c r="O91" i="3"/>
  <c r="U91" i="3"/>
  <c r="Q91" i="3"/>
  <c r="S91" i="3"/>
  <c r="T91" i="3"/>
  <c r="N91" i="3"/>
  <c r="R91" i="3"/>
  <c r="H91" i="3"/>
  <c r="J91" i="3"/>
  <c r="L91" i="3"/>
  <c r="P91" i="3"/>
  <c r="I91" i="3"/>
  <c r="K91" i="3"/>
  <c r="E91" i="3"/>
  <c r="G91" i="3"/>
  <c r="V100" i="3"/>
  <c r="U100" i="3"/>
  <c r="T100" i="3"/>
  <c r="M100" i="3"/>
  <c r="O100" i="3"/>
  <c r="Q100" i="3"/>
  <c r="N100" i="3"/>
  <c r="H100" i="3"/>
  <c r="P100" i="3"/>
  <c r="J100" i="3"/>
  <c r="S100" i="3"/>
  <c r="L100" i="3"/>
  <c r="R100" i="3"/>
  <c r="I100" i="3"/>
  <c r="E100" i="3"/>
  <c r="G100" i="3"/>
  <c r="V114" i="3"/>
  <c r="S114" i="3"/>
  <c r="M114" i="3"/>
  <c r="O114" i="3"/>
  <c r="Q114" i="3"/>
  <c r="T114" i="3"/>
  <c r="N114" i="3"/>
  <c r="H114" i="3"/>
  <c r="J114" i="3"/>
  <c r="U114" i="3"/>
  <c r="R114" i="3"/>
  <c r="L114" i="3"/>
  <c r="I114" i="3"/>
  <c r="E114" i="3"/>
  <c r="K114" i="3"/>
  <c r="G114" i="3"/>
  <c r="P114" i="3"/>
  <c r="V67" i="3"/>
  <c r="T67" i="3"/>
  <c r="M67" i="3"/>
  <c r="O67" i="3"/>
  <c r="S67" i="3"/>
  <c r="Q67" i="3"/>
  <c r="U67" i="3"/>
  <c r="N67" i="3"/>
  <c r="H67" i="3"/>
  <c r="R67" i="3"/>
  <c r="J67" i="3"/>
  <c r="P67" i="3"/>
  <c r="L67" i="3"/>
  <c r="I67" i="3"/>
  <c r="K67" i="3"/>
  <c r="E67" i="3"/>
  <c r="G67" i="3"/>
  <c r="V46" i="3"/>
  <c r="M46" i="3"/>
  <c r="O46" i="3"/>
  <c r="U46" i="3"/>
  <c r="Q46" i="3"/>
  <c r="S46" i="3"/>
  <c r="T46" i="3"/>
  <c r="N46" i="3"/>
  <c r="P46" i="3"/>
  <c r="H46" i="3"/>
  <c r="J46" i="3"/>
  <c r="L46" i="3"/>
  <c r="I46" i="3"/>
  <c r="E46" i="3"/>
  <c r="R46" i="3"/>
  <c r="G46" i="3"/>
  <c r="K46" i="3"/>
  <c r="V48" i="3"/>
  <c r="S48" i="3"/>
  <c r="U48" i="3"/>
  <c r="R48" i="3"/>
  <c r="M48" i="3"/>
  <c r="T48" i="3"/>
  <c r="O48" i="3"/>
  <c r="Q48" i="3"/>
  <c r="N48" i="3"/>
  <c r="H48" i="3"/>
  <c r="J48" i="3"/>
  <c r="P48" i="3"/>
  <c r="I48" i="3"/>
  <c r="L48" i="3"/>
  <c r="K48" i="3"/>
  <c r="E48" i="3"/>
  <c r="G48" i="3"/>
  <c r="C118" i="3"/>
  <c r="C88" i="3"/>
  <c r="C61" i="3"/>
  <c r="C93" i="3"/>
  <c r="C51" i="3"/>
  <c r="C24" i="3"/>
  <c r="C23" i="3"/>
  <c r="D65" i="3"/>
  <c r="D111" i="3"/>
  <c r="D99" i="3"/>
  <c r="D80" i="3"/>
  <c r="D17" i="3"/>
  <c r="D40" i="3"/>
  <c r="E92" i="3"/>
  <c r="E9" i="3"/>
  <c r="F95" i="3"/>
  <c r="F101" i="3"/>
  <c r="F72" i="3"/>
  <c r="G104" i="3"/>
  <c r="G98" i="3"/>
  <c r="G96" i="3"/>
  <c r="G7" i="3"/>
  <c r="H2" i="3"/>
  <c r="I99" i="3"/>
  <c r="J108" i="3"/>
  <c r="L69" i="3"/>
  <c r="O118" i="3"/>
  <c r="U6" i="3"/>
  <c r="T6" i="3"/>
  <c r="V6" i="3"/>
  <c r="S6" i="3"/>
  <c r="Q6" i="3"/>
  <c r="N6" i="3"/>
  <c r="P6" i="3"/>
  <c r="R6" i="3"/>
  <c r="L6" i="3"/>
  <c r="O6" i="3"/>
  <c r="K6" i="3"/>
  <c r="M6" i="3"/>
  <c r="H6" i="3"/>
  <c r="F6" i="3"/>
  <c r="U86" i="3"/>
  <c r="V86" i="3"/>
  <c r="T86" i="3"/>
  <c r="N86" i="3"/>
  <c r="P86" i="3"/>
  <c r="M86" i="3"/>
  <c r="L86" i="3"/>
  <c r="R86" i="3"/>
  <c r="O86" i="3"/>
  <c r="K86" i="3"/>
  <c r="S86" i="3"/>
  <c r="Q86" i="3"/>
  <c r="H86" i="3"/>
  <c r="I86" i="3"/>
  <c r="G86" i="3"/>
  <c r="D86" i="3"/>
  <c r="F86" i="3"/>
  <c r="H59" i="3"/>
  <c r="S112" i="3"/>
  <c r="U112" i="3"/>
  <c r="V112" i="3"/>
  <c r="N112" i="3"/>
  <c r="P112" i="3"/>
  <c r="R112" i="3"/>
  <c r="T112" i="3"/>
  <c r="Q112" i="3"/>
  <c r="I112" i="3"/>
  <c r="O112" i="3"/>
  <c r="M112" i="3"/>
  <c r="J112" i="3"/>
  <c r="D112" i="3"/>
  <c r="L112" i="3"/>
  <c r="C112" i="3"/>
  <c r="E112" i="3"/>
  <c r="V82" i="3"/>
  <c r="U82" i="3"/>
  <c r="R82" i="3"/>
  <c r="M82" i="3"/>
  <c r="T82" i="3"/>
  <c r="O82" i="3"/>
  <c r="S82" i="3"/>
  <c r="K82" i="3"/>
  <c r="P82" i="3"/>
  <c r="J82" i="3"/>
  <c r="N82" i="3"/>
  <c r="Q82" i="3"/>
  <c r="F82" i="3"/>
  <c r="L82" i="3"/>
  <c r="I82" i="3"/>
  <c r="E82" i="3"/>
  <c r="H82" i="3"/>
  <c r="G82" i="3"/>
  <c r="V87" i="3"/>
  <c r="U87" i="3"/>
  <c r="T87" i="3"/>
  <c r="R87" i="3"/>
  <c r="M87" i="3"/>
  <c r="O87" i="3"/>
  <c r="S87" i="3"/>
  <c r="K87" i="3"/>
  <c r="Q87" i="3"/>
  <c r="J87" i="3"/>
  <c r="P87" i="3"/>
  <c r="N87" i="3"/>
  <c r="F87" i="3"/>
  <c r="I87" i="3"/>
  <c r="E87" i="3"/>
  <c r="G87" i="3"/>
  <c r="T124" i="3"/>
  <c r="V124" i="3"/>
  <c r="R124" i="3"/>
  <c r="O124" i="3"/>
  <c r="Q124" i="3"/>
  <c r="U124" i="3"/>
  <c r="N124" i="3"/>
  <c r="J124" i="3"/>
  <c r="S124" i="3"/>
  <c r="P124" i="3"/>
  <c r="M124" i="3"/>
  <c r="I124" i="3"/>
  <c r="E124" i="3"/>
  <c r="L124" i="3"/>
  <c r="D124" i="3"/>
  <c r="T120" i="3"/>
  <c r="V120" i="3"/>
  <c r="S120" i="3"/>
  <c r="R120" i="3"/>
  <c r="O120" i="3"/>
  <c r="U120" i="3"/>
  <c r="Q120" i="3"/>
  <c r="J120" i="3"/>
  <c r="N120" i="3"/>
  <c r="M120" i="3"/>
  <c r="P120" i="3"/>
  <c r="L120" i="3"/>
  <c r="H120" i="3"/>
  <c r="E120" i="3"/>
  <c r="K120" i="3"/>
  <c r="I120" i="3"/>
  <c r="D120" i="3"/>
  <c r="T70" i="3"/>
  <c r="V70" i="3"/>
  <c r="S70" i="3"/>
  <c r="R70" i="3"/>
  <c r="U70" i="3"/>
  <c r="O70" i="3"/>
  <c r="Q70" i="3"/>
  <c r="N70" i="3"/>
  <c r="J70" i="3"/>
  <c r="P70" i="3"/>
  <c r="K70" i="3"/>
  <c r="E70" i="3"/>
  <c r="H70" i="3"/>
  <c r="M70" i="3"/>
  <c r="D70" i="3"/>
  <c r="L70" i="3"/>
  <c r="T97" i="3"/>
  <c r="V97" i="3"/>
  <c r="S97" i="3"/>
  <c r="R97" i="3"/>
  <c r="O97" i="3"/>
  <c r="Q97" i="3"/>
  <c r="U97" i="3"/>
  <c r="P97" i="3"/>
  <c r="M97" i="3"/>
  <c r="J97" i="3"/>
  <c r="N97" i="3"/>
  <c r="E97" i="3"/>
  <c r="L97" i="3"/>
  <c r="I97" i="3"/>
  <c r="H97" i="3"/>
  <c r="K97" i="3"/>
  <c r="D97" i="3"/>
  <c r="T57" i="3"/>
  <c r="V57" i="3"/>
  <c r="S57" i="3"/>
  <c r="R57" i="3"/>
  <c r="O57" i="3"/>
  <c r="U57" i="3"/>
  <c r="Q57" i="3"/>
  <c r="N57" i="3"/>
  <c r="J57" i="3"/>
  <c r="M57" i="3"/>
  <c r="P57" i="3"/>
  <c r="K57" i="3"/>
  <c r="E57" i="3"/>
  <c r="D57" i="3"/>
  <c r="I57" i="3"/>
  <c r="T75" i="3"/>
  <c r="V75" i="3"/>
  <c r="S75" i="3"/>
  <c r="U75" i="3"/>
  <c r="R75" i="3"/>
  <c r="O75" i="3"/>
  <c r="Q75" i="3"/>
  <c r="H75" i="3"/>
  <c r="P75" i="3"/>
  <c r="J75" i="3"/>
  <c r="L75" i="3"/>
  <c r="N75" i="3"/>
  <c r="M75" i="3"/>
  <c r="E75" i="3"/>
  <c r="D75" i="3"/>
  <c r="K75" i="3"/>
  <c r="T42" i="3"/>
  <c r="V42" i="3"/>
  <c r="S42" i="3"/>
  <c r="U42" i="3"/>
  <c r="R42" i="3"/>
  <c r="O42" i="3"/>
  <c r="Q42" i="3"/>
  <c r="N42" i="3"/>
  <c r="M42" i="3"/>
  <c r="H42" i="3"/>
  <c r="J42" i="3"/>
  <c r="L42" i="3"/>
  <c r="P42" i="3"/>
  <c r="E42" i="3"/>
  <c r="K42" i="3"/>
  <c r="I42" i="3"/>
  <c r="D42" i="3"/>
  <c r="T52" i="3"/>
  <c r="V52" i="3"/>
  <c r="S52" i="3"/>
  <c r="U52" i="3"/>
  <c r="R52" i="3"/>
  <c r="O52" i="3"/>
  <c r="Q52" i="3"/>
  <c r="H52" i="3"/>
  <c r="J52" i="3"/>
  <c r="P52" i="3"/>
  <c r="M52" i="3"/>
  <c r="L52" i="3"/>
  <c r="N52" i="3"/>
  <c r="E52" i="3"/>
  <c r="D52" i="3"/>
  <c r="T56" i="3"/>
  <c r="V56" i="3"/>
  <c r="S56" i="3"/>
  <c r="U56" i="3"/>
  <c r="R56" i="3"/>
  <c r="O56" i="3"/>
  <c r="Q56" i="3"/>
  <c r="N56" i="3"/>
  <c r="H56" i="3"/>
  <c r="J56" i="3"/>
  <c r="L56" i="3"/>
  <c r="M56" i="3"/>
  <c r="E56" i="3"/>
  <c r="K56" i="3"/>
  <c r="P56" i="3"/>
  <c r="I56" i="3"/>
  <c r="D56" i="3"/>
  <c r="T27" i="3"/>
  <c r="V27" i="3"/>
  <c r="S27" i="3"/>
  <c r="U27" i="3"/>
  <c r="R27" i="3"/>
  <c r="O27" i="3"/>
  <c r="Q27" i="3"/>
  <c r="H27" i="3"/>
  <c r="M27" i="3"/>
  <c r="J27" i="3"/>
  <c r="P27" i="3"/>
  <c r="N27" i="3"/>
  <c r="L27" i="3"/>
  <c r="K27" i="3"/>
  <c r="E27" i="3"/>
  <c r="G27" i="3"/>
  <c r="D27" i="3"/>
  <c r="C77" i="3"/>
  <c r="C115" i="3"/>
  <c r="C6" i="3"/>
  <c r="C96" i="3"/>
  <c r="C94" i="3"/>
  <c r="C67" i="3"/>
  <c r="C40" i="3"/>
  <c r="D95" i="3"/>
  <c r="D92" i="3"/>
  <c r="D51" i="3"/>
  <c r="D36" i="3"/>
  <c r="E121" i="3"/>
  <c r="E90" i="3"/>
  <c r="E43" i="3"/>
  <c r="F88" i="3"/>
  <c r="F97" i="3"/>
  <c r="F51" i="3"/>
  <c r="F46" i="3"/>
  <c r="G124" i="3"/>
  <c r="G112" i="3"/>
  <c r="G19" i="3"/>
  <c r="G2" i="3"/>
  <c r="H121" i="3"/>
  <c r="H62" i="3"/>
  <c r="H12" i="3"/>
  <c r="I75" i="3"/>
  <c r="J53" i="3"/>
  <c r="K111" i="3"/>
  <c r="L68" i="3"/>
  <c r="U117" i="3"/>
  <c r="T117" i="3"/>
  <c r="Q117" i="3"/>
  <c r="N117" i="3"/>
  <c r="S117" i="3"/>
  <c r="P117" i="3"/>
  <c r="V117" i="3"/>
  <c r="R117" i="3"/>
  <c r="L117" i="3"/>
  <c r="M117" i="3"/>
  <c r="K117" i="3"/>
  <c r="O117" i="3"/>
  <c r="J117" i="3"/>
  <c r="F117" i="3"/>
  <c r="U109" i="3"/>
  <c r="V109" i="3"/>
  <c r="T109" i="3"/>
  <c r="N109" i="3"/>
  <c r="P109" i="3"/>
  <c r="S109" i="3"/>
  <c r="M109" i="3"/>
  <c r="L109" i="3"/>
  <c r="O109" i="3"/>
  <c r="K109" i="3"/>
  <c r="Q109" i="3"/>
  <c r="R109" i="3"/>
  <c r="G109" i="3"/>
  <c r="I109" i="3"/>
  <c r="D109" i="3"/>
  <c r="F109" i="3"/>
  <c r="J109" i="3"/>
  <c r="U28" i="3"/>
  <c r="V28" i="3"/>
  <c r="L28" i="3"/>
  <c r="N28" i="3"/>
  <c r="S28" i="3"/>
  <c r="P28" i="3"/>
  <c r="T28" i="3"/>
  <c r="R28" i="3"/>
  <c r="M28" i="3"/>
  <c r="Q28" i="3"/>
  <c r="O28" i="3"/>
  <c r="I28" i="3"/>
  <c r="K28" i="3"/>
  <c r="H28" i="3"/>
  <c r="G28" i="3"/>
  <c r="D28" i="3"/>
  <c r="F28" i="3"/>
  <c r="J28" i="3"/>
  <c r="C2" i="3"/>
  <c r="S78" i="3"/>
  <c r="U78" i="3"/>
  <c r="V78" i="3"/>
  <c r="Q78" i="3"/>
  <c r="T78" i="3"/>
  <c r="N78" i="3"/>
  <c r="P78" i="3"/>
  <c r="R78" i="3"/>
  <c r="O78" i="3"/>
  <c r="I78" i="3"/>
  <c r="M78" i="3"/>
  <c r="L78" i="3"/>
  <c r="H78" i="3"/>
  <c r="D78" i="3"/>
  <c r="K78" i="3"/>
  <c r="C78" i="3"/>
  <c r="J78" i="3"/>
  <c r="V107" i="3"/>
  <c r="U107" i="3"/>
  <c r="T107" i="3"/>
  <c r="R107" i="3"/>
  <c r="S107" i="3"/>
  <c r="M107" i="3"/>
  <c r="O107" i="3"/>
  <c r="K107" i="3"/>
  <c r="Q107" i="3"/>
  <c r="N107" i="3"/>
  <c r="J107" i="3"/>
  <c r="P107" i="3"/>
  <c r="I107" i="3"/>
  <c r="F107" i="3"/>
  <c r="H107" i="3"/>
  <c r="E107" i="3"/>
  <c r="G107" i="3"/>
  <c r="L107" i="3"/>
  <c r="T41" i="3"/>
  <c r="V41" i="3"/>
  <c r="U41" i="3"/>
  <c r="R41" i="3"/>
  <c r="M41" i="3"/>
  <c r="O41" i="3"/>
  <c r="K41" i="3"/>
  <c r="Q41" i="3"/>
  <c r="P41" i="3"/>
  <c r="N41" i="3"/>
  <c r="J41" i="3"/>
  <c r="S41" i="3"/>
  <c r="F41" i="3"/>
  <c r="E41" i="3"/>
  <c r="L41" i="3"/>
  <c r="H41" i="3"/>
  <c r="G41" i="3"/>
  <c r="I41" i="3"/>
  <c r="C84" i="3"/>
  <c r="U122" i="3"/>
  <c r="T122" i="3"/>
  <c r="O122" i="3"/>
  <c r="Q122" i="3"/>
  <c r="S122" i="3"/>
  <c r="P122" i="3"/>
  <c r="N122" i="3"/>
  <c r="J122" i="3"/>
  <c r="V122" i="3"/>
  <c r="R122" i="3"/>
  <c r="L122" i="3"/>
  <c r="M122" i="3"/>
  <c r="K122" i="3"/>
  <c r="H122" i="3"/>
  <c r="G122" i="3"/>
  <c r="F122" i="3"/>
  <c r="U115" i="3"/>
  <c r="O115" i="3"/>
  <c r="V115" i="3"/>
  <c r="Q115" i="3"/>
  <c r="P115" i="3"/>
  <c r="J115" i="3"/>
  <c r="L115" i="3"/>
  <c r="T115" i="3"/>
  <c r="R115" i="3"/>
  <c r="K115" i="3"/>
  <c r="H115" i="3"/>
  <c r="S115" i="3"/>
  <c r="G115" i="3"/>
  <c r="M115" i="3"/>
  <c r="N115" i="3"/>
  <c r="F115" i="3"/>
  <c r="I115" i="3"/>
  <c r="U15" i="3"/>
  <c r="V15" i="3"/>
  <c r="O15" i="3"/>
  <c r="T15" i="3"/>
  <c r="S15" i="3"/>
  <c r="Q15" i="3"/>
  <c r="P15" i="3"/>
  <c r="M15" i="3"/>
  <c r="J15" i="3"/>
  <c r="R15" i="3"/>
  <c r="L15" i="3"/>
  <c r="N15" i="3"/>
  <c r="K15" i="3"/>
  <c r="I15" i="3"/>
  <c r="G15" i="3"/>
  <c r="H15" i="3"/>
  <c r="F15" i="3"/>
  <c r="U14" i="3"/>
  <c r="V14" i="3"/>
  <c r="O14" i="3"/>
  <c r="Q14" i="3"/>
  <c r="S14" i="3"/>
  <c r="T14" i="3"/>
  <c r="P14" i="3"/>
  <c r="J14" i="3"/>
  <c r="L14" i="3"/>
  <c r="M14" i="3"/>
  <c r="K14" i="3"/>
  <c r="G14" i="3"/>
  <c r="N14" i="3"/>
  <c r="R14" i="3"/>
  <c r="I14" i="3"/>
  <c r="F14" i="3"/>
  <c r="U116" i="3"/>
  <c r="T116" i="3"/>
  <c r="O116" i="3"/>
  <c r="Q116" i="3"/>
  <c r="V116" i="3"/>
  <c r="P116" i="3"/>
  <c r="J116" i="3"/>
  <c r="S116" i="3"/>
  <c r="L116" i="3"/>
  <c r="N116" i="3"/>
  <c r="R116" i="3"/>
  <c r="K116" i="3"/>
  <c r="I116" i="3"/>
  <c r="H116" i="3"/>
  <c r="G116" i="3"/>
  <c r="M116" i="3"/>
  <c r="F116" i="3"/>
  <c r="V22" i="3"/>
  <c r="U22" i="3"/>
  <c r="O22" i="3"/>
  <c r="Q22" i="3"/>
  <c r="T22" i="3"/>
  <c r="P22" i="3"/>
  <c r="J22" i="3"/>
  <c r="S22" i="3"/>
  <c r="L22" i="3"/>
  <c r="R22" i="3"/>
  <c r="K22" i="3"/>
  <c r="N22" i="3"/>
  <c r="G22" i="3"/>
  <c r="M22" i="3"/>
  <c r="I22" i="3"/>
  <c r="D22" i="3"/>
  <c r="H22" i="3"/>
  <c r="F22" i="3"/>
  <c r="V73" i="3"/>
  <c r="U73" i="3"/>
  <c r="T73" i="3"/>
  <c r="O73" i="3"/>
  <c r="S73" i="3"/>
  <c r="Q73" i="3"/>
  <c r="P73" i="3"/>
  <c r="R73" i="3"/>
  <c r="J73" i="3"/>
  <c r="M73" i="3"/>
  <c r="L73" i="3"/>
  <c r="N73" i="3"/>
  <c r="K73" i="3"/>
  <c r="I73" i="3"/>
  <c r="H73" i="3"/>
  <c r="G73" i="3"/>
  <c r="D73" i="3"/>
  <c r="F73" i="3"/>
  <c r="V66" i="3"/>
  <c r="U66" i="3"/>
  <c r="R66" i="3"/>
  <c r="O66" i="3"/>
  <c r="Q66" i="3"/>
  <c r="S66" i="3"/>
  <c r="T66" i="3"/>
  <c r="P66" i="3"/>
  <c r="J66" i="3"/>
  <c r="L66" i="3"/>
  <c r="M66" i="3"/>
  <c r="K66" i="3"/>
  <c r="N66" i="3"/>
  <c r="G66" i="3"/>
  <c r="H66" i="3"/>
  <c r="I66" i="3"/>
  <c r="D66" i="3"/>
  <c r="F66" i="3"/>
  <c r="V113" i="3"/>
  <c r="U113" i="3"/>
  <c r="O113" i="3"/>
  <c r="T113" i="3"/>
  <c r="Q113" i="3"/>
  <c r="P113" i="3"/>
  <c r="M113" i="3"/>
  <c r="J113" i="3"/>
  <c r="N113" i="3"/>
  <c r="L113" i="3"/>
  <c r="R113" i="3"/>
  <c r="K113" i="3"/>
  <c r="S113" i="3"/>
  <c r="I113" i="3"/>
  <c r="G113" i="3"/>
  <c r="D113" i="3"/>
  <c r="F113" i="3"/>
  <c r="C125" i="3"/>
  <c r="C120" i="3"/>
  <c r="C35" i="3"/>
  <c r="C86" i="3"/>
  <c r="C71" i="3"/>
  <c r="C45" i="3"/>
  <c r="C52" i="3"/>
  <c r="D121" i="3"/>
  <c r="D16" i="3"/>
  <c r="D98" i="3"/>
  <c r="D91" i="3"/>
  <c r="D94" i="3"/>
  <c r="D41" i="3"/>
  <c r="E110" i="3"/>
  <c r="E50" i="3"/>
  <c r="E26" i="3"/>
  <c r="E47" i="3"/>
  <c r="E113" i="3"/>
  <c r="F77" i="3"/>
  <c r="F78" i="3"/>
  <c r="F45" i="3"/>
  <c r="F56" i="3"/>
  <c r="G117" i="3"/>
  <c r="G62" i="3"/>
  <c r="G75" i="3"/>
  <c r="G64" i="3"/>
  <c r="H124" i="3"/>
  <c r="H21" i="3"/>
  <c r="I81" i="3"/>
  <c r="J6" i="3"/>
  <c r="L99" i="3"/>
  <c r="U79" i="3"/>
  <c r="T79" i="3"/>
  <c r="Q79" i="3"/>
  <c r="N79" i="3"/>
  <c r="V79" i="3"/>
  <c r="P79" i="3"/>
  <c r="R79" i="3"/>
  <c r="S79" i="3"/>
  <c r="O79" i="3"/>
  <c r="L79" i="3"/>
  <c r="K79" i="3"/>
  <c r="M79" i="3"/>
  <c r="I79" i="3"/>
  <c r="H79" i="3"/>
  <c r="F79" i="3"/>
  <c r="J79" i="3"/>
  <c r="U32" i="3"/>
  <c r="V32" i="3"/>
  <c r="N32" i="3"/>
  <c r="P32" i="3"/>
  <c r="T32" i="3"/>
  <c r="M32" i="3"/>
  <c r="L32" i="3"/>
  <c r="Q32" i="3"/>
  <c r="R32" i="3"/>
  <c r="K32" i="3"/>
  <c r="O32" i="3"/>
  <c r="S32" i="3"/>
  <c r="G32" i="3"/>
  <c r="J32" i="3"/>
  <c r="D32" i="3"/>
  <c r="F32" i="3"/>
  <c r="I32" i="3"/>
  <c r="S85" i="3"/>
  <c r="U85" i="3"/>
  <c r="V85" i="3"/>
  <c r="Q85" i="3"/>
  <c r="N85" i="3"/>
  <c r="P85" i="3"/>
  <c r="T85" i="3"/>
  <c r="R85" i="3"/>
  <c r="M85" i="3"/>
  <c r="I85" i="3"/>
  <c r="O85" i="3"/>
  <c r="K85" i="3"/>
  <c r="D85" i="3"/>
  <c r="J85" i="3"/>
  <c r="H85" i="3"/>
  <c r="C85" i="3"/>
  <c r="L85" i="3"/>
  <c r="S10" i="3"/>
  <c r="U10" i="3"/>
  <c r="V10" i="3"/>
  <c r="Q10" i="3"/>
  <c r="T10" i="3"/>
  <c r="N10" i="3"/>
  <c r="P10" i="3"/>
  <c r="R10" i="3"/>
  <c r="L10" i="3"/>
  <c r="I10" i="3"/>
  <c r="O10" i="3"/>
  <c r="M10" i="3"/>
  <c r="G10" i="3"/>
  <c r="D10" i="3"/>
  <c r="J10" i="3"/>
  <c r="H10" i="3"/>
  <c r="C10" i="3"/>
  <c r="V126" i="3"/>
  <c r="U126" i="3"/>
  <c r="T126" i="3"/>
  <c r="R126" i="3"/>
  <c r="M126" i="3"/>
  <c r="O126" i="3"/>
  <c r="Q126" i="3"/>
  <c r="K126" i="3"/>
  <c r="N126" i="3"/>
  <c r="S126" i="3"/>
  <c r="J126" i="3"/>
  <c r="P126" i="3"/>
  <c r="F126" i="3"/>
  <c r="I126" i="3"/>
  <c r="H126" i="3"/>
  <c r="E126" i="3"/>
  <c r="L126" i="3"/>
  <c r="G126" i="3"/>
  <c r="V38" i="3"/>
  <c r="U38" i="3"/>
  <c r="T38" i="3"/>
  <c r="R38" i="3"/>
  <c r="M38" i="3"/>
  <c r="O38" i="3"/>
  <c r="K38" i="3"/>
  <c r="Q38" i="3"/>
  <c r="S38" i="3"/>
  <c r="P38" i="3"/>
  <c r="J38" i="3"/>
  <c r="N38" i="3"/>
  <c r="F38" i="3"/>
  <c r="I38" i="3"/>
  <c r="H38" i="3"/>
  <c r="E38" i="3"/>
  <c r="L38" i="3"/>
  <c r="G38" i="3"/>
  <c r="T60" i="3"/>
  <c r="V60" i="3"/>
  <c r="U60" i="3"/>
  <c r="S60" i="3"/>
  <c r="R60" i="3"/>
  <c r="M60" i="3"/>
  <c r="O60" i="3"/>
  <c r="L60" i="3"/>
  <c r="K60" i="3"/>
  <c r="J60" i="3"/>
  <c r="N60" i="3"/>
  <c r="Q60" i="3"/>
  <c r="P60" i="3"/>
  <c r="F60" i="3"/>
  <c r="I60" i="3"/>
  <c r="C60" i="3"/>
  <c r="E60" i="3"/>
  <c r="G60" i="3"/>
  <c r="D117" i="3"/>
  <c r="E86" i="3"/>
  <c r="U58" i="3"/>
  <c r="O58" i="3"/>
  <c r="Q58" i="3"/>
  <c r="T58" i="3"/>
  <c r="V58" i="3"/>
  <c r="P58" i="3"/>
  <c r="S58" i="3"/>
  <c r="J58" i="3"/>
  <c r="L58" i="3"/>
  <c r="N58" i="3"/>
  <c r="K58" i="3"/>
  <c r="G58" i="3"/>
  <c r="I58" i="3"/>
  <c r="M58" i="3"/>
  <c r="F58" i="3"/>
  <c r="R58" i="3"/>
  <c r="V102" i="3"/>
  <c r="U102" i="3"/>
  <c r="T102" i="3"/>
  <c r="Q102" i="3"/>
  <c r="N102" i="3"/>
  <c r="S102" i="3"/>
  <c r="J102" i="3"/>
  <c r="R102" i="3"/>
  <c r="P102" i="3"/>
  <c r="L102" i="3"/>
  <c r="M102" i="3"/>
  <c r="I102" i="3"/>
  <c r="E102" i="3"/>
  <c r="G102" i="3"/>
  <c r="D102" i="3"/>
  <c r="F102" i="3"/>
  <c r="K102" i="3"/>
  <c r="V123" i="3"/>
  <c r="U123" i="3"/>
  <c r="T123" i="3"/>
  <c r="Q123" i="3"/>
  <c r="N123" i="3"/>
  <c r="S123" i="3"/>
  <c r="J123" i="3"/>
  <c r="L123" i="3"/>
  <c r="O123" i="3"/>
  <c r="I123" i="3"/>
  <c r="M123" i="3"/>
  <c r="P123" i="3"/>
  <c r="H123" i="3"/>
  <c r="E123" i="3"/>
  <c r="G123" i="3"/>
  <c r="K123" i="3"/>
  <c r="D123" i="3"/>
  <c r="F123" i="3"/>
  <c r="R123" i="3"/>
  <c r="V35" i="3"/>
  <c r="U35" i="3"/>
  <c r="T35" i="3"/>
  <c r="S35" i="3"/>
  <c r="Q35" i="3"/>
  <c r="N35" i="3"/>
  <c r="J35" i="3"/>
  <c r="L35" i="3"/>
  <c r="P35" i="3"/>
  <c r="I35" i="3"/>
  <c r="R35" i="3"/>
  <c r="E35" i="3"/>
  <c r="G35" i="3"/>
  <c r="M35" i="3"/>
  <c r="D35" i="3"/>
  <c r="F35" i="3"/>
  <c r="O35" i="3"/>
  <c r="V61" i="3"/>
  <c r="U61" i="3"/>
  <c r="T61" i="3"/>
  <c r="S61" i="3"/>
  <c r="Q61" i="3"/>
  <c r="N61" i="3"/>
  <c r="M61" i="3"/>
  <c r="J61" i="3"/>
  <c r="R61" i="3"/>
  <c r="L61" i="3"/>
  <c r="O61" i="3"/>
  <c r="I61" i="3"/>
  <c r="E61" i="3"/>
  <c r="G61" i="3"/>
  <c r="H61" i="3"/>
  <c r="D61" i="3"/>
  <c r="K61" i="3"/>
  <c r="F61" i="3"/>
  <c r="V13" i="3"/>
  <c r="U13" i="3"/>
  <c r="T13" i="3"/>
  <c r="Q13" i="3"/>
  <c r="S13" i="3"/>
  <c r="N13" i="3"/>
  <c r="O13" i="3"/>
  <c r="J13" i="3"/>
  <c r="L13" i="3"/>
  <c r="M13" i="3"/>
  <c r="I13" i="3"/>
  <c r="P13" i="3"/>
  <c r="E13" i="3"/>
  <c r="G13" i="3"/>
  <c r="D13" i="3"/>
  <c r="R13" i="3"/>
  <c r="F13" i="3"/>
  <c r="H13" i="3"/>
  <c r="V5" i="3"/>
  <c r="U5" i="3"/>
  <c r="T5" i="3"/>
  <c r="Q5" i="3"/>
  <c r="N5" i="3"/>
  <c r="S5" i="3"/>
  <c r="J5" i="3"/>
  <c r="P5" i="3"/>
  <c r="L5" i="3"/>
  <c r="I5" i="3"/>
  <c r="R5" i="3"/>
  <c r="M5" i="3"/>
  <c r="O5" i="3"/>
  <c r="E5" i="3"/>
  <c r="G5" i="3"/>
  <c r="D5" i="3"/>
  <c r="F5" i="3"/>
  <c r="K5" i="3"/>
  <c r="V54" i="3"/>
  <c r="U54" i="3"/>
  <c r="T54" i="3"/>
  <c r="S54" i="3"/>
  <c r="Q54" i="3"/>
  <c r="N54" i="3"/>
  <c r="J54" i="3"/>
  <c r="O54" i="3"/>
  <c r="L54" i="3"/>
  <c r="R54" i="3"/>
  <c r="I54" i="3"/>
  <c r="P54" i="3"/>
  <c r="E54" i="3"/>
  <c r="G54" i="3"/>
  <c r="K54" i="3"/>
  <c r="M54" i="3"/>
  <c r="D54" i="3"/>
  <c r="H54" i="3"/>
  <c r="F54" i="3"/>
  <c r="V3" i="3"/>
  <c r="U3" i="3"/>
  <c r="T3" i="3"/>
  <c r="S3" i="3"/>
  <c r="Q3" i="3"/>
  <c r="N3" i="3"/>
  <c r="R3" i="3"/>
  <c r="J3" i="3"/>
  <c r="M3" i="3"/>
  <c r="L3" i="3"/>
  <c r="P3" i="3"/>
  <c r="I3" i="3"/>
  <c r="O3" i="3"/>
  <c r="E3" i="3"/>
  <c r="G3" i="3"/>
  <c r="D3" i="3"/>
  <c r="F3" i="3"/>
  <c r="V37" i="3"/>
  <c r="U37" i="3"/>
  <c r="T37" i="3"/>
  <c r="Q37" i="3"/>
  <c r="S37" i="3"/>
  <c r="N37" i="3"/>
  <c r="J37" i="3"/>
  <c r="L37" i="3"/>
  <c r="O37" i="3"/>
  <c r="I37" i="3"/>
  <c r="M37" i="3"/>
  <c r="E37" i="3"/>
  <c r="G37" i="3"/>
  <c r="R37" i="3"/>
  <c r="H37" i="3"/>
  <c r="K37" i="3"/>
  <c r="D37" i="3"/>
  <c r="P37" i="3"/>
  <c r="F37" i="3"/>
  <c r="V25" i="3"/>
  <c r="U25" i="3"/>
  <c r="T25" i="3"/>
  <c r="R25" i="3"/>
  <c r="Q25" i="3"/>
  <c r="N25" i="3"/>
  <c r="J25" i="3"/>
  <c r="L25" i="3"/>
  <c r="P25" i="3"/>
  <c r="I25" i="3"/>
  <c r="S25" i="3"/>
  <c r="K25" i="3"/>
  <c r="E25" i="3"/>
  <c r="G25" i="3"/>
  <c r="O25" i="3"/>
  <c r="D25" i="3"/>
  <c r="F25" i="3"/>
  <c r="H25" i="3"/>
  <c r="C103" i="3"/>
  <c r="C58" i="3"/>
  <c r="C98" i="3"/>
  <c r="C21" i="3"/>
  <c r="C38" i="3"/>
  <c r="C114" i="3"/>
  <c r="C73" i="3"/>
  <c r="D105" i="3"/>
  <c r="D88" i="3"/>
  <c r="D62" i="3"/>
  <c r="D14" i="3"/>
  <c r="D45" i="3"/>
  <c r="E106" i="3"/>
  <c r="E115" i="3"/>
  <c r="E93" i="3"/>
  <c r="E24" i="3"/>
  <c r="F120" i="3"/>
  <c r="F20" i="3"/>
  <c r="F114" i="3"/>
  <c r="F9" i="3"/>
  <c r="G63" i="3"/>
  <c r="G53" i="3"/>
  <c r="G81" i="3"/>
  <c r="G17" i="3"/>
  <c r="H102" i="3"/>
  <c r="H99" i="3"/>
  <c r="H113" i="3"/>
  <c r="I51" i="3"/>
  <c r="J86" i="3"/>
  <c r="K112" i="3"/>
  <c r="L57" i="3"/>
  <c r="P99" i="3"/>
  <c r="S33" i="3"/>
  <c r="U33" i="3"/>
  <c r="T33" i="3"/>
  <c r="Q33" i="3"/>
  <c r="V33" i="3"/>
  <c r="N33" i="3"/>
  <c r="P33" i="3"/>
  <c r="L33" i="3"/>
  <c r="O33" i="3"/>
  <c r="M33" i="3"/>
  <c r="K33" i="3"/>
  <c r="R33" i="3"/>
  <c r="H33" i="3"/>
  <c r="I33" i="3"/>
  <c r="F33" i="3"/>
  <c r="S30" i="3"/>
  <c r="U30" i="3"/>
  <c r="T30" i="3"/>
  <c r="Q30" i="3"/>
  <c r="V30" i="3"/>
  <c r="N30" i="3"/>
  <c r="P30" i="3"/>
  <c r="L30" i="3"/>
  <c r="K30" i="3"/>
  <c r="R30" i="3"/>
  <c r="O30" i="3"/>
  <c r="J30" i="3"/>
  <c r="F30" i="3"/>
  <c r="H30" i="3"/>
  <c r="D26" i="3"/>
  <c r="E98" i="3"/>
  <c r="E23" i="3"/>
  <c r="F90" i="3"/>
  <c r="F92" i="3"/>
  <c r="F42" i="3"/>
  <c r="F55" i="3"/>
  <c r="G119" i="3"/>
  <c r="G97" i="3"/>
  <c r="G72" i="3"/>
  <c r="G29" i="3"/>
  <c r="H117" i="3"/>
  <c r="H57" i="3"/>
  <c r="I125" i="3"/>
  <c r="I52" i="3"/>
  <c r="J81" i="3"/>
  <c r="K13" i="3"/>
  <c r="L18" i="3"/>
  <c r="Q12" i="3"/>
  <c r="Q8" i="3"/>
  <c r="I83" i="3"/>
  <c r="T83" i="3"/>
  <c r="V83" i="3"/>
  <c r="U83" i="3"/>
  <c r="R83" i="3"/>
  <c r="O83" i="3"/>
  <c r="Q83" i="3"/>
  <c r="S83" i="3"/>
  <c r="P83" i="3"/>
  <c r="N83" i="3"/>
  <c r="H83" i="3"/>
  <c r="L83" i="3"/>
  <c r="M83" i="3"/>
  <c r="T11" i="3"/>
  <c r="V11" i="3"/>
  <c r="U11" i="3"/>
  <c r="S11" i="3"/>
  <c r="R11" i="3"/>
  <c r="O11" i="3"/>
  <c r="Q11" i="3"/>
  <c r="M11" i="3"/>
  <c r="H11" i="3"/>
  <c r="N11" i="3"/>
  <c r="P11" i="3"/>
  <c r="L11" i="3"/>
  <c r="G83" i="3"/>
  <c r="G11" i="3"/>
  <c r="J11" i="3"/>
  <c r="K11" i="3"/>
  <c r="C11" i="3"/>
  <c r="I11" i="3"/>
  <c r="AS621" i="2"/>
  <c r="AS706" i="2"/>
  <c r="AS262" i="2"/>
  <c r="AS509" i="2"/>
  <c r="AS637" i="2"/>
  <c r="AT276" i="2"/>
  <c r="AU667" i="2"/>
  <c r="AS416" i="2"/>
  <c r="AS171" i="2"/>
  <c r="AS471" i="2"/>
  <c r="AS519" i="2"/>
  <c r="AS721" i="2"/>
  <c r="AS290" i="2"/>
  <c r="AS230" i="2"/>
  <c r="AS169" i="2"/>
  <c r="AS76" i="2"/>
  <c r="AS333" i="2"/>
  <c r="AS546" i="2"/>
  <c r="AS707" i="2"/>
  <c r="AS182" i="2"/>
  <c r="AS689" i="2"/>
  <c r="AS150" i="2"/>
  <c r="AS533" i="2"/>
  <c r="AS474" i="2"/>
  <c r="AS215" i="2"/>
  <c r="AS503" i="2"/>
  <c r="AT709" i="2"/>
  <c r="AT492" i="2"/>
  <c r="AT530" i="2"/>
  <c r="AT340" i="2"/>
  <c r="AT528" i="2"/>
  <c r="AT619" i="2"/>
  <c r="AT88" i="2"/>
  <c r="AT29" i="2"/>
  <c r="AT103" i="2"/>
  <c r="AT243" i="2"/>
  <c r="AT361" i="2"/>
  <c r="AT265" i="2"/>
  <c r="AT47" i="2"/>
  <c r="AS206" i="2"/>
  <c r="AS74" i="2"/>
  <c r="AS48" i="2"/>
  <c r="AS330" i="2"/>
  <c r="AS332" i="2"/>
  <c r="AS92" i="2"/>
  <c r="AS383" i="2"/>
  <c r="AS375" i="2"/>
  <c r="AS444" i="2"/>
  <c r="AS492" i="2"/>
  <c r="AS340" i="2"/>
  <c r="AS528" i="2"/>
  <c r="AS619" i="2"/>
  <c r="AS88" i="2"/>
  <c r="AS29" i="2"/>
  <c r="AS103" i="2"/>
  <c r="AS243" i="2"/>
  <c r="AS361" i="2"/>
  <c r="AS265" i="2"/>
  <c r="AS276" i="2"/>
  <c r="AS47" i="2"/>
  <c r="AS598" i="2"/>
  <c r="AS464" i="2"/>
  <c r="AS199" i="2"/>
  <c r="AS451" i="2"/>
  <c r="AS582" i="2"/>
  <c r="AS650" i="2"/>
  <c r="AS124" i="2"/>
  <c r="AS649" i="2"/>
  <c r="AS135" i="2"/>
  <c r="AS632" i="2"/>
  <c r="AS592" i="2"/>
  <c r="AS703" i="2"/>
  <c r="AS30" i="2"/>
  <c r="AS14" i="2"/>
  <c r="AS387" i="2"/>
  <c r="AS168" i="2"/>
  <c r="AS90" i="2"/>
  <c r="AS207" i="2"/>
  <c r="AS219" i="2"/>
  <c r="AS494" i="2"/>
  <c r="AS608" i="2"/>
  <c r="AS583" i="2"/>
  <c r="AS584" i="2"/>
  <c r="AS266" i="2"/>
  <c r="AS367" i="2"/>
  <c r="AS79" i="2"/>
  <c r="AS7" i="2"/>
  <c r="AS670" i="2"/>
  <c r="AS616" i="2"/>
  <c r="AS110" i="2"/>
  <c r="AS643" i="2"/>
  <c r="AS446" i="2"/>
  <c r="AS227" i="2"/>
  <c r="AS372" i="2"/>
  <c r="AS704" i="2"/>
  <c r="AS226" i="2"/>
  <c r="AT512" i="2"/>
  <c r="AT138" i="2"/>
  <c r="AT725" i="2"/>
  <c r="AT116" i="2"/>
  <c r="AT502" i="2"/>
  <c r="AT221" i="2"/>
  <c r="AT576" i="2"/>
  <c r="AT548" i="2"/>
  <c r="AT574" i="2"/>
  <c r="AT601" i="2"/>
  <c r="AT23" i="2"/>
  <c r="AT686" i="2"/>
  <c r="AT15" i="2"/>
  <c r="AT652" i="2"/>
  <c r="AS403" i="2"/>
  <c r="AS264" i="2"/>
  <c r="AS627" i="2"/>
  <c r="AS518" i="2"/>
  <c r="AS97" i="2"/>
  <c r="AS699" i="2"/>
  <c r="AS385" i="2"/>
  <c r="AS525" i="2"/>
  <c r="AS448" i="2"/>
  <c r="AS566" i="2"/>
  <c r="AS678" i="2"/>
  <c r="AS286" i="2"/>
  <c r="AS655" i="2"/>
  <c r="AS526" i="2"/>
  <c r="AS193" i="2"/>
  <c r="AS133" i="2"/>
  <c r="AS102" i="2"/>
  <c r="AT667" i="2"/>
  <c r="AT256" i="2"/>
  <c r="AS250" i="2"/>
  <c r="AS64" i="2"/>
  <c r="AS571" i="2"/>
  <c r="AS241" i="2"/>
  <c r="AS730" i="2"/>
  <c r="AS75" i="2"/>
  <c r="AS529" i="2"/>
  <c r="AS174" i="2"/>
  <c r="AS294" i="2"/>
  <c r="AS523" i="2"/>
  <c r="AS587" i="2"/>
  <c r="AS101" i="2"/>
  <c r="AS589" i="2"/>
  <c r="AS216" i="2"/>
  <c r="AS586" i="2"/>
  <c r="AS161" i="2"/>
  <c r="AS633" i="2"/>
  <c r="AS228" i="2"/>
  <c r="AS172" i="2"/>
  <c r="AS614" i="2"/>
  <c r="AS16" i="2"/>
  <c r="AS668" i="2"/>
  <c r="AS709" i="2"/>
  <c r="AS89" i="2"/>
  <c r="AS63" i="2"/>
  <c r="AS137" i="2"/>
  <c r="AS603" i="2"/>
  <c r="AS217" i="2"/>
  <c r="AS508" i="2"/>
  <c r="AS417" i="2"/>
  <c r="AS125" i="2"/>
  <c r="AT188" i="2"/>
  <c r="AS309" i="2"/>
  <c r="AS618" i="2"/>
  <c r="AS728" i="2"/>
  <c r="AS484" i="2"/>
  <c r="AS170" i="2"/>
  <c r="AS237" i="2"/>
  <c r="AS490" i="2"/>
  <c r="AS667" i="2"/>
  <c r="AS512" i="2"/>
  <c r="AS410" i="2"/>
  <c r="AS359" i="2"/>
  <c r="AS708" i="2"/>
  <c r="AS188" i="2"/>
  <c r="AS489" i="2"/>
  <c r="AS550" i="2"/>
  <c r="AS181" i="2"/>
  <c r="AS700" i="2"/>
  <c r="AS498" i="2"/>
  <c r="AS628" i="2"/>
  <c r="AS541" i="2"/>
  <c r="AS197" i="2"/>
  <c r="AS428" i="2"/>
  <c r="AS317" i="2"/>
  <c r="AS497" i="2"/>
  <c r="AS162" i="2"/>
  <c r="AS19" i="2"/>
  <c r="AS366" i="2"/>
  <c r="AS459" i="2"/>
  <c r="AS672" i="2"/>
  <c r="AS33" i="2"/>
  <c r="AS370" i="2"/>
  <c r="AT708" i="2"/>
  <c r="AS275" i="2"/>
  <c r="AS323" i="2"/>
  <c r="AS596" i="2"/>
  <c r="AS705" i="2"/>
  <c r="AS634" i="2"/>
  <c r="AS384" i="2"/>
  <c r="AS141" i="2"/>
  <c r="AS363" i="2"/>
  <c r="AS679" i="2"/>
  <c r="AS693" i="2"/>
  <c r="AS710" i="2"/>
  <c r="AS688" i="2"/>
  <c r="AS322" i="2"/>
  <c r="AS470" i="2"/>
  <c r="AS602" i="2"/>
  <c r="AS654" i="2"/>
  <c r="AS511" i="2"/>
  <c r="AS122" i="2"/>
  <c r="AS31" i="2"/>
  <c r="AS527" i="2"/>
  <c r="AS381" i="2"/>
  <c r="AS234" i="2"/>
  <c r="AS233" i="2"/>
  <c r="AS465" i="2"/>
  <c r="AS149" i="2"/>
  <c r="AS28" i="2"/>
  <c r="AS120" i="2"/>
  <c r="AS542" i="2"/>
  <c r="AS376" i="2"/>
  <c r="AS341" i="2"/>
  <c r="AS611" i="2"/>
  <c r="AT679" i="2"/>
  <c r="AT593" i="2"/>
  <c r="AS737" i="2"/>
  <c r="AS111" i="2"/>
  <c r="AS129" i="2"/>
  <c r="AS720" i="2"/>
  <c r="AS685" i="2"/>
  <c r="AS229" i="2"/>
  <c r="AS455" i="2"/>
  <c r="AS664" i="2"/>
  <c r="AS653" i="2"/>
  <c r="AS645" i="2"/>
  <c r="AS406" i="2"/>
  <c r="AS96" i="2"/>
  <c r="AS240" i="2"/>
  <c r="AS425" i="2"/>
  <c r="AS176" i="2"/>
  <c r="AS244" i="2"/>
  <c r="AT410" i="2"/>
  <c r="AS723" i="2"/>
  <c r="AS117" i="2"/>
  <c r="AS567" i="2"/>
  <c r="AS145" i="2"/>
  <c r="AS442" i="2"/>
  <c r="AS62" i="2"/>
  <c r="AS449" i="2"/>
  <c r="AS271" i="2"/>
  <c r="AS612" i="2"/>
  <c r="AS702" i="2"/>
  <c r="AS680" i="2"/>
  <c r="AS251" i="2"/>
  <c r="AS591" i="2"/>
  <c r="AS158" i="2"/>
  <c r="AS520" i="2"/>
  <c r="AS352" i="2"/>
  <c r="AS481" i="2"/>
  <c r="AS390" i="2"/>
  <c r="AS166" i="2"/>
  <c r="AS538" i="2"/>
  <c r="AS431" i="2"/>
  <c r="AS222" i="2"/>
  <c r="AS530" i="2"/>
  <c r="AS537" i="2"/>
  <c r="AS183" i="2"/>
  <c r="AS726" i="2"/>
  <c r="AS288" i="2"/>
  <c r="AS339" i="2"/>
  <c r="AS107" i="2"/>
  <c r="AS535" i="2"/>
  <c r="AT641" i="2"/>
  <c r="AS143" i="2"/>
  <c r="AS325" i="2"/>
  <c r="AS104" i="2"/>
  <c r="AS269" i="2"/>
  <c r="AS676" i="2"/>
  <c r="AS698" i="2"/>
  <c r="AS564" i="2"/>
  <c r="AS391" i="2"/>
  <c r="AS285" i="2"/>
  <c r="AS118" i="2"/>
  <c r="AS659" i="2"/>
  <c r="AS326" i="2"/>
  <c r="AS195" i="2"/>
  <c r="AS336" i="2"/>
  <c r="AS189" i="2"/>
  <c r="AS539" i="2"/>
  <c r="AS461" i="2"/>
  <c r="AS296" i="2"/>
  <c r="AS61" i="2"/>
  <c r="AS68" i="2"/>
  <c r="AS522" i="2"/>
  <c r="AS617" i="2"/>
  <c r="AS420" i="2"/>
  <c r="AS191" i="2"/>
  <c r="AS468" i="2"/>
  <c r="AS44" i="2"/>
  <c r="AS186" i="2"/>
  <c r="AS358" i="2"/>
  <c r="AS342" i="2"/>
  <c r="AS544" i="2"/>
  <c r="AT359" i="2"/>
  <c r="AS606" i="2"/>
  <c r="AS204" i="2"/>
  <c r="AS487" i="2"/>
  <c r="AS128" i="2"/>
  <c r="AS32" i="2"/>
  <c r="AS718" i="2"/>
  <c r="AS646" i="2"/>
  <c r="AS722" i="2"/>
  <c r="AS674" i="2"/>
  <c r="AS715" i="2"/>
  <c r="AS70" i="2"/>
  <c r="AS297" i="2"/>
  <c r="AS445" i="2"/>
  <c r="AS714" i="2"/>
  <c r="AS334" i="2"/>
  <c r="AT598" i="2"/>
  <c r="AT464" i="2"/>
  <c r="AT199" i="2"/>
  <c r="AT451" i="2"/>
  <c r="AT582" i="2"/>
  <c r="AT650" i="2"/>
  <c r="AT124" i="2"/>
  <c r="AT649" i="2"/>
  <c r="AT135" i="2"/>
  <c r="AS724" i="2"/>
  <c r="AS735" i="2"/>
  <c r="AS665" i="2"/>
  <c r="AS377" i="2"/>
  <c r="AS246" i="2"/>
  <c r="AS687" i="2"/>
  <c r="AS697" i="2"/>
  <c r="AS738" i="2"/>
  <c r="AS242" i="2"/>
  <c r="AS713" i="2"/>
  <c r="AS568" i="2"/>
  <c r="AS98" i="2"/>
  <c r="AS245" i="2"/>
  <c r="AS480" i="2"/>
  <c r="AS736" i="2"/>
  <c r="AS362" i="2"/>
  <c r="AS295" i="2"/>
  <c r="AS458" i="2"/>
  <c r="AS60" i="2"/>
  <c r="AS365" i="2"/>
  <c r="AS335" i="2"/>
  <c r="AS238" i="2"/>
  <c r="AS314" i="2"/>
  <c r="AS77" i="2"/>
  <c r="AS208" i="2"/>
  <c r="AS462" i="2"/>
  <c r="AS429" i="2"/>
  <c r="AS639" i="2"/>
  <c r="AS350" i="2"/>
  <c r="AS594" i="2"/>
  <c r="AS696" i="2"/>
  <c r="AS42" i="2"/>
  <c r="AS338" i="2"/>
  <c r="AS374" i="2"/>
  <c r="AS213" i="2"/>
  <c r="AS312" i="2"/>
  <c r="AS192" i="2"/>
  <c r="AS318" i="2"/>
  <c r="AS473" i="2"/>
  <c r="AS345" i="2"/>
  <c r="AS642" i="2"/>
  <c r="AS81" i="2"/>
  <c r="AS212" i="2"/>
  <c r="AS71" i="2"/>
  <c r="AS380" i="2"/>
  <c r="AS656" i="2"/>
  <c r="AS475" i="2"/>
  <c r="AS623" i="2"/>
  <c r="AS34" i="2"/>
  <c r="AS547" i="2"/>
  <c r="AS139" i="2"/>
  <c r="AS552" i="2"/>
  <c r="AS521" i="2"/>
  <c r="AS115" i="2"/>
  <c r="AS353" i="2"/>
  <c r="AS392" i="2"/>
  <c r="AS284" i="2"/>
  <c r="AS267" i="2"/>
  <c r="AS378" i="2"/>
  <c r="AS302" i="2"/>
  <c r="AS184" i="2"/>
  <c r="AS658" i="2"/>
  <c r="AT678" i="2"/>
  <c r="AT670" i="2"/>
  <c r="AT617" i="2"/>
  <c r="AT317" i="2"/>
  <c r="AT89" i="2"/>
  <c r="AT465" i="2"/>
  <c r="AT286" i="2"/>
  <c r="AT537" i="2"/>
  <c r="AT616" i="2"/>
  <c r="AT420" i="2"/>
  <c r="AT497" i="2"/>
  <c r="AT63" i="2"/>
  <c r="AT149" i="2"/>
  <c r="AS310" i="2"/>
  <c r="AS153" i="2"/>
  <c r="AS73" i="2"/>
  <c r="AS86" i="2"/>
  <c r="AS419" i="2"/>
  <c r="AS476" i="2"/>
  <c r="AS127" i="2"/>
  <c r="AS24" i="2"/>
  <c r="AS630" i="2"/>
  <c r="AS39" i="2"/>
  <c r="AS37" i="2"/>
  <c r="AS441" i="2"/>
  <c r="AS662" i="2"/>
  <c r="AS321" i="2"/>
  <c r="AS94" i="2"/>
  <c r="AS223" i="2"/>
  <c r="AS731" i="2"/>
  <c r="AS320" i="2"/>
  <c r="AS22" i="2"/>
  <c r="AS732" i="2"/>
  <c r="AS136" i="2"/>
  <c r="AS660" i="2"/>
  <c r="AS154" i="2"/>
  <c r="AS371" i="2"/>
  <c r="AS430" i="2"/>
  <c r="AS572" i="2"/>
  <c r="AS25" i="2"/>
  <c r="AS268" i="2"/>
  <c r="AS254" i="2"/>
  <c r="AT723" i="2"/>
  <c r="AT606" i="2"/>
  <c r="AT275" i="2"/>
  <c r="AT309" i="2"/>
  <c r="AT250" i="2"/>
  <c r="AT143" i="2"/>
  <c r="AT737" i="2"/>
  <c r="AT117" i="2"/>
  <c r="AT204" i="2"/>
  <c r="AT323" i="2"/>
  <c r="AT618" i="2"/>
  <c r="AT64" i="2"/>
  <c r="AT325" i="2"/>
  <c r="AT111" i="2"/>
  <c r="AT567" i="2"/>
  <c r="AT487" i="2"/>
  <c r="AT596" i="2"/>
  <c r="AT728" i="2"/>
  <c r="AT571" i="2"/>
  <c r="AT104" i="2"/>
  <c r="AT145" i="2"/>
  <c r="AT129" i="2"/>
  <c r="AT128" i="2"/>
  <c r="AT705" i="2"/>
  <c r="AT484" i="2"/>
  <c r="AT241" i="2"/>
  <c r="AT442" i="2"/>
  <c r="AT720" i="2"/>
  <c r="AT269" i="2"/>
  <c r="AT32" i="2"/>
  <c r="AT634" i="2"/>
  <c r="AT170" i="2"/>
  <c r="AT730" i="2"/>
  <c r="AT62" i="2"/>
  <c r="AT384" i="2"/>
  <c r="AT237" i="2"/>
  <c r="AT75" i="2"/>
  <c r="AT141" i="2"/>
  <c r="AT490" i="2"/>
  <c r="AT529" i="2"/>
  <c r="AT363" i="2"/>
  <c r="AT174" i="2"/>
  <c r="AT294" i="2"/>
  <c r="AT523" i="2"/>
  <c r="AT587" i="2"/>
  <c r="AT101" i="2"/>
  <c r="AT589" i="2"/>
  <c r="AT507" i="2"/>
  <c r="AT202" i="2"/>
  <c r="AT205" i="2"/>
  <c r="AT159" i="2"/>
  <c r="AT78" i="2"/>
  <c r="AT41" i="2"/>
  <c r="AT324" i="2"/>
  <c r="AT180" i="2"/>
  <c r="AT559" i="2"/>
  <c r="AT729" i="2"/>
  <c r="AT140" i="2"/>
  <c r="AT263" i="2"/>
  <c r="AT177" i="2"/>
  <c r="AT175" i="2"/>
  <c r="AT516" i="2"/>
  <c r="AT298" i="2"/>
  <c r="AT409" i="2"/>
  <c r="AT87" i="2"/>
  <c r="AT278" i="2"/>
  <c r="AT536" i="2"/>
  <c r="AT157" i="2"/>
  <c r="AT581" i="2"/>
  <c r="AT585" i="2"/>
  <c r="AT247" i="2"/>
  <c r="AT259" i="2"/>
  <c r="AT580" i="2"/>
  <c r="AT43" i="2"/>
  <c r="AT327" i="2"/>
  <c r="AT597" i="2"/>
  <c r="AT99" i="2"/>
  <c r="AT565" i="2"/>
  <c r="AT198" i="2"/>
  <c r="AT684" i="2"/>
  <c r="AT283" i="2"/>
  <c r="AT200" i="2"/>
  <c r="AT379" i="2"/>
  <c r="AT506" i="2"/>
  <c r="AT67" i="2"/>
  <c r="AT405" i="2"/>
  <c r="AT301" i="2"/>
  <c r="AT493" i="2"/>
  <c r="AT165" i="2"/>
  <c r="AT155" i="2"/>
  <c r="AT486" i="2"/>
  <c r="AT356" i="2"/>
  <c r="AT443" i="2"/>
  <c r="AT515" i="2"/>
  <c r="AR257" i="2"/>
  <c r="AR483" i="2"/>
  <c r="AR236" i="2"/>
  <c r="AR178" i="2"/>
  <c r="AR82" i="2"/>
  <c r="AR532" i="2"/>
  <c r="AR235" i="2"/>
  <c r="AR58" i="2"/>
  <c r="AR119" i="2"/>
  <c r="AR151" i="2"/>
  <c r="AR450" i="2"/>
  <c r="AR17" i="2"/>
  <c r="AR112" i="2"/>
  <c r="AR373" i="2"/>
  <c r="AR130" i="2"/>
  <c r="AU679" i="2"/>
  <c r="AU512" i="2"/>
  <c r="AU410" i="2"/>
  <c r="AU359" i="2"/>
  <c r="AU708" i="2"/>
  <c r="AU188" i="2"/>
  <c r="AU138" i="2"/>
  <c r="AU256" i="2"/>
  <c r="AU593" i="2"/>
  <c r="AU641" i="2"/>
  <c r="AU725" i="2"/>
  <c r="AU116" i="2"/>
  <c r="AU502" i="2"/>
  <c r="AU221" i="2"/>
  <c r="AU576" i="2"/>
  <c r="AU548" i="2"/>
  <c r="AU574" i="2"/>
  <c r="AU601" i="2"/>
  <c r="AU23" i="2"/>
  <c r="AU686" i="2"/>
  <c r="AU15" i="2"/>
  <c r="AU652" i="2"/>
  <c r="AU729" i="2"/>
  <c r="AU140" i="2"/>
  <c r="AU263" i="2"/>
  <c r="AS507" i="2"/>
  <c r="AS202" i="2"/>
  <c r="AS205" i="2"/>
  <c r="AS159" i="2"/>
  <c r="AS78" i="2"/>
  <c r="AS41" i="2"/>
  <c r="AS324" i="2"/>
  <c r="AS180" i="2"/>
  <c r="AS559" i="2"/>
  <c r="AS505" i="2"/>
  <c r="AS167" i="2"/>
  <c r="AS711" i="2"/>
  <c r="AS421" i="2"/>
  <c r="AS644" i="2"/>
  <c r="AT693" i="2"/>
  <c r="AT710" i="2"/>
  <c r="AT688" i="2"/>
  <c r="AT322" i="2"/>
  <c r="AT452" i="2"/>
  <c r="AT733" i="2"/>
  <c r="AT261" i="2"/>
  <c r="AT123" i="2"/>
  <c r="AT397" i="2"/>
  <c r="AT282" i="2"/>
  <c r="AT289" i="2"/>
  <c r="AT258" i="2"/>
  <c r="AT418" i="2"/>
  <c r="AT454" i="2"/>
  <c r="AT491" i="2"/>
  <c r="AT561" i="2"/>
  <c r="AT100" i="2"/>
  <c r="AT604" i="2"/>
  <c r="AT411" i="2"/>
  <c r="AT35" i="2"/>
  <c r="AT467" i="2"/>
  <c r="AT447" i="2"/>
  <c r="AT386" i="2"/>
  <c r="AT435" i="2"/>
  <c r="AT346" i="2"/>
  <c r="AT12" i="2"/>
  <c r="AT413" i="2"/>
  <c r="AT615" i="2"/>
  <c r="AT163" i="2"/>
  <c r="AT211" i="2"/>
  <c r="AT85" i="2"/>
  <c r="AT313" i="2"/>
  <c r="AT625" i="2"/>
  <c r="AT557" i="2"/>
  <c r="AT624" i="2"/>
  <c r="AT156" i="2"/>
  <c r="AT590" i="2"/>
  <c r="AT113" i="2"/>
  <c r="AT501" i="2"/>
  <c r="AT20" i="2"/>
  <c r="AT558" i="2"/>
  <c r="AT46" i="2"/>
  <c r="AT9" i="2"/>
  <c r="AT424" i="2"/>
  <c r="AT460" i="2"/>
  <c r="AT83" i="2"/>
  <c r="AT534" i="2"/>
  <c r="AT477" i="2"/>
  <c r="AT231" i="2"/>
  <c r="AT277" i="2"/>
  <c r="AT260" i="2"/>
  <c r="AT337" i="2"/>
  <c r="AT681" i="2"/>
  <c r="AT56" i="2"/>
  <c r="AT347" i="2"/>
  <c r="AT349" i="2"/>
  <c r="AT351" i="2"/>
  <c r="AT404" i="2"/>
  <c r="AT388" i="2"/>
  <c r="AT647" i="2"/>
  <c r="AT369" i="2"/>
  <c r="AS138" i="2"/>
  <c r="AS256" i="2"/>
  <c r="AS593" i="2"/>
  <c r="AS641" i="2"/>
  <c r="AS725" i="2"/>
  <c r="AS116" i="2"/>
  <c r="AS502" i="2"/>
  <c r="AS221" i="2"/>
  <c r="AS576" i="2"/>
  <c r="AS548" i="2"/>
  <c r="AS574" i="2"/>
  <c r="AS601" i="2"/>
  <c r="AS23" i="2"/>
  <c r="AS686" i="2"/>
  <c r="AS15" i="2"/>
  <c r="AS652" i="2"/>
  <c r="AS729" i="2"/>
  <c r="AS140" i="2"/>
  <c r="AS263" i="2"/>
  <c r="AS177" i="2"/>
  <c r="AS175" i="2"/>
  <c r="AS516" i="2"/>
  <c r="AS298" i="2"/>
  <c r="AS409" i="2"/>
  <c r="AS87" i="2"/>
  <c r="AS278" i="2"/>
  <c r="AS536" i="2"/>
  <c r="AS157" i="2"/>
  <c r="AS581" i="2"/>
  <c r="AS585" i="2"/>
  <c r="AS247" i="2"/>
  <c r="AS259" i="2"/>
  <c r="AS580" i="2"/>
  <c r="AS43" i="2"/>
  <c r="AS327" i="2"/>
  <c r="AS597" i="2"/>
  <c r="AS99" i="2"/>
  <c r="AS565" i="2"/>
  <c r="AS198" i="2"/>
  <c r="AS684" i="2"/>
  <c r="AS283" i="2"/>
  <c r="AS200" i="2"/>
  <c r="AS379" i="2"/>
  <c r="AS506" i="2"/>
  <c r="AS67" i="2"/>
  <c r="AS405" i="2"/>
  <c r="AS301" i="2"/>
  <c r="AS493" i="2"/>
  <c r="AS165" i="2"/>
  <c r="AS155" i="2"/>
  <c r="AS486" i="2"/>
  <c r="AS356" i="2"/>
  <c r="AS443" i="2"/>
  <c r="AS515" i="2"/>
  <c r="AT685" i="2"/>
  <c r="AT676" i="2"/>
  <c r="AT449" i="2"/>
  <c r="AT229" i="2"/>
  <c r="AT271" i="2"/>
  <c r="AT455" i="2"/>
  <c r="AT612" i="2"/>
  <c r="AT664" i="2"/>
  <c r="AT702" i="2"/>
  <c r="AT653" i="2"/>
  <c r="AT645" i="2"/>
  <c r="AT406" i="2"/>
  <c r="AT96" i="2"/>
  <c r="AT510" i="2"/>
  <c r="AT488" i="2"/>
  <c r="AT440" i="2"/>
  <c r="AT395" i="2"/>
  <c r="AT304" i="2"/>
  <c r="AT663" i="2"/>
  <c r="AT299" i="2"/>
  <c r="AT635" i="2"/>
  <c r="AT438" i="2"/>
  <c r="AT146" i="2"/>
  <c r="AT220" i="2"/>
  <c r="AT21" i="2"/>
  <c r="AT214" i="2"/>
  <c r="AT500" i="2"/>
  <c r="AT671" i="2"/>
  <c r="AT26" i="2"/>
  <c r="AS452" i="2"/>
  <c r="AS733" i="2"/>
  <c r="AS261" i="2"/>
  <c r="AS123" i="2"/>
  <c r="AS397" i="2"/>
  <c r="AS282" i="2"/>
  <c r="AS289" i="2"/>
  <c r="AS258" i="2"/>
  <c r="AS418" i="2"/>
  <c r="AS454" i="2"/>
  <c r="AS491" i="2"/>
  <c r="AS561" i="2"/>
  <c r="AS100" i="2"/>
  <c r="AS604" i="2"/>
  <c r="AS411" i="2"/>
  <c r="AS35" i="2"/>
  <c r="AS467" i="2"/>
  <c r="AS447" i="2"/>
  <c r="AS386" i="2"/>
  <c r="AS435" i="2"/>
  <c r="AS346" i="2"/>
  <c r="AS12" i="2"/>
  <c r="AS413" i="2"/>
  <c r="AS615" i="2"/>
  <c r="AS163" i="2"/>
  <c r="AS211" i="2"/>
  <c r="AS85" i="2"/>
  <c r="AS313" i="2"/>
  <c r="AS625" i="2"/>
  <c r="AS557" i="2"/>
  <c r="AS624" i="2"/>
  <c r="AS156" i="2"/>
  <c r="AS590" i="2"/>
  <c r="AS113" i="2"/>
  <c r="AS501" i="2"/>
  <c r="AS20" i="2"/>
  <c r="AS558" i="2"/>
  <c r="AS46" i="2"/>
  <c r="AS9" i="2"/>
  <c r="AS424" i="2"/>
  <c r="AS460" i="2"/>
  <c r="AS83" i="2"/>
  <c r="AS534" i="2"/>
  <c r="AS477" i="2"/>
  <c r="AS231" i="2"/>
  <c r="AS277" i="2"/>
  <c r="AS260" i="2"/>
  <c r="AS337" i="2"/>
  <c r="AS681" i="2"/>
  <c r="AS56" i="2"/>
  <c r="AS347" i="2"/>
  <c r="AS349" i="2"/>
  <c r="AS351" i="2"/>
  <c r="AS404" i="2"/>
  <c r="AS388" i="2"/>
  <c r="AS647" i="2"/>
  <c r="AS369" i="2"/>
  <c r="AT680" i="2"/>
  <c r="AT251" i="2"/>
  <c r="AT591" i="2"/>
  <c r="AT158" i="2"/>
  <c r="AT344" i="2"/>
  <c r="AT482" i="2"/>
  <c r="AT610" i="2"/>
  <c r="AT555" i="2"/>
  <c r="AT396" i="2"/>
  <c r="AT569" i="2"/>
  <c r="AT50" i="2"/>
  <c r="AT45" i="2"/>
  <c r="AT343" i="2"/>
  <c r="AT402" i="2"/>
  <c r="AT701" i="2"/>
  <c r="AT524" i="2"/>
  <c r="AT270" i="2"/>
  <c r="AT303" i="2"/>
  <c r="AT316" i="2"/>
  <c r="AT292" i="2"/>
  <c r="AT727" i="2"/>
  <c r="AT4" i="2"/>
  <c r="AT575" i="2"/>
  <c r="AT6" i="2"/>
  <c r="AT640" i="2"/>
  <c r="AT187" i="2"/>
  <c r="AS510" i="2"/>
  <c r="AS488" i="2"/>
  <c r="AS440" i="2"/>
  <c r="AS395" i="2"/>
  <c r="AS304" i="2"/>
  <c r="AS663" i="2"/>
  <c r="AS299" i="2"/>
  <c r="AS635" i="2"/>
  <c r="AS438" i="2"/>
  <c r="AS146" i="2"/>
  <c r="AS220" i="2"/>
  <c r="AS21" i="2"/>
  <c r="AS214" i="2"/>
  <c r="AS500" i="2"/>
  <c r="AS671" i="2"/>
  <c r="AS26" i="2"/>
  <c r="AS570" i="2"/>
  <c r="AS556" i="2"/>
  <c r="AS10" i="2"/>
  <c r="AS114" i="2"/>
  <c r="AS38" i="2"/>
  <c r="AS613" i="2"/>
  <c r="AS398" i="2"/>
  <c r="AS108" i="2"/>
  <c r="AS401" i="2"/>
  <c r="AS436" i="2"/>
  <c r="AS239" i="2"/>
  <c r="AS432" i="2"/>
  <c r="AS666" i="2"/>
  <c r="AS573" i="2"/>
  <c r="AS600" i="2"/>
  <c r="AS513" i="2"/>
  <c r="AS225" i="2"/>
  <c r="AS551" i="2"/>
  <c r="AS543" i="2"/>
  <c r="AS553" i="2"/>
  <c r="AS293" i="2"/>
  <c r="AS412" i="2"/>
  <c r="AS13" i="2"/>
  <c r="AS408" i="2"/>
  <c r="AS224" i="2"/>
  <c r="AS72" i="2"/>
  <c r="AS319" i="2"/>
  <c r="AS218" i="2"/>
  <c r="AS549" i="2"/>
  <c r="AS677" i="2"/>
  <c r="AS400" i="2"/>
  <c r="AS466" i="2"/>
  <c r="AT718" i="2"/>
  <c r="AT698" i="2"/>
  <c r="AT646" i="2"/>
  <c r="AT722" i="2"/>
  <c r="AT564" i="2"/>
  <c r="AT674" i="2"/>
  <c r="AT391" i="2"/>
  <c r="AT715" i="2"/>
  <c r="AT285" i="2"/>
  <c r="AT70" i="2"/>
  <c r="AT118" i="2"/>
  <c r="AT297" i="2"/>
  <c r="AT659" i="2"/>
  <c r="AT445" i="2"/>
  <c r="AT326" i="2"/>
  <c r="AT719" i="2"/>
  <c r="AT499" i="2"/>
  <c r="AT311" i="2"/>
  <c r="AT364" i="2"/>
  <c r="AT562" i="2"/>
  <c r="AT399" i="2"/>
  <c r="AT93" i="2"/>
  <c r="AT152" i="2"/>
  <c r="AT142" i="2"/>
  <c r="AT91" i="2"/>
  <c r="AT629" i="2"/>
  <c r="AT393" i="2"/>
  <c r="AT389" i="2"/>
  <c r="AT18" i="2"/>
  <c r="AT201" i="2"/>
  <c r="AT8" i="2"/>
  <c r="AT2" i="2"/>
  <c r="AT132" i="2"/>
  <c r="AT11" i="2"/>
  <c r="AT134" i="2"/>
  <c r="AS344" i="2"/>
  <c r="AS482" i="2"/>
  <c r="AS610" i="2"/>
  <c r="AS555" i="2"/>
  <c r="AS396" i="2"/>
  <c r="AS569" i="2"/>
  <c r="AS50" i="2"/>
  <c r="AS45" i="2"/>
  <c r="AS343" i="2"/>
  <c r="AS402" i="2"/>
  <c r="AS701" i="2"/>
  <c r="AS524" i="2"/>
  <c r="AS270" i="2"/>
  <c r="AS303" i="2"/>
  <c r="AS316" i="2"/>
  <c r="AS292" i="2"/>
  <c r="AS727" i="2"/>
  <c r="AS4" i="2"/>
  <c r="AS575" i="2"/>
  <c r="AS6" i="2"/>
  <c r="AS640" i="2"/>
  <c r="AS187" i="2"/>
  <c r="AS27" i="2"/>
  <c r="AS348" i="2"/>
  <c r="AS65" i="2"/>
  <c r="AS51" i="2"/>
  <c r="AS636" i="2"/>
  <c r="AS40" i="2"/>
  <c r="AS272" i="2"/>
  <c r="AS69" i="2"/>
  <c r="AS248" i="2"/>
  <c r="AS414" i="2"/>
  <c r="AS160" i="2"/>
  <c r="AS3" i="2"/>
  <c r="AS57" i="2"/>
  <c r="AS415" i="2"/>
  <c r="AS457" i="2"/>
  <c r="AS164" i="2"/>
  <c r="AS147" i="2"/>
  <c r="AS306" i="2"/>
  <c r="AS622" i="2"/>
  <c r="AS690" i="2"/>
  <c r="AS281" i="2"/>
  <c r="AS469" i="2"/>
  <c r="AS675" i="2"/>
  <c r="AS661" i="2"/>
  <c r="AS407" i="2"/>
  <c r="AS279" i="2"/>
  <c r="AS255" i="2"/>
  <c r="AS437" i="2"/>
  <c r="AS210" i="2"/>
  <c r="AS439" i="2"/>
  <c r="AS496" i="2"/>
  <c r="AS287" i="2"/>
  <c r="AS607" i="2"/>
  <c r="AS59" i="2"/>
  <c r="AS331" i="2"/>
  <c r="AT714" i="2"/>
  <c r="AT554" i="2"/>
  <c r="AT360" i="2"/>
  <c r="AT620" i="2"/>
  <c r="AT599" i="2"/>
  <c r="AT257" i="2"/>
  <c r="AT483" i="2"/>
  <c r="AT273" i="2"/>
  <c r="AT236" i="2"/>
  <c r="AT648" i="2"/>
  <c r="AT673" i="2"/>
  <c r="AT95" i="2"/>
  <c r="AT657" i="2"/>
  <c r="AT577" i="2"/>
  <c r="AT609" i="2"/>
  <c r="AT712" i="2"/>
  <c r="AT178" i="2"/>
  <c r="AT82" i="2"/>
  <c r="AT717" i="2"/>
  <c r="AT532" i="2"/>
  <c r="AT203" i="2"/>
  <c r="AT291" i="2"/>
  <c r="AT485" i="2"/>
  <c r="AT626" i="2"/>
  <c r="AT394" i="2"/>
  <c r="AT235" i="2"/>
  <c r="AT463" i="2"/>
  <c r="AT329" i="2"/>
  <c r="AS719" i="2"/>
  <c r="AS499" i="2"/>
  <c r="AS311" i="2"/>
  <c r="AS364" i="2"/>
  <c r="AS562" i="2"/>
  <c r="AS399" i="2"/>
  <c r="AS93" i="2"/>
  <c r="AS152" i="2"/>
  <c r="AS142" i="2"/>
  <c r="AS91" i="2"/>
  <c r="AS629" i="2"/>
  <c r="AS393" i="2"/>
  <c r="AS389" i="2"/>
  <c r="AS18" i="2"/>
  <c r="AS201" i="2"/>
  <c r="AS8" i="2"/>
  <c r="AS2" i="2"/>
  <c r="AS132" i="2"/>
  <c r="AS11" i="2"/>
  <c r="AS134" i="2"/>
  <c r="AS453" i="2"/>
  <c r="AS232" i="2"/>
  <c r="AS514" i="2"/>
  <c r="AS54" i="2"/>
  <c r="AS716" i="2"/>
  <c r="AS692" i="2"/>
  <c r="AS126" i="2"/>
  <c r="AS540" i="2"/>
  <c r="AS80" i="2"/>
  <c r="AS315" i="2"/>
  <c r="AS196" i="2"/>
  <c r="AS669" i="2"/>
  <c r="AS578" i="2"/>
  <c r="AS495" i="2"/>
  <c r="AS472" i="2"/>
  <c r="AS651" i="2"/>
  <c r="AS357" i="2"/>
  <c r="AS55" i="2"/>
  <c r="AS300" i="2"/>
  <c r="AS249" i="2"/>
  <c r="AS106" i="2"/>
  <c r="AS252" i="2"/>
  <c r="AS478" i="2"/>
  <c r="AS683" i="2"/>
  <c r="AS144" i="2"/>
  <c r="AS579" i="2"/>
  <c r="AS307" i="2"/>
  <c r="AT621" i="2"/>
  <c r="AT706" i="2"/>
  <c r="AT262" i="2"/>
  <c r="AT509" i="2"/>
  <c r="AT416" i="2"/>
  <c r="AT470" i="2"/>
  <c r="AT520" i="2"/>
  <c r="AT546" i="2"/>
  <c r="AT206" i="2"/>
  <c r="AT216" i="2"/>
  <c r="AT219" i="2"/>
  <c r="AT195" i="2"/>
  <c r="AT489" i="2"/>
  <c r="AT171" i="2"/>
  <c r="AT602" i="2"/>
  <c r="AT403" i="2"/>
  <c r="AT707" i="2"/>
  <c r="AT74" i="2"/>
  <c r="AT586" i="2"/>
  <c r="AT352" i="2"/>
  <c r="AT494" i="2"/>
  <c r="AT336" i="2"/>
  <c r="AT550" i="2"/>
  <c r="AT471" i="2"/>
  <c r="AT654" i="2"/>
  <c r="AT264" i="2"/>
  <c r="AT182" i="2"/>
  <c r="AT48" i="2"/>
  <c r="AT161" i="2"/>
  <c r="AT608" i="2"/>
  <c r="AT189" i="2"/>
  <c r="AT481" i="2"/>
  <c r="AT181" i="2"/>
  <c r="AT519" i="2"/>
  <c r="AT637" i="2"/>
  <c r="AT334" i="2"/>
  <c r="AT691" i="2"/>
  <c r="AT434" i="2"/>
  <c r="AT194" i="2"/>
  <c r="AS554" i="2"/>
  <c r="AS360" i="2"/>
  <c r="AS620" i="2"/>
  <c r="AS599" i="2"/>
  <c r="AS257" i="2"/>
  <c r="AS483" i="2"/>
  <c r="AS273" i="2"/>
  <c r="AS236" i="2"/>
  <c r="AS648" i="2"/>
  <c r="AS673" i="2"/>
  <c r="AS95" i="2"/>
  <c r="AS657" i="2"/>
  <c r="AS577" i="2"/>
  <c r="AS609" i="2"/>
  <c r="AS712" i="2"/>
  <c r="AS178" i="2"/>
  <c r="AS82" i="2"/>
  <c r="AS717" i="2"/>
  <c r="AS532" i="2"/>
  <c r="AS203" i="2"/>
  <c r="AS291" i="2"/>
  <c r="AS485" i="2"/>
  <c r="AS626" i="2"/>
  <c r="AS394" i="2"/>
  <c r="AS235" i="2"/>
  <c r="AS463" i="2"/>
  <c r="AS329" i="2"/>
  <c r="AS517" i="2"/>
  <c r="AS105" i="2"/>
  <c r="AS121" i="2"/>
  <c r="AS694" i="2"/>
  <c r="AS58" i="2"/>
  <c r="AS695" i="2"/>
  <c r="AS328" i="2"/>
  <c r="AS119" i="2"/>
  <c r="AS151" i="2"/>
  <c r="AS190" i="2"/>
  <c r="AS734" i="2"/>
  <c r="AS595" i="2"/>
  <c r="AS368" i="2"/>
  <c r="AS563" i="2"/>
  <c r="AS308" i="2"/>
  <c r="AS280" i="2"/>
  <c r="AS422" i="2"/>
  <c r="AS588" i="2"/>
  <c r="AS450" i="2"/>
  <c r="AS560" i="2"/>
  <c r="AS456" i="2"/>
  <c r="AS17" i="2"/>
  <c r="AS354" i="2"/>
  <c r="AS253" i="2"/>
  <c r="AS382" i="2"/>
  <c r="AS112" i="2"/>
  <c r="AS426" i="2"/>
  <c r="AS179" i="2"/>
  <c r="AS355" i="2"/>
  <c r="AS373" i="2"/>
  <c r="AS49" i="2"/>
  <c r="AS638" i="2"/>
  <c r="AS504" i="2"/>
  <c r="AS130" i="2"/>
  <c r="AT627" i="2"/>
  <c r="AT511" i="2"/>
  <c r="AT689" i="2"/>
  <c r="AT330" i="2"/>
  <c r="AT633" i="2"/>
  <c r="AT583" i="2"/>
  <c r="AT539" i="2"/>
  <c r="AT700" i="2"/>
  <c r="AT721" i="2"/>
  <c r="AT390" i="2"/>
  <c r="AT518" i="2"/>
  <c r="AT122" i="2"/>
  <c r="AT150" i="2"/>
  <c r="AT332" i="2"/>
  <c r="AT584" i="2"/>
  <c r="AT461" i="2"/>
  <c r="AT97" i="2"/>
  <c r="AT290" i="2"/>
  <c r="AT498" i="2"/>
  <c r="AT31" i="2"/>
  <c r="AT228" i="2"/>
  <c r="AT166" i="2"/>
  <c r="AT699" i="2"/>
  <c r="AT266" i="2"/>
  <c r="AT296" i="2"/>
  <c r="AS691" i="2"/>
  <c r="AS434" i="2"/>
  <c r="AS194" i="2"/>
  <c r="AS52" i="2"/>
  <c r="AS433" i="2"/>
  <c r="AS109" i="2"/>
  <c r="AS427" i="2"/>
  <c r="AS479" i="2"/>
  <c r="AS53" i="2"/>
  <c r="AS5" i="2"/>
  <c r="AS36" i="2"/>
  <c r="AS605" i="2"/>
  <c r="AS173" i="2"/>
  <c r="AS423" i="2"/>
  <c r="AS274" i="2"/>
  <c r="AS631" i="2"/>
  <c r="AS682" i="2"/>
  <c r="AS305" i="2"/>
  <c r="AS84" i="2"/>
  <c r="AS209" i="2"/>
  <c r="AS185" i="2"/>
  <c r="AS531" i="2"/>
  <c r="AS148" i="2"/>
  <c r="AS66" i="2"/>
  <c r="AS131" i="2"/>
  <c r="AS545" i="2"/>
  <c r="AT724" i="2"/>
  <c r="AT735" i="2"/>
  <c r="AT665" i="2"/>
  <c r="AT377" i="2"/>
  <c r="AT246" i="2"/>
  <c r="AT687" i="2"/>
  <c r="AT697" i="2"/>
  <c r="AT738" i="2"/>
  <c r="AT242" i="2"/>
  <c r="AT713" i="2"/>
  <c r="AT568" i="2"/>
  <c r="AT98" i="2"/>
  <c r="AT245" i="2"/>
  <c r="AT480" i="2"/>
  <c r="AT736" i="2"/>
  <c r="AT362" i="2"/>
  <c r="AT295" i="2"/>
  <c r="AT458" i="2"/>
  <c r="AR216" i="2"/>
  <c r="AR336" i="2"/>
  <c r="AR471" i="2"/>
  <c r="AR264" i="2"/>
  <c r="AR48" i="2"/>
  <c r="AR161" i="2"/>
  <c r="AR189" i="2"/>
  <c r="AR194" i="2"/>
  <c r="AR52" i="2"/>
  <c r="AR109" i="2"/>
  <c r="AR5" i="2"/>
  <c r="AR36" i="2"/>
  <c r="AR274" i="2"/>
  <c r="AR84" i="2"/>
  <c r="AR545" i="2"/>
  <c r="AU693" i="2"/>
  <c r="AU710" i="2"/>
  <c r="AU688" i="2"/>
  <c r="AU322" i="2"/>
  <c r="AU452" i="2"/>
  <c r="AU733" i="2"/>
  <c r="AU261" i="2"/>
  <c r="AU123" i="2"/>
  <c r="AU397" i="2"/>
  <c r="AU282" i="2"/>
  <c r="AU289" i="2"/>
  <c r="AU258" i="2"/>
  <c r="AU418" i="2"/>
  <c r="AU454" i="2"/>
  <c r="AU491" i="2"/>
  <c r="AU561" i="2"/>
  <c r="AU100" i="2"/>
  <c r="AU604" i="2"/>
  <c r="AU411" i="2"/>
  <c r="AU35" i="2"/>
  <c r="AU467" i="2"/>
  <c r="AU447" i="2"/>
  <c r="AU386" i="2"/>
  <c r="AU435" i="2"/>
  <c r="AU346" i="2"/>
  <c r="AU12" i="2"/>
  <c r="AU413" i="2"/>
  <c r="AU615" i="2"/>
  <c r="AU163" i="2"/>
  <c r="AU211" i="2"/>
  <c r="AU85" i="2"/>
  <c r="AU313" i="2"/>
  <c r="AU625" i="2"/>
  <c r="AU557" i="2"/>
  <c r="AU624" i="2"/>
  <c r="AU156" i="2"/>
  <c r="AU590" i="2"/>
  <c r="AU113" i="2"/>
  <c r="AU501" i="2"/>
  <c r="AU20" i="2"/>
  <c r="AU558" i="2"/>
  <c r="AU46" i="2"/>
  <c r="AU9" i="2"/>
  <c r="AU424" i="2"/>
  <c r="AU460" i="2"/>
  <c r="AU83" i="2"/>
  <c r="AU534" i="2"/>
  <c r="AU477" i="2"/>
  <c r="AU231" i="2"/>
  <c r="AU277" i="2"/>
  <c r="AU260" i="2"/>
  <c r="AU337" i="2"/>
  <c r="AU681" i="2"/>
  <c r="AU56" i="2"/>
  <c r="AU347" i="2"/>
  <c r="AU349" i="2"/>
  <c r="AU351" i="2"/>
  <c r="AU404" i="2"/>
  <c r="AU388" i="2"/>
  <c r="AU647" i="2"/>
  <c r="AU369" i="2"/>
  <c r="AT570" i="2"/>
  <c r="AT556" i="2"/>
  <c r="AT10" i="2"/>
  <c r="AT114" i="2"/>
  <c r="AT38" i="2"/>
  <c r="AT613" i="2"/>
  <c r="AT398" i="2"/>
  <c r="AT108" i="2"/>
  <c r="AT401" i="2"/>
  <c r="AT436" i="2"/>
  <c r="AT239" i="2"/>
  <c r="AT432" i="2"/>
  <c r="AT666" i="2"/>
  <c r="AT573" i="2"/>
  <c r="AT600" i="2"/>
  <c r="AT513" i="2"/>
  <c r="AT225" i="2"/>
  <c r="AT551" i="2"/>
  <c r="AT543" i="2"/>
  <c r="AT553" i="2"/>
  <c r="AT293" i="2"/>
  <c r="AT412" i="2"/>
  <c r="AT13" i="2"/>
  <c r="AT408" i="2"/>
  <c r="AT224" i="2"/>
  <c r="AT72" i="2"/>
  <c r="AT319" i="2"/>
  <c r="AT218" i="2"/>
  <c r="AT549" i="2"/>
  <c r="AT677" i="2"/>
  <c r="AT400" i="2"/>
  <c r="AT466" i="2"/>
  <c r="AR150" i="2"/>
  <c r="AR332" i="2"/>
  <c r="AR97" i="2"/>
  <c r="AR290" i="2"/>
  <c r="AR31" i="2"/>
  <c r="AR228" i="2"/>
  <c r="AR166" i="2"/>
  <c r="AR92" i="2"/>
  <c r="AR61" i="2"/>
  <c r="AR474" i="2"/>
  <c r="AR381" i="2"/>
  <c r="AR383" i="2"/>
  <c r="AR79" i="2"/>
  <c r="AR68" i="2"/>
  <c r="AR76" i="2"/>
  <c r="AR215" i="2"/>
  <c r="AR197" i="2"/>
  <c r="AR16" i="2"/>
  <c r="AR375" i="2"/>
  <c r="AR444" i="2"/>
  <c r="AU685" i="2"/>
  <c r="AU676" i="2"/>
  <c r="AU449" i="2"/>
  <c r="AU229" i="2"/>
  <c r="AU271" i="2"/>
  <c r="AU455" i="2"/>
  <c r="AU612" i="2"/>
  <c r="AU664" i="2"/>
  <c r="AU702" i="2"/>
  <c r="AU653" i="2"/>
  <c r="AU645" i="2"/>
  <c r="AU406" i="2"/>
  <c r="AU96" i="2"/>
  <c r="AU510" i="2"/>
  <c r="AU488" i="2"/>
  <c r="AT27" i="2"/>
  <c r="AT348" i="2"/>
  <c r="AT65" i="2"/>
  <c r="AT51" i="2"/>
  <c r="AT636" i="2"/>
  <c r="AT40" i="2"/>
  <c r="AT272" i="2"/>
  <c r="AT69" i="2"/>
  <c r="AT248" i="2"/>
  <c r="AT414" i="2"/>
  <c r="AT160" i="2"/>
  <c r="AT3" i="2"/>
  <c r="AT57" i="2"/>
  <c r="AT415" i="2"/>
  <c r="AT457" i="2"/>
  <c r="AT164" i="2"/>
  <c r="AT147" i="2"/>
  <c r="AT306" i="2"/>
  <c r="AT622" i="2"/>
  <c r="AT690" i="2"/>
  <c r="AT281" i="2"/>
  <c r="AT469" i="2"/>
  <c r="AT675" i="2"/>
  <c r="AT661" i="2"/>
  <c r="AT407" i="2"/>
  <c r="AT279" i="2"/>
  <c r="AT255" i="2"/>
  <c r="AT437" i="2"/>
  <c r="AT210" i="2"/>
  <c r="AT439" i="2"/>
  <c r="AT496" i="2"/>
  <c r="AT287" i="2"/>
  <c r="AT607" i="2"/>
  <c r="AT59" i="2"/>
  <c r="AT331" i="2"/>
  <c r="AR377" i="2"/>
  <c r="AR242" i="2"/>
  <c r="AR98" i="2"/>
  <c r="AR245" i="2"/>
  <c r="AR295" i="2"/>
  <c r="AR458" i="2"/>
  <c r="AR60" i="2"/>
  <c r="AR77" i="2"/>
  <c r="AR208" i="2"/>
  <c r="AR462" i="2"/>
  <c r="AR42" i="2"/>
  <c r="AR338" i="2"/>
  <c r="AR312" i="2"/>
  <c r="AR192" i="2"/>
  <c r="AR318" i="2"/>
  <c r="AR473" i="2"/>
  <c r="AR81" i="2"/>
  <c r="AR71" i="2"/>
  <c r="AR475" i="2"/>
  <c r="AR34" i="2"/>
  <c r="AR115" i="2"/>
  <c r="AR267" i="2"/>
  <c r="AR378" i="2"/>
  <c r="AR184" i="2"/>
  <c r="AU680" i="2"/>
  <c r="AU251" i="2"/>
  <c r="AU591" i="2"/>
  <c r="AU158" i="2"/>
  <c r="AU344" i="2"/>
  <c r="AU482" i="2"/>
  <c r="AU610" i="2"/>
  <c r="AU555" i="2"/>
  <c r="AU396" i="2"/>
  <c r="AU569" i="2"/>
  <c r="AU50" i="2"/>
  <c r="AU45" i="2"/>
  <c r="AU343" i="2"/>
  <c r="AU402" i="2"/>
  <c r="AU701" i="2"/>
  <c r="AU524" i="2"/>
  <c r="AU270" i="2"/>
  <c r="AU303" i="2"/>
  <c r="AU316" i="2"/>
  <c r="AU292" i="2"/>
  <c r="AU727" i="2"/>
  <c r="AU4" i="2"/>
  <c r="AU575" i="2"/>
  <c r="AU6" i="2"/>
  <c r="AU640" i="2"/>
  <c r="AU187" i="2"/>
  <c r="AT453" i="2"/>
  <c r="AT232" i="2"/>
  <c r="AT514" i="2"/>
  <c r="AT54" i="2"/>
  <c r="AT716" i="2"/>
  <c r="AT692" i="2"/>
  <c r="AT126" i="2"/>
  <c r="AT540" i="2"/>
  <c r="AT80" i="2"/>
  <c r="AT315" i="2"/>
  <c r="AT196" i="2"/>
  <c r="AT669" i="2"/>
  <c r="AT578" i="2"/>
  <c r="AT495" i="2"/>
  <c r="AT472" i="2"/>
  <c r="AT651" i="2"/>
  <c r="AT357" i="2"/>
  <c r="AT55" i="2"/>
  <c r="AT300" i="2"/>
  <c r="AT249" i="2"/>
  <c r="AT106" i="2"/>
  <c r="AT252" i="2"/>
  <c r="AT478" i="2"/>
  <c r="AT683" i="2"/>
  <c r="AT144" i="2"/>
  <c r="AT579" i="2"/>
  <c r="AT307" i="2"/>
  <c r="AR340" i="2"/>
  <c r="AR243" i="2"/>
  <c r="AR276" i="2"/>
  <c r="AR47" i="2"/>
  <c r="AR199" i="2"/>
  <c r="AR451" i="2"/>
  <c r="AR135" i="2"/>
  <c r="AR30" i="2"/>
  <c r="AR168" i="2"/>
  <c r="AR90" i="2"/>
  <c r="AR207" i="2"/>
  <c r="AR73" i="2"/>
  <c r="AR24" i="2"/>
  <c r="AR39" i="2"/>
  <c r="AR37" i="2"/>
  <c r="AR94" i="2"/>
  <c r="AR223" i="2"/>
  <c r="AR22" i="2"/>
  <c r="AR154" i="2"/>
  <c r="AR25" i="2"/>
  <c r="AR254" i="2"/>
  <c r="AU718" i="2"/>
  <c r="AU698" i="2"/>
  <c r="AU646" i="2"/>
  <c r="AU722" i="2"/>
  <c r="AU564" i="2"/>
  <c r="AU674" i="2"/>
  <c r="AU391" i="2"/>
  <c r="AU715" i="2"/>
  <c r="AU285" i="2"/>
  <c r="AU70" i="2"/>
  <c r="AU118" i="2"/>
  <c r="AU297" i="2"/>
  <c r="AU659" i="2"/>
  <c r="AU445" i="2"/>
  <c r="AU326" i="2"/>
  <c r="AU719" i="2"/>
  <c r="AU499" i="2"/>
  <c r="AU311" i="2"/>
  <c r="AU364" i="2"/>
  <c r="AU562" i="2"/>
  <c r="AU399" i="2"/>
  <c r="AU93" i="2"/>
  <c r="AU152" i="2"/>
  <c r="AU142" i="2"/>
  <c r="AU91" i="2"/>
  <c r="AU629" i="2"/>
  <c r="AT517" i="2"/>
  <c r="AT105" i="2"/>
  <c r="AT121" i="2"/>
  <c r="AT694" i="2"/>
  <c r="AT58" i="2"/>
  <c r="AT695" i="2"/>
  <c r="AT328" i="2"/>
  <c r="AT119" i="2"/>
  <c r="AT151" i="2"/>
  <c r="AT190" i="2"/>
  <c r="AT734" i="2"/>
  <c r="AT595" i="2"/>
  <c r="AT368" i="2"/>
  <c r="AT563" i="2"/>
  <c r="AT308" i="2"/>
  <c r="AT280" i="2"/>
  <c r="AT422" i="2"/>
  <c r="AT588" i="2"/>
  <c r="AT450" i="2"/>
  <c r="AT560" i="2"/>
  <c r="AT456" i="2"/>
  <c r="AT17" i="2"/>
  <c r="AT354" i="2"/>
  <c r="AT253" i="2"/>
  <c r="AT382" i="2"/>
  <c r="AT112" i="2"/>
  <c r="AT426" i="2"/>
  <c r="AT179" i="2"/>
  <c r="AT355" i="2"/>
  <c r="AT373" i="2"/>
  <c r="AT49" i="2"/>
  <c r="AT638" i="2"/>
  <c r="AT504" i="2"/>
  <c r="AT130" i="2"/>
  <c r="AR317" i="2"/>
  <c r="AR89" i="2"/>
  <c r="AR537" i="2"/>
  <c r="AR497" i="2"/>
  <c r="AR63" i="2"/>
  <c r="AR110" i="2"/>
  <c r="AR28" i="2"/>
  <c r="AR468" i="2"/>
  <c r="AR19" i="2"/>
  <c r="AR120" i="2"/>
  <c r="AR217" i="2"/>
  <c r="AR227" i="2"/>
  <c r="AR376" i="2"/>
  <c r="AR425" i="2"/>
  <c r="AR372" i="2"/>
  <c r="AR193" i="2"/>
  <c r="AR358" i="2"/>
  <c r="AR341" i="2"/>
  <c r="AR176" i="2"/>
  <c r="AR133" i="2"/>
  <c r="AR33" i="2"/>
  <c r="AU714" i="2"/>
  <c r="AU554" i="2"/>
  <c r="AU360" i="2"/>
  <c r="AU620" i="2"/>
  <c r="AU599" i="2"/>
  <c r="AU257" i="2"/>
  <c r="AU483" i="2"/>
  <c r="AU273" i="2"/>
  <c r="AU236" i="2"/>
  <c r="AU648" i="2"/>
  <c r="AU673" i="2"/>
  <c r="AU95" i="2"/>
  <c r="AU657" i="2"/>
  <c r="AU577" i="2"/>
  <c r="AU609" i="2"/>
  <c r="AU712" i="2"/>
  <c r="AU178" i="2"/>
  <c r="AU82" i="2"/>
  <c r="AU717" i="2"/>
  <c r="AU532" i="2"/>
  <c r="AU203" i="2"/>
  <c r="AU291" i="2"/>
  <c r="AU485" i="2"/>
  <c r="AU626" i="2"/>
  <c r="AU394" i="2"/>
  <c r="AU235" i="2"/>
  <c r="AU463" i="2"/>
  <c r="AU329" i="2"/>
  <c r="AT52" i="2"/>
  <c r="AT433" i="2"/>
  <c r="AT109" i="2"/>
  <c r="AT427" i="2"/>
  <c r="AT479" i="2"/>
  <c r="AT53" i="2"/>
  <c r="AT5" i="2"/>
  <c r="AT36" i="2"/>
  <c r="AT605" i="2"/>
  <c r="AT173" i="2"/>
  <c r="AT423" i="2"/>
  <c r="AT274" i="2"/>
  <c r="AT631" i="2"/>
  <c r="AT682" i="2"/>
  <c r="AT305" i="2"/>
  <c r="AT84" i="2"/>
  <c r="AT209" i="2"/>
  <c r="AT185" i="2"/>
  <c r="AT531" i="2"/>
  <c r="AT148" i="2"/>
  <c r="AT66" i="2"/>
  <c r="AT131" i="2"/>
  <c r="AT545" i="2"/>
  <c r="AR606" i="2"/>
  <c r="AR309" i="2"/>
  <c r="AR117" i="2"/>
  <c r="AR323" i="2"/>
  <c r="AR111" i="2"/>
  <c r="AR567" i="2"/>
  <c r="AR104" i="2"/>
  <c r="AR145" i="2"/>
  <c r="AR241" i="2"/>
  <c r="AR32" i="2"/>
  <c r="AR237" i="2"/>
  <c r="AR75" i="2"/>
  <c r="AR529" i="2"/>
  <c r="AR174" i="2"/>
  <c r="AR294" i="2"/>
  <c r="AR202" i="2"/>
  <c r="AR159" i="2"/>
  <c r="AR505" i="2"/>
  <c r="AU621" i="2"/>
  <c r="AU706" i="2"/>
  <c r="AU262" i="2"/>
  <c r="AU509" i="2"/>
  <c r="AU416" i="2"/>
  <c r="AU470" i="2"/>
  <c r="AU520" i="2"/>
  <c r="AU546" i="2"/>
  <c r="AU206" i="2"/>
  <c r="AU216" i="2"/>
  <c r="AU219" i="2"/>
  <c r="AU195" i="2"/>
  <c r="AU489" i="2"/>
  <c r="AU171" i="2"/>
  <c r="AU602" i="2"/>
  <c r="AU403" i="2"/>
  <c r="AU707" i="2"/>
  <c r="AU74" i="2"/>
  <c r="AU586" i="2"/>
  <c r="AU352" i="2"/>
  <c r="AU494" i="2"/>
  <c r="AU336" i="2"/>
  <c r="AU550" i="2"/>
  <c r="AU471" i="2"/>
  <c r="AU654" i="2"/>
  <c r="AU264" i="2"/>
  <c r="AU182" i="2"/>
  <c r="AT533" i="2"/>
  <c r="AT230" i="2"/>
  <c r="AT628" i="2"/>
  <c r="AT527" i="2"/>
  <c r="AT172" i="2"/>
  <c r="AT92" i="2"/>
  <c r="AT538" i="2"/>
  <c r="AT385" i="2"/>
  <c r="AT367" i="2"/>
  <c r="AT61" i="2"/>
  <c r="AT169" i="2"/>
  <c r="AT474" i="2"/>
  <c r="AT541" i="2"/>
  <c r="AT381" i="2"/>
  <c r="AT614" i="2"/>
  <c r="AT383" i="2"/>
  <c r="AT431" i="2"/>
  <c r="AT525" i="2"/>
  <c r="AT79" i="2"/>
  <c r="AT68" i="2"/>
  <c r="AT76" i="2"/>
  <c r="AT215" i="2"/>
  <c r="AT197" i="2"/>
  <c r="AT234" i="2"/>
  <c r="AT16" i="2"/>
  <c r="AT375" i="2"/>
  <c r="AT222" i="2"/>
  <c r="AT448" i="2"/>
  <c r="AT7" i="2"/>
  <c r="AT522" i="2"/>
  <c r="AT333" i="2"/>
  <c r="AT503" i="2"/>
  <c r="AT428" i="2"/>
  <c r="AT233" i="2"/>
  <c r="AT444" i="2"/>
  <c r="AT668" i="2"/>
  <c r="AT566" i="2"/>
  <c r="AR188" i="2"/>
  <c r="AR138" i="2"/>
  <c r="AR116" i="2"/>
  <c r="AR221" i="2"/>
  <c r="AR548" i="2"/>
  <c r="AR23" i="2"/>
  <c r="AR15" i="2"/>
  <c r="AR175" i="2"/>
  <c r="AR409" i="2"/>
  <c r="AR87" i="2"/>
  <c r="AR247" i="2"/>
  <c r="AR259" i="2"/>
  <c r="AR43" i="2"/>
  <c r="AR565" i="2"/>
  <c r="AR198" i="2"/>
  <c r="AR67" i="2"/>
  <c r="AR301" i="2"/>
  <c r="AU627" i="2"/>
  <c r="AU511" i="2"/>
  <c r="AU689" i="2"/>
  <c r="AU330" i="2"/>
  <c r="AU633" i="2"/>
  <c r="AU583" i="2"/>
  <c r="AU539" i="2"/>
  <c r="AU700" i="2"/>
  <c r="AU721" i="2"/>
  <c r="AU390" i="2"/>
  <c r="AU518" i="2"/>
  <c r="AU122" i="2"/>
  <c r="AU150" i="2"/>
  <c r="AU332" i="2"/>
  <c r="AU584" i="2"/>
  <c r="AU461" i="2"/>
  <c r="AT60" i="2"/>
  <c r="AT365" i="2"/>
  <c r="AT335" i="2"/>
  <c r="AT238" i="2"/>
  <c r="AT314" i="2"/>
  <c r="AT77" i="2"/>
  <c r="AT208" i="2"/>
  <c r="AT462" i="2"/>
  <c r="AT429" i="2"/>
  <c r="AT639" i="2"/>
  <c r="AT350" i="2"/>
  <c r="AT594" i="2"/>
  <c r="AT696" i="2"/>
  <c r="AT42" i="2"/>
  <c r="AT338" i="2"/>
  <c r="AT374" i="2"/>
  <c r="AT213" i="2"/>
  <c r="AT312" i="2"/>
  <c r="AT192" i="2"/>
  <c r="AT318" i="2"/>
  <c r="AT473" i="2"/>
  <c r="AT345" i="2"/>
  <c r="AT642" i="2"/>
  <c r="AT81" i="2"/>
  <c r="AT212" i="2"/>
  <c r="AT71" i="2"/>
  <c r="AT380" i="2"/>
  <c r="AT656" i="2"/>
  <c r="AT475" i="2"/>
  <c r="AT623" i="2"/>
  <c r="AT34" i="2"/>
  <c r="AT547" i="2"/>
  <c r="AT139" i="2"/>
  <c r="AT552" i="2"/>
  <c r="AT521" i="2"/>
  <c r="AT115" i="2"/>
  <c r="AT353" i="2"/>
  <c r="AT392" i="2"/>
  <c r="AT284" i="2"/>
  <c r="AT267" i="2"/>
  <c r="AT378" i="2"/>
  <c r="AT302" i="2"/>
  <c r="AT184" i="2"/>
  <c r="AT658" i="2"/>
  <c r="AR322" i="2"/>
  <c r="AR123" i="2"/>
  <c r="AR282" i="2"/>
  <c r="AR289" i="2"/>
  <c r="AR35" i="2"/>
  <c r="AR12" i="2"/>
  <c r="AR163" i="2"/>
  <c r="AR211" i="2"/>
  <c r="AR624" i="2"/>
  <c r="AR156" i="2"/>
  <c r="AR590" i="2"/>
  <c r="AR113" i="2"/>
  <c r="AR501" i="2"/>
  <c r="AR20" i="2"/>
  <c r="AR46" i="2"/>
  <c r="AR9" i="2"/>
  <c r="AR83" i="2"/>
  <c r="AR277" i="2"/>
  <c r="AR260" i="2"/>
  <c r="AR56" i="2"/>
  <c r="AR347" i="2"/>
  <c r="AR349" i="2"/>
  <c r="AU724" i="2"/>
  <c r="AU735" i="2"/>
  <c r="AU665" i="2"/>
  <c r="AU377" i="2"/>
  <c r="AU246" i="2"/>
  <c r="AU687" i="2"/>
  <c r="AU697" i="2"/>
  <c r="AU738" i="2"/>
  <c r="AU242" i="2"/>
  <c r="AU713" i="2"/>
  <c r="AU568" i="2"/>
  <c r="AU98" i="2"/>
  <c r="AU245" i="2"/>
  <c r="AU480" i="2"/>
  <c r="AU736" i="2"/>
  <c r="AT632" i="2"/>
  <c r="AT592" i="2"/>
  <c r="AT703" i="2"/>
  <c r="AT30" i="2"/>
  <c r="AT14" i="2"/>
  <c r="AT387" i="2"/>
  <c r="AT168" i="2"/>
  <c r="AT90" i="2"/>
  <c r="AT207" i="2"/>
  <c r="AT310" i="2"/>
  <c r="AT153" i="2"/>
  <c r="AT73" i="2"/>
  <c r="AT86" i="2"/>
  <c r="AT419" i="2"/>
  <c r="AT476" i="2"/>
  <c r="AT127" i="2"/>
  <c r="AT24" i="2"/>
  <c r="AT630" i="2"/>
  <c r="AT39" i="2"/>
  <c r="AT37" i="2"/>
  <c r="AT441" i="2"/>
  <c r="AT662" i="2"/>
  <c r="AT321" i="2"/>
  <c r="AT94" i="2"/>
  <c r="AT223" i="2"/>
  <c r="AT731" i="2"/>
  <c r="AT320" i="2"/>
  <c r="AT22" i="2"/>
  <c r="AT732" i="2"/>
  <c r="AT136" i="2"/>
  <c r="AT660" i="2"/>
  <c r="AT154" i="2"/>
  <c r="AT371" i="2"/>
  <c r="AT430" i="2"/>
  <c r="AT572" i="2"/>
  <c r="AT25" i="2"/>
  <c r="AT268" i="2"/>
  <c r="AT254" i="2"/>
  <c r="AR449" i="2"/>
  <c r="AR229" i="2"/>
  <c r="AR406" i="2"/>
  <c r="AR299" i="2"/>
  <c r="AR146" i="2"/>
  <c r="AR220" i="2"/>
  <c r="AR21" i="2"/>
  <c r="AR26" i="2"/>
  <c r="AR570" i="2"/>
  <c r="AR10" i="2"/>
  <c r="AR114" i="2"/>
  <c r="AR38" i="2"/>
  <c r="AR225" i="2"/>
  <c r="AR412" i="2"/>
  <c r="AR224" i="2"/>
  <c r="AR319" i="2"/>
  <c r="AR218" i="2"/>
  <c r="AU709" i="2"/>
  <c r="AU492" i="2"/>
  <c r="AU530" i="2"/>
  <c r="AU340" i="2"/>
  <c r="AU528" i="2"/>
  <c r="AU619" i="2"/>
  <c r="AU88" i="2"/>
  <c r="AU29" i="2"/>
  <c r="AU103" i="2"/>
  <c r="AU243" i="2"/>
  <c r="AT655" i="2"/>
  <c r="AT183" i="2"/>
  <c r="AT110" i="2"/>
  <c r="AT191" i="2"/>
  <c r="AT162" i="2"/>
  <c r="AT137" i="2"/>
  <c r="AT28" i="2"/>
  <c r="AT526" i="2"/>
  <c r="AT726" i="2"/>
  <c r="AT643" i="2"/>
  <c r="AT468" i="2"/>
  <c r="AT19" i="2"/>
  <c r="AT603" i="2"/>
  <c r="AT120" i="2"/>
  <c r="AT288" i="2"/>
  <c r="AT446" i="2"/>
  <c r="AT44" i="2"/>
  <c r="AT366" i="2"/>
  <c r="AT217" i="2"/>
  <c r="AT542" i="2"/>
  <c r="AT240" i="2"/>
  <c r="AT339" i="2"/>
  <c r="AT227" i="2"/>
  <c r="AT186" i="2"/>
  <c r="AT459" i="2"/>
  <c r="AT508" i="2"/>
  <c r="AT376" i="2"/>
  <c r="AT425" i="2"/>
  <c r="AT372" i="2"/>
  <c r="AT107" i="2"/>
  <c r="AT193" i="2"/>
  <c r="AT358" i="2"/>
  <c r="AT672" i="2"/>
  <c r="AT417" i="2"/>
  <c r="AT341" i="2"/>
  <c r="AT176" i="2"/>
  <c r="AT704" i="2"/>
  <c r="AT133" i="2"/>
  <c r="AT342" i="2"/>
  <c r="AT33" i="2"/>
  <c r="AT125" i="2"/>
  <c r="AT535" i="2"/>
  <c r="AT611" i="2"/>
  <c r="AT244" i="2"/>
  <c r="AT226" i="2"/>
  <c r="AT102" i="2"/>
  <c r="AT544" i="2"/>
  <c r="AT370" i="2"/>
  <c r="AR158" i="2"/>
  <c r="AR45" i="2"/>
  <c r="AR316" i="2"/>
  <c r="AR4" i="2"/>
  <c r="AR6" i="2"/>
  <c r="AR27" i="2"/>
  <c r="AR65" i="2"/>
  <c r="AR272" i="2"/>
  <c r="AR69" i="2"/>
  <c r="AR160" i="2"/>
  <c r="AR3" i="2"/>
  <c r="AR57" i="2"/>
  <c r="AR164" i="2"/>
  <c r="AR147" i="2"/>
  <c r="AR306" i="2"/>
  <c r="AR255" i="2"/>
  <c r="AR437" i="2"/>
  <c r="AR210" i="2"/>
  <c r="AR331" i="2"/>
  <c r="AU678" i="2"/>
  <c r="AU670" i="2"/>
  <c r="AU617" i="2"/>
  <c r="AU317" i="2"/>
  <c r="AU89" i="2"/>
  <c r="AU465" i="2"/>
  <c r="AU286" i="2"/>
  <c r="AU537" i="2"/>
  <c r="AU616" i="2"/>
  <c r="AU420" i="2"/>
  <c r="AT505" i="2"/>
  <c r="AT167" i="2"/>
  <c r="AT711" i="2"/>
  <c r="AT421" i="2"/>
  <c r="AT644" i="2"/>
  <c r="AR391" i="2"/>
  <c r="AR285" i="2"/>
  <c r="AR70" i="2"/>
  <c r="AR297" i="2"/>
  <c r="AR311" i="2"/>
  <c r="AR93" i="2"/>
  <c r="AR142" i="2"/>
  <c r="AR91" i="2"/>
  <c r="AR629" i="2"/>
  <c r="AR18" i="2"/>
  <c r="AR201" i="2"/>
  <c r="AR8" i="2"/>
  <c r="AR2" i="2"/>
  <c r="AR132" i="2"/>
  <c r="AR134" i="2"/>
  <c r="AR232" i="2"/>
  <c r="AR54" i="2"/>
  <c r="AR80" i="2"/>
  <c r="AR315" i="2"/>
  <c r="AR472" i="2"/>
  <c r="AR55" i="2"/>
  <c r="AR307" i="2"/>
  <c r="AU723" i="2"/>
  <c r="AU606" i="2"/>
  <c r="AU275" i="2"/>
  <c r="AU309" i="2"/>
  <c r="AU250" i="2"/>
  <c r="AU143" i="2"/>
  <c r="AU737" i="2"/>
  <c r="AU117" i="2"/>
  <c r="AU204" i="2"/>
  <c r="AU323" i="2"/>
  <c r="AU618" i="2"/>
  <c r="AU64" i="2"/>
  <c r="AU325" i="2"/>
  <c r="AU111" i="2"/>
  <c r="AU567" i="2"/>
  <c r="AU487" i="2"/>
  <c r="AU596" i="2"/>
  <c r="AU728" i="2"/>
  <c r="AU571" i="2"/>
  <c r="AU104" i="2"/>
  <c r="AU145" i="2"/>
  <c r="AU129" i="2"/>
  <c r="AU128" i="2"/>
  <c r="AU440" i="2"/>
  <c r="AU395" i="2"/>
  <c r="AU304" i="2"/>
  <c r="AU663" i="2"/>
  <c r="AU299" i="2"/>
  <c r="AU635" i="2"/>
  <c r="AU438" i="2"/>
  <c r="AU146" i="2"/>
  <c r="AU220" i="2"/>
  <c r="AU21" i="2"/>
  <c r="AU214" i="2"/>
  <c r="AU500" i="2"/>
  <c r="AU671" i="2"/>
  <c r="AU26" i="2"/>
  <c r="AU570" i="2"/>
  <c r="AU556" i="2"/>
  <c r="AU10" i="2"/>
  <c r="AU114" i="2"/>
  <c r="AU38" i="2"/>
  <c r="AU613" i="2"/>
  <c r="AU398" i="2"/>
  <c r="AU108" i="2"/>
  <c r="AU401" i="2"/>
  <c r="AU436" i="2"/>
  <c r="AU239" i="2"/>
  <c r="AU432" i="2"/>
  <c r="AU666" i="2"/>
  <c r="AU573" i="2"/>
  <c r="AU600" i="2"/>
  <c r="AU513" i="2"/>
  <c r="AU225" i="2"/>
  <c r="AU551" i="2"/>
  <c r="AU543" i="2"/>
  <c r="AU553" i="2"/>
  <c r="AU293" i="2"/>
  <c r="AU412" i="2"/>
  <c r="AU13" i="2"/>
  <c r="AU408" i="2"/>
  <c r="AU224" i="2"/>
  <c r="AU72" i="2"/>
  <c r="AU319" i="2"/>
  <c r="AU218" i="2"/>
  <c r="AU549" i="2"/>
  <c r="AU677" i="2"/>
  <c r="AU400" i="2"/>
  <c r="AU466" i="2"/>
  <c r="AU27" i="2"/>
  <c r="AU348" i="2"/>
  <c r="AU65" i="2"/>
  <c r="AU51" i="2"/>
  <c r="AU636" i="2"/>
  <c r="AU40" i="2"/>
  <c r="AU272" i="2"/>
  <c r="AU69" i="2"/>
  <c r="AU248" i="2"/>
  <c r="AU414" i="2"/>
  <c r="AU160" i="2"/>
  <c r="AU3" i="2"/>
  <c r="AU57" i="2"/>
  <c r="AU415" i="2"/>
  <c r="AU457" i="2"/>
  <c r="AU164" i="2"/>
  <c r="AU147" i="2"/>
  <c r="AU306" i="2"/>
  <c r="AU622" i="2"/>
  <c r="AU690" i="2"/>
  <c r="AU281" i="2"/>
  <c r="AU469" i="2"/>
  <c r="AU675" i="2"/>
  <c r="AU661" i="2"/>
  <c r="AU407" i="2"/>
  <c r="AU279" i="2"/>
  <c r="AU255" i="2"/>
  <c r="AU437" i="2"/>
  <c r="AU210" i="2"/>
  <c r="AU439" i="2"/>
  <c r="AU496" i="2"/>
  <c r="AU287" i="2"/>
  <c r="AU607" i="2"/>
  <c r="AU59" i="2"/>
  <c r="AU331" i="2"/>
  <c r="AU393" i="2"/>
  <c r="AU389" i="2"/>
  <c r="AU18" i="2"/>
  <c r="AU201" i="2"/>
  <c r="AU8" i="2"/>
  <c r="AU2" i="2"/>
  <c r="AU132" i="2"/>
  <c r="AU11" i="2"/>
  <c r="AU134" i="2"/>
  <c r="AU453" i="2"/>
  <c r="AU232" i="2"/>
  <c r="AU514" i="2"/>
  <c r="AU54" i="2"/>
  <c r="AU716" i="2"/>
  <c r="AU692" i="2"/>
  <c r="AU126" i="2"/>
  <c r="AU540" i="2"/>
  <c r="AU80" i="2"/>
  <c r="AU315" i="2"/>
  <c r="AU196" i="2"/>
  <c r="AU669" i="2"/>
  <c r="AU578" i="2"/>
  <c r="AU495" i="2"/>
  <c r="AU472" i="2"/>
  <c r="AU651" i="2"/>
  <c r="AU357" i="2"/>
  <c r="AU55" i="2"/>
  <c r="AU300" i="2"/>
  <c r="AU249" i="2"/>
  <c r="AU106" i="2"/>
  <c r="AU252" i="2"/>
  <c r="AU478" i="2"/>
  <c r="AU683" i="2"/>
  <c r="AU144" i="2"/>
  <c r="AU579" i="2"/>
  <c r="AU307" i="2"/>
  <c r="AU517" i="2"/>
  <c r="AU105" i="2"/>
  <c r="AU121" i="2"/>
  <c r="AU694" i="2"/>
  <c r="AU58" i="2"/>
  <c r="AU695" i="2"/>
  <c r="AU328" i="2"/>
  <c r="AU119" i="2"/>
  <c r="AU151" i="2"/>
  <c r="AU190" i="2"/>
  <c r="AU734" i="2"/>
  <c r="AU595" i="2"/>
  <c r="AU368" i="2"/>
  <c r="AU563" i="2"/>
  <c r="AU308" i="2"/>
  <c r="AU280" i="2"/>
  <c r="AU422" i="2"/>
  <c r="AU588" i="2"/>
  <c r="AU450" i="2"/>
  <c r="AU560" i="2"/>
  <c r="AU456" i="2"/>
  <c r="AU17" i="2"/>
  <c r="AU354" i="2"/>
  <c r="AU253" i="2"/>
  <c r="AU382" i="2"/>
  <c r="AU112" i="2"/>
  <c r="AU426" i="2"/>
  <c r="AU179" i="2"/>
  <c r="AU355" i="2"/>
  <c r="AU373" i="2"/>
  <c r="AU49" i="2"/>
  <c r="AU638" i="2"/>
  <c r="AU504" i="2"/>
  <c r="AU130" i="2"/>
  <c r="AU48" i="2"/>
  <c r="AU161" i="2"/>
  <c r="AU608" i="2"/>
  <c r="AU189" i="2"/>
  <c r="AU481" i="2"/>
  <c r="AU181" i="2"/>
  <c r="AU519" i="2"/>
  <c r="AU637" i="2"/>
  <c r="AU334" i="2"/>
  <c r="AU691" i="2"/>
  <c r="AU434" i="2"/>
  <c r="AU194" i="2"/>
  <c r="AU52" i="2"/>
  <c r="AU433" i="2"/>
  <c r="AU109" i="2"/>
  <c r="AU427" i="2"/>
  <c r="AU479" i="2"/>
  <c r="AU53" i="2"/>
  <c r="AU5" i="2"/>
  <c r="AU36" i="2"/>
  <c r="AU605" i="2"/>
  <c r="AU173" i="2"/>
  <c r="AU423" i="2"/>
  <c r="AU274" i="2"/>
  <c r="AU631" i="2"/>
  <c r="AU682" i="2"/>
  <c r="AU305" i="2"/>
  <c r="AU84" i="2"/>
  <c r="AU209" i="2"/>
  <c r="AU185" i="2"/>
  <c r="AU531" i="2"/>
  <c r="AU148" i="2"/>
  <c r="AU66" i="2"/>
  <c r="AU131" i="2"/>
  <c r="AU545" i="2"/>
  <c r="AU97" i="2"/>
  <c r="AU290" i="2"/>
  <c r="AU498" i="2"/>
  <c r="AU31" i="2"/>
  <c r="AU228" i="2"/>
  <c r="AU166" i="2"/>
  <c r="AU699" i="2"/>
  <c r="AU266" i="2"/>
  <c r="AU296" i="2"/>
  <c r="AU533" i="2"/>
  <c r="AU230" i="2"/>
  <c r="AU628" i="2"/>
  <c r="AU527" i="2"/>
  <c r="AU172" i="2"/>
  <c r="AU92" i="2"/>
  <c r="AU538" i="2"/>
  <c r="AU385" i="2"/>
  <c r="AU367" i="2"/>
  <c r="AU61" i="2"/>
  <c r="AU169" i="2"/>
  <c r="AU474" i="2"/>
  <c r="AU541" i="2"/>
  <c r="AU381" i="2"/>
  <c r="AU614" i="2"/>
  <c r="AU383" i="2"/>
  <c r="AU431" i="2"/>
  <c r="AU525" i="2"/>
  <c r="AU79" i="2"/>
  <c r="AU68" i="2"/>
  <c r="AU76" i="2"/>
  <c r="AU215" i="2"/>
  <c r="AU197" i="2"/>
  <c r="AU234" i="2"/>
  <c r="AU16" i="2"/>
  <c r="AU375" i="2"/>
  <c r="AU222" i="2"/>
  <c r="AU448" i="2"/>
  <c r="AU7" i="2"/>
  <c r="AU522" i="2"/>
  <c r="AU333" i="2"/>
  <c r="AU503" i="2"/>
  <c r="AU428" i="2"/>
  <c r="AU233" i="2"/>
  <c r="AU444" i="2"/>
  <c r="AU668" i="2"/>
  <c r="AU566" i="2"/>
  <c r="AU362" i="2"/>
  <c r="AU295" i="2"/>
  <c r="AU458" i="2"/>
  <c r="AU60" i="2"/>
  <c r="AU365" i="2"/>
  <c r="AU335" i="2"/>
  <c r="AU238" i="2"/>
  <c r="AU314" i="2"/>
  <c r="AU77" i="2"/>
  <c r="AU208" i="2"/>
  <c r="AU462" i="2"/>
  <c r="AU429" i="2"/>
  <c r="AU639" i="2"/>
  <c r="AU350" i="2"/>
  <c r="AU594" i="2"/>
  <c r="AU696" i="2"/>
  <c r="AU42" i="2"/>
  <c r="AU338" i="2"/>
  <c r="AU374" i="2"/>
  <c r="AU213" i="2"/>
  <c r="AU312" i="2"/>
  <c r="AU192" i="2"/>
  <c r="AU318" i="2"/>
  <c r="AU473" i="2"/>
  <c r="AU345" i="2"/>
  <c r="AU642" i="2"/>
  <c r="AU81" i="2"/>
  <c r="AU212" i="2"/>
  <c r="AU71" i="2"/>
  <c r="AU380" i="2"/>
  <c r="AU656" i="2"/>
  <c r="AU475" i="2"/>
  <c r="AU623" i="2"/>
  <c r="AU34" i="2"/>
  <c r="AU547" i="2"/>
  <c r="AU139" i="2"/>
  <c r="AU552" i="2"/>
  <c r="AU521" i="2"/>
  <c r="AU115" i="2"/>
  <c r="AU353" i="2"/>
  <c r="AU392" i="2"/>
  <c r="AU284" i="2"/>
  <c r="AU267" i="2"/>
  <c r="AU378" i="2"/>
  <c r="AU302" i="2"/>
  <c r="AU184" i="2"/>
  <c r="AU658" i="2"/>
  <c r="AU361" i="2"/>
  <c r="AU265" i="2"/>
  <c r="AU276" i="2"/>
  <c r="AU47" i="2"/>
  <c r="AU598" i="2"/>
  <c r="AU464" i="2"/>
  <c r="AU199" i="2"/>
  <c r="AU451" i="2"/>
  <c r="AU582" i="2"/>
  <c r="AU650" i="2"/>
  <c r="AU124" i="2"/>
  <c r="AU649" i="2"/>
  <c r="AU135" i="2"/>
  <c r="AU632" i="2"/>
  <c r="AU592" i="2"/>
  <c r="AU703" i="2"/>
  <c r="AU30" i="2"/>
  <c r="AU14" i="2"/>
  <c r="AU387" i="2"/>
  <c r="AU168" i="2"/>
  <c r="AU90" i="2"/>
  <c r="AU207" i="2"/>
  <c r="AU310" i="2"/>
  <c r="AU153" i="2"/>
  <c r="AU73" i="2"/>
  <c r="AU86" i="2"/>
  <c r="AU419" i="2"/>
  <c r="AU476" i="2"/>
  <c r="AU127" i="2"/>
  <c r="AU24" i="2"/>
  <c r="AU630" i="2"/>
  <c r="AU39" i="2"/>
  <c r="AU37" i="2"/>
  <c r="AU441" i="2"/>
  <c r="AU662" i="2"/>
  <c r="AU321" i="2"/>
  <c r="AU94" i="2"/>
  <c r="AU223" i="2"/>
  <c r="AU731" i="2"/>
  <c r="AU320" i="2"/>
  <c r="AU22" i="2"/>
  <c r="AU732" i="2"/>
  <c r="AU136" i="2"/>
  <c r="AU660" i="2"/>
  <c r="AU154" i="2"/>
  <c r="AU371" i="2"/>
  <c r="AU430" i="2"/>
  <c r="AU572" i="2"/>
  <c r="AU25" i="2"/>
  <c r="AU268" i="2"/>
  <c r="AU254" i="2"/>
  <c r="AU497" i="2"/>
  <c r="AU63" i="2"/>
  <c r="AU149" i="2"/>
  <c r="AU655" i="2"/>
  <c r="AU183" i="2"/>
  <c r="AU110" i="2"/>
  <c r="AU191" i="2"/>
  <c r="AU162" i="2"/>
  <c r="AU137" i="2"/>
  <c r="AU28" i="2"/>
  <c r="AU526" i="2"/>
  <c r="AU726" i="2"/>
  <c r="AU643" i="2"/>
  <c r="AU468" i="2"/>
  <c r="AU19" i="2"/>
  <c r="AU603" i="2"/>
  <c r="AU120" i="2"/>
  <c r="AU288" i="2"/>
  <c r="AU446" i="2"/>
  <c r="AU44" i="2"/>
  <c r="AU366" i="2"/>
  <c r="AU217" i="2"/>
  <c r="AU542" i="2"/>
  <c r="AU240" i="2"/>
  <c r="AU339" i="2"/>
  <c r="AU227" i="2"/>
  <c r="AU186" i="2"/>
  <c r="AU459" i="2"/>
  <c r="AU508" i="2"/>
  <c r="AU376" i="2"/>
  <c r="AU425" i="2"/>
  <c r="AU372" i="2"/>
  <c r="AU107" i="2"/>
  <c r="AU193" i="2"/>
  <c r="AU358" i="2"/>
  <c r="AU672" i="2"/>
  <c r="AU417" i="2"/>
  <c r="AU341" i="2"/>
  <c r="AU176" i="2"/>
  <c r="AU704" i="2"/>
  <c r="AU133" i="2"/>
  <c r="AU342" i="2"/>
  <c r="AU33" i="2"/>
  <c r="AU125" i="2"/>
  <c r="AU535" i="2"/>
  <c r="AU611" i="2"/>
  <c r="AU244" i="2"/>
  <c r="AU226" i="2"/>
  <c r="AU102" i="2"/>
  <c r="AU544" i="2"/>
  <c r="AU370" i="2"/>
  <c r="AU705" i="2"/>
  <c r="AU484" i="2"/>
  <c r="AU241" i="2"/>
  <c r="AU442" i="2"/>
  <c r="AU720" i="2"/>
  <c r="AU269" i="2"/>
  <c r="AU32" i="2"/>
  <c r="AU634" i="2"/>
  <c r="AU170" i="2"/>
  <c r="AU730" i="2"/>
  <c r="AU62" i="2"/>
  <c r="AU384" i="2"/>
  <c r="AU237" i="2"/>
  <c r="AU75" i="2"/>
  <c r="AU141" i="2"/>
  <c r="AU490" i="2"/>
  <c r="AU529" i="2"/>
  <c r="AU363" i="2"/>
  <c r="AU174" i="2"/>
  <c r="AU294" i="2"/>
  <c r="AU523" i="2"/>
  <c r="AU587" i="2"/>
  <c r="AU101" i="2"/>
  <c r="AU589" i="2"/>
  <c r="AU507" i="2"/>
  <c r="AU202" i="2"/>
  <c r="AU205" i="2"/>
  <c r="AU159" i="2"/>
  <c r="AU78" i="2"/>
  <c r="AU41" i="2"/>
  <c r="AU324" i="2"/>
  <c r="AU180" i="2"/>
  <c r="AU559" i="2"/>
  <c r="AU505" i="2"/>
  <c r="AU167" i="2"/>
  <c r="AU711" i="2"/>
  <c r="AU421" i="2"/>
  <c r="AU644" i="2"/>
  <c r="AU177" i="2"/>
  <c r="AU175" i="2"/>
  <c r="AU516" i="2"/>
  <c r="AU298" i="2"/>
  <c r="AU409" i="2"/>
  <c r="AU87" i="2"/>
  <c r="AU278" i="2"/>
  <c r="AU536" i="2"/>
  <c r="AU157" i="2"/>
  <c r="AU581" i="2"/>
  <c r="AU585" i="2"/>
  <c r="AU247" i="2"/>
  <c r="AU259" i="2"/>
  <c r="AU580" i="2"/>
  <c r="AU43" i="2"/>
  <c r="AU327" i="2"/>
  <c r="AU597" i="2"/>
  <c r="AU99" i="2"/>
  <c r="AU565" i="2"/>
  <c r="AU198" i="2"/>
  <c r="AU684" i="2"/>
  <c r="AU283" i="2"/>
  <c r="AU200" i="2"/>
  <c r="AU379" i="2"/>
  <c r="AU506" i="2"/>
  <c r="AU67" i="2"/>
  <c r="AU405" i="2"/>
  <c r="AU301" i="2"/>
  <c r="AU493" i="2"/>
  <c r="AU165" i="2"/>
  <c r="AU155" i="2"/>
  <c r="AU486" i="2"/>
  <c r="AU356" i="2"/>
  <c r="AU443" i="2"/>
  <c r="AU515" i="2"/>
  <c r="W124" i="3" l="1"/>
  <c r="AV140" i="2"/>
  <c r="Y47" i="3"/>
  <c r="Y125" i="3"/>
  <c r="AV116" i="2"/>
  <c r="W13" i="3"/>
  <c r="W83" i="3"/>
  <c r="W58" i="3"/>
  <c r="Y22" i="3"/>
  <c r="Y65" i="3"/>
  <c r="Y118" i="3"/>
  <c r="Y30" i="3"/>
  <c r="Y126" i="3"/>
  <c r="W45" i="3"/>
  <c r="Y122" i="3"/>
  <c r="W2" i="3"/>
  <c r="W34" i="3"/>
  <c r="W110" i="3"/>
  <c r="Y26" i="3"/>
  <c r="W14" i="3"/>
  <c r="W57" i="3"/>
  <c r="W29" i="3"/>
  <c r="Y10" i="3"/>
  <c r="W8" i="3"/>
  <c r="W9" i="3"/>
  <c r="Y40" i="3"/>
  <c r="Y4" i="3"/>
  <c r="Y48" i="3"/>
  <c r="W108" i="3"/>
  <c r="W66" i="3"/>
  <c r="Y34" i="3"/>
  <c r="Y23" i="3"/>
  <c r="W63" i="3"/>
  <c r="Y53" i="3"/>
  <c r="W111" i="3"/>
  <c r="Y33" i="3"/>
  <c r="Y25" i="3"/>
  <c r="Y3" i="3"/>
  <c r="Y61" i="3"/>
  <c r="Y123" i="3"/>
  <c r="Y58" i="3"/>
  <c r="Y50" i="3"/>
  <c r="W22" i="3"/>
  <c r="W71" i="3"/>
  <c r="Y117" i="3"/>
  <c r="W40" i="3"/>
  <c r="Y89" i="3"/>
  <c r="W100" i="3"/>
  <c r="W107" i="3"/>
  <c r="W76" i="3"/>
  <c r="Y29" i="3"/>
  <c r="W74" i="3"/>
  <c r="W109" i="3"/>
  <c r="Y70" i="3"/>
  <c r="W19" i="3"/>
  <c r="Y44" i="3"/>
  <c r="Y84" i="3"/>
  <c r="W116" i="3"/>
  <c r="W122" i="3"/>
  <c r="Y69" i="3"/>
  <c r="Y5" i="3"/>
  <c r="W54" i="3"/>
  <c r="W86" i="3"/>
  <c r="Y15" i="3"/>
  <c r="Y28" i="3"/>
  <c r="Y46" i="3"/>
  <c r="W67" i="3"/>
  <c r="Y31" i="3"/>
  <c r="Y82" i="3"/>
  <c r="Y100" i="3"/>
  <c r="W62" i="3"/>
  <c r="W3" i="3"/>
  <c r="W119" i="3"/>
  <c r="W89" i="3"/>
  <c r="Y74" i="3"/>
  <c r="W72" i="3"/>
  <c r="Y2" i="3"/>
  <c r="Y8" i="3"/>
  <c r="Y21" i="3"/>
  <c r="Y57" i="3"/>
  <c r="W15" i="3"/>
  <c r="W41" i="3"/>
  <c r="Y76" i="3"/>
  <c r="Y86" i="3"/>
  <c r="Y94" i="3"/>
  <c r="Y106" i="3"/>
  <c r="Y96" i="3"/>
  <c r="W113" i="3"/>
  <c r="Y55" i="3"/>
  <c r="W10" i="3"/>
  <c r="Y32" i="3"/>
  <c r="W35" i="3"/>
  <c r="Y51" i="3"/>
  <c r="W94" i="3"/>
  <c r="W25" i="3"/>
  <c r="Y99" i="3"/>
  <c r="W49" i="3"/>
  <c r="Y81" i="3"/>
  <c r="Y52" i="3"/>
  <c r="W121" i="3"/>
  <c r="W68" i="3"/>
  <c r="Y119" i="3"/>
  <c r="W75" i="3"/>
  <c r="W56" i="3"/>
  <c r="W87" i="3"/>
  <c r="Y42" i="3"/>
  <c r="W120" i="3"/>
  <c r="Y107" i="3"/>
  <c r="Y97" i="3"/>
  <c r="W96" i="3"/>
  <c r="W50" i="3"/>
  <c r="W31" i="3"/>
  <c r="W42" i="3"/>
  <c r="Y83" i="3"/>
  <c r="W23" i="3"/>
  <c r="W47" i="3"/>
  <c r="W44" i="3"/>
  <c r="Y43" i="3"/>
  <c r="Y112" i="3"/>
  <c r="W7" i="3"/>
  <c r="Y68" i="3"/>
  <c r="Y19" i="3"/>
  <c r="Y75" i="3"/>
  <c r="W82" i="3"/>
  <c r="Y108" i="3"/>
  <c r="Y98" i="3"/>
  <c r="Y92" i="3"/>
  <c r="Y114" i="3"/>
  <c r="W73" i="3"/>
  <c r="W125" i="3"/>
  <c r="Y73" i="3"/>
  <c r="Y116" i="3"/>
  <c r="W84" i="3"/>
  <c r="Y88" i="3"/>
  <c r="W6" i="3"/>
  <c r="W112" i="3"/>
  <c r="Y6" i="3"/>
  <c r="Y72" i="3"/>
  <c r="W24" i="3"/>
  <c r="Y59" i="3"/>
  <c r="W95" i="3"/>
  <c r="Y16" i="3"/>
  <c r="Y103" i="3"/>
  <c r="Y7" i="3"/>
  <c r="Y11" i="3"/>
  <c r="W18" i="3"/>
  <c r="W90" i="3"/>
  <c r="Y110" i="3"/>
  <c r="Y12" i="3"/>
  <c r="W70" i="3"/>
  <c r="W126" i="3"/>
  <c r="Y78" i="3"/>
  <c r="W118" i="3"/>
  <c r="Y60" i="3"/>
  <c r="W52" i="3"/>
  <c r="Y41" i="3"/>
  <c r="W4" i="3"/>
  <c r="Y9" i="3"/>
  <c r="Y90" i="3"/>
  <c r="Y20" i="3"/>
  <c r="W114" i="3"/>
  <c r="Y37" i="3"/>
  <c r="Y54" i="3"/>
  <c r="W97" i="3"/>
  <c r="Y38" i="3"/>
  <c r="Y113" i="3"/>
  <c r="W92" i="3"/>
  <c r="W115" i="3"/>
  <c r="Y101" i="3"/>
  <c r="W51" i="3"/>
  <c r="W30" i="3"/>
  <c r="W39" i="3"/>
  <c r="W17" i="3"/>
  <c r="Y80" i="3"/>
  <c r="Y62" i="3"/>
  <c r="W48" i="3"/>
  <c r="W59" i="3"/>
  <c r="W77" i="3"/>
  <c r="Y95" i="3"/>
  <c r="W93" i="3"/>
  <c r="W80" i="3"/>
  <c r="W102" i="3"/>
  <c r="W99" i="3"/>
  <c r="Y27" i="3"/>
  <c r="W79" i="3"/>
  <c r="W64" i="3"/>
  <c r="W123" i="3"/>
  <c r="W46" i="3"/>
  <c r="Y71" i="3"/>
  <c r="W105" i="3"/>
  <c r="W36" i="3"/>
  <c r="Y104" i="3"/>
  <c r="Y111" i="3"/>
  <c r="W103" i="3"/>
  <c r="Y77" i="3"/>
  <c r="W38" i="3"/>
  <c r="W11" i="3"/>
  <c r="W21" i="3"/>
  <c r="Y13" i="3"/>
  <c r="Y35" i="3"/>
  <c r="Y102" i="3"/>
  <c r="Y79" i="3"/>
  <c r="Y56" i="3"/>
  <c r="Y115" i="3"/>
  <c r="W78" i="3"/>
  <c r="Y109" i="3"/>
  <c r="Y87" i="3"/>
  <c r="W61" i="3"/>
  <c r="W26" i="3"/>
  <c r="Y39" i="3"/>
  <c r="W53" i="3"/>
  <c r="W104" i="3"/>
  <c r="Y18" i="3"/>
  <c r="Y24" i="3"/>
  <c r="W69" i="3"/>
  <c r="Y105" i="3"/>
  <c r="Y121" i="3"/>
  <c r="Y67" i="3"/>
  <c r="W33" i="3"/>
  <c r="Y14" i="3"/>
  <c r="Y124" i="3"/>
  <c r="Y64" i="3"/>
  <c r="W55" i="3"/>
  <c r="Y66" i="3"/>
  <c r="Y63" i="3"/>
  <c r="W5" i="3"/>
  <c r="Y120" i="3"/>
  <c r="W98" i="3"/>
  <c r="W60" i="3"/>
  <c r="W85" i="3"/>
  <c r="Y45" i="3"/>
  <c r="Y91" i="3"/>
  <c r="W88" i="3"/>
  <c r="W12" i="3"/>
  <c r="W32" i="3"/>
  <c r="Y36" i="3"/>
  <c r="W16" i="3"/>
  <c r="W28" i="3"/>
  <c r="Y93" i="3"/>
  <c r="W27" i="3"/>
  <c r="W65" i="3"/>
  <c r="Y49" i="3"/>
  <c r="W20" i="3"/>
  <c r="Y85" i="3"/>
  <c r="W117" i="3"/>
  <c r="Y17" i="3"/>
  <c r="W106" i="3"/>
  <c r="W91" i="3"/>
  <c r="W81" i="3"/>
  <c r="W37" i="3"/>
  <c r="W101" i="3"/>
  <c r="W43" i="3"/>
  <c r="AV574" i="2"/>
  <c r="AV548" i="2"/>
  <c r="AV221" i="2"/>
  <c r="AV667" i="2"/>
  <c r="AV729" i="2"/>
  <c r="AV725" i="2"/>
  <c r="AV686" i="2"/>
  <c r="AV256" i="2"/>
  <c r="AV717" i="2"/>
  <c r="AV483" i="2"/>
  <c r="AV601" i="2"/>
  <c r="AV706" i="2"/>
  <c r="AV564" i="2"/>
  <c r="AV726" i="2"/>
  <c r="AV158" i="2"/>
  <c r="AV455" i="2"/>
  <c r="AV654" i="2"/>
  <c r="AV705" i="2"/>
  <c r="AV74" i="2"/>
  <c r="AV542" i="2"/>
  <c r="AV621" i="2"/>
  <c r="AV70" i="2"/>
  <c r="AV296" i="2"/>
  <c r="AV117" i="2"/>
  <c r="AV84" i="2"/>
  <c r="AV427" i="2"/>
  <c r="AV373" i="2"/>
  <c r="AV588" i="2"/>
  <c r="AV695" i="2"/>
  <c r="AV291" i="2"/>
  <c r="AV648" i="2"/>
  <c r="AV307" i="2"/>
  <c r="AV472" i="2"/>
  <c r="AV514" i="2"/>
  <c r="AV629" i="2"/>
  <c r="AV279" i="2"/>
  <c r="AV415" i="2"/>
  <c r="AV348" i="2"/>
  <c r="AV524" i="2"/>
  <c r="AV220" i="2"/>
  <c r="AV277" i="2"/>
  <c r="AV113" i="2"/>
  <c r="AV12" i="2"/>
  <c r="AV454" i="2"/>
  <c r="AV67" i="2"/>
  <c r="AV580" i="2"/>
  <c r="AV175" i="2"/>
  <c r="AV576" i="2"/>
  <c r="AV711" i="2"/>
  <c r="AV410" i="2"/>
  <c r="AV403" i="2"/>
  <c r="AV637" i="2"/>
  <c r="AV530" i="2"/>
  <c r="AV322" i="2"/>
  <c r="AV722" i="2"/>
  <c r="AV631" i="2"/>
  <c r="AV52" i="2"/>
  <c r="AV426" i="2"/>
  <c r="AV308" i="2"/>
  <c r="AV121" i="2"/>
  <c r="AV683" i="2"/>
  <c r="AV669" i="2"/>
  <c r="AV331" i="2"/>
  <c r="AV675" i="2"/>
  <c r="AV160" i="2"/>
  <c r="AV635" i="2"/>
  <c r="AV388" i="2"/>
  <c r="AV534" i="2"/>
  <c r="AV624" i="2"/>
  <c r="AV386" i="2"/>
  <c r="AV289" i="2"/>
  <c r="AV515" i="2"/>
  <c r="AV200" i="2"/>
  <c r="AV585" i="2"/>
  <c r="AV559" i="2"/>
  <c r="AV649" i="2"/>
  <c r="AV243" i="2"/>
  <c r="AV332" i="2"/>
  <c r="AV182" i="2"/>
  <c r="AV416" i="2"/>
  <c r="AV509" i="2"/>
  <c r="AV23" i="2"/>
  <c r="AV138" i="2"/>
  <c r="AV219" i="2"/>
  <c r="AV262" i="2"/>
  <c r="AV188" i="2"/>
  <c r="AV309" i="2"/>
  <c r="AV294" i="2"/>
  <c r="AV518" i="2"/>
  <c r="AV543" i="2"/>
  <c r="AV22" i="2"/>
  <c r="AV656" i="2"/>
  <c r="AV238" i="2"/>
  <c r="AV544" i="2"/>
  <c r="AV497" i="2"/>
  <c r="AV643" i="2"/>
  <c r="AV305" i="2"/>
  <c r="AV109" i="2"/>
  <c r="AV355" i="2"/>
  <c r="AV422" i="2"/>
  <c r="AV58" i="2"/>
  <c r="AV203" i="2"/>
  <c r="AV236" i="2"/>
  <c r="AV579" i="2"/>
  <c r="AV495" i="2"/>
  <c r="AV232" i="2"/>
  <c r="AV91" i="2"/>
  <c r="AV407" i="2"/>
  <c r="AV57" i="2"/>
  <c r="AV27" i="2"/>
  <c r="AV701" i="2"/>
  <c r="AV677" i="2"/>
  <c r="AV551" i="2"/>
  <c r="AV613" i="2"/>
  <c r="AV146" i="2"/>
  <c r="AV369" i="2"/>
  <c r="AV231" i="2"/>
  <c r="AV590" i="2"/>
  <c r="AV346" i="2"/>
  <c r="AV418" i="2"/>
  <c r="AV506" i="2"/>
  <c r="AV259" i="2"/>
  <c r="AV177" i="2"/>
  <c r="AV167" i="2"/>
  <c r="AV320" i="2"/>
  <c r="AV476" i="2"/>
  <c r="AV284" i="2"/>
  <c r="AV380" i="2"/>
  <c r="AV338" i="2"/>
  <c r="AV335" i="2"/>
  <c r="AV242" i="2"/>
  <c r="AV715" i="2"/>
  <c r="AV342" i="2"/>
  <c r="AV461" i="2"/>
  <c r="AV698" i="2"/>
  <c r="AV183" i="2"/>
  <c r="AV591" i="2"/>
  <c r="AV723" i="2"/>
  <c r="AV229" i="2"/>
  <c r="AV120" i="2"/>
  <c r="AV602" i="2"/>
  <c r="AV596" i="2"/>
  <c r="AV317" i="2"/>
  <c r="AV708" i="2"/>
  <c r="AV614" i="2"/>
  <c r="AV174" i="2"/>
  <c r="AV193" i="2"/>
  <c r="AV627" i="2"/>
  <c r="AV110" i="2"/>
  <c r="AV124" i="2"/>
  <c r="AV103" i="2"/>
  <c r="AV330" i="2"/>
  <c r="AV707" i="2"/>
  <c r="AV400" i="2"/>
  <c r="AV127" i="2"/>
  <c r="AV267" i="2"/>
  <c r="AV374" i="2"/>
  <c r="AV713" i="2"/>
  <c r="AV16" i="2"/>
  <c r="AV133" i="2"/>
  <c r="AV682" i="2"/>
  <c r="AV433" i="2"/>
  <c r="AV179" i="2"/>
  <c r="AV280" i="2"/>
  <c r="AV694" i="2"/>
  <c r="AV532" i="2"/>
  <c r="AV273" i="2"/>
  <c r="AV144" i="2"/>
  <c r="AV578" i="2"/>
  <c r="AV453" i="2"/>
  <c r="AV142" i="2"/>
  <c r="AV661" i="2"/>
  <c r="AV3" i="2"/>
  <c r="AV187" i="2"/>
  <c r="AV402" i="2"/>
  <c r="AV549" i="2"/>
  <c r="AV225" i="2"/>
  <c r="AV38" i="2"/>
  <c r="AV438" i="2"/>
  <c r="AV647" i="2"/>
  <c r="AV477" i="2"/>
  <c r="AV156" i="2"/>
  <c r="AV435" i="2"/>
  <c r="AV258" i="2"/>
  <c r="AV379" i="2"/>
  <c r="AV247" i="2"/>
  <c r="AV263" i="2"/>
  <c r="AV502" i="2"/>
  <c r="AV505" i="2"/>
  <c r="AV254" i="2"/>
  <c r="AV731" i="2"/>
  <c r="AV419" i="2"/>
  <c r="AV392" i="2"/>
  <c r="AV71" i="2"/>
  <c r="AV42" i="2"/>
  <c r="AV365" i="2"/>
  <c r="AV738" i="2"/>
  <c r="AV674" i="2"/>
  <c r="AV358" i="2"/>
  <c r="AV539" i="2"/>
  <c r="AV676" i="2"/>
  <c r="AV537" i="2"/>
  <c r="AV251" i="2"/>
  <c r="AV685" i="2"/>
  <c r="AV28" i="2"/>
  <c r="AV470" i="2"/>
  <c r="AV323" i="2"/>
  <c r="AV428" i="2"/>
  <c r="AV359" i="2"/>
  <c r="AV125" i="2"/>
  <c r="AV172" i="2"/>
  <c r="AV529" i="2"/>
  <c r="AV526" i="2"/>
  <c r="AV264" i="2"/>
  <c r="AV616" i="2"/>
  <c r="AV207" i="2"/>
  <c r="AV650" i="2"/>
  <c r="AV29" i="2"/>
  <c r="AV48" i="2"/>
  <c r="AV546" i="2"/>
  <c r="AV114" i="2"/>
  <c r="AV268" i="2"/>
  <c r="AV223" i="2"/>
  <c r="AV86" i="2"/>
  <c r="AV353" i="2"/>
  <c r="AV212" i="2"/>
  <c r="AV696" i="2"/>
  <c r="AV60" i="2"/>
  <c r="AV697" i="2"/>
  <c r="AV186" i="2"/>
  <c r="AV189" i="2"/>
  <c r="AV269" i="2"/>
  <c r="AV680" i="2"/>
  <c r="AV244" i="2"/>
  <c r="AV720" i="2"/>
  <c r="AV149" i="2"/>
  <c r="AV275" i="2"/>
  <c r="AV197" i="2"/>
  <c r="AV417" i="2"/>
  <c r="AV228" i="2"/>
  <c r="AV75" i="2"/>
  <c r="AV655" i="2"/>
  <c r="AV670" i="2"/>
  <c r="AV90" i="2"/>
  <c r="AV582" i="2"/>
  <c r="AV88" i="2"/>
  <c r="AV333" i="2"/>
  <c r="AV398" i="2"/>
  <c r="AV152" i="2"/>
  <c r="AV274" i="2"/>
  <c r="AV194" i="2"/>
  <c r="AV112" i="2"/>
  <c r="AV563" i="2"/>
  <c r="AV105" i="2"/>
  <c r="AV82" i="2"/>
  <c r="AV257" i="2"/>
  <c r="AV478" i="2"/>
  <c r="AV196" i="2"/>
  <c r="AV11" i="2"/>
  <c r="AV93" i="2"/>
  <c r="AV59" i="2"/>
  <c r="AV469" i="2"/>
  <c r="AV414" i="2"/>
  <c r="AV6" i="2"/>
  <c r="AV45" i="2"/>
  <c r="AV319" i="2"/>
  <c r="AV600" i="2"/>
  <c r="AV10" i="2"/>
  <c r="AV299" i="2"/>
  <c r="AV404" i="2"/>
  <c r="AV83" i="2"/>
  <c r="AV557" i="2"/>
  <c r="AV447" i="2"/>
  <c r="AV282" i="2"/>
  <c r="AV443" i="2"/>
  <c r="AV283" i="2"/>
  <c r="AV581" i="2"/>
  <c r="AV180" i="2"/>
  <c r="AV25" i="2"/>
  <c r="AV94" i="2"/>
  <c r="AV73" i="2"/>
  <c r="AV115" i="2"/>
  <c r="AV81" i="2"/>
  <c r="AV594" i="2"/>
  <c r="AV458" i="2"/>
  <c r="AV687" i="2"/>
  <c r="AV646" i="2"/>
  <c r="AV44" i="2"/>
  <c r="AV336" i="2"/>
  <c r="AV104" i="2"/>
  <c r="AV222" i="2"/>
  <c r="AV702" i="2"/>
  <c r="AV176" i="2"/>
  <c r="AV129" i="2"/>
  <c r="AV465" i="2"/>
  <c r="AV688" i="2"/>
  <c r="AV541" i="2"/>
  <c r="AV512" i="2"/>
  <c r="AV508" i="2"/>
  <c r="AV633" i="2"/>
  <c r="AV730" i="2"/>
  <c r="AV286" i="2"/>
  <c r="AV7" i="2"/>
  <c r="AV168" i="2"/>
  <c r="AV451" i="2"/>
  <c r="AV619" i="2"/>
  <c r="AV206" i="2"/>
  <c r="AV76" i="2"/>
  <c r="AV343" i="2"/>
  <c r="AV513" i="2"/>
  <c r="AV545" i="2"/>
  <c r="AV423" i="2"/>
  <c r="AV434" i="2"/>
  <c r="AV382" i="2"/>
  <c r="AV368" i="2"/>
  <c r="AV517" i="2"/>
  <c r="AV178" i="2"/>
  <c r="AV599" i="2"/>
  <c r="AV252" i="2"/>
  <c r="AV315" i="2"/>
  <c r="AV132" i="2"/>
  <c r="AV399" i="2"/>
  <c r="AV607" i="2"/>
  <c r="AV281" i="2"/>
  <c r="AV248" i="2"/>
  <c r="AV575" i="2"/>
  <c r="AV50" i="2"/>
  <c r="AV72" i="2"/>
  <c r="AV573" i="2"/>
  <c r="AV556" i="2"/>
  <c r="AV663" i="2"/>
  <c r="AV351" i="2"/>
  <c r="AV460" i="2"/>
  <c r="AV625" i="2"/>
  <c r="AV467" i="2"/>
  <c r="AV397" i="2"/>
  <c r="AV356" i="2"/>
  <c r="AV684" i="2"/>
  <c r="AV157" i="2"/>
  <c r="AV652" i="2"/>
  <c r="AV641" i="2"/>
  <c r="AV324" i="2"/>
  <c r="AV572" i="2"/>
  <c r="AV321" i="2"/>
  <c r="AV153" i="2"/>
  <c r="AV521" i="2"/>
  <c r="AV642" i="2"/>
  <c r="AV350" i="2"/>
  <c r="AV295" i="2"/>
  <c r="AV246" i="2"/>
  <c r="AV718" i="2"/>
  <c r="AV468" i="2"/>
  <c r="AV195" i="2"/>
  <c r="AV325" i="2"/>
  <c r="AV431" i="2"/>
  <c r="AV612" i="2"/>
  <c r="AV425" i="2"/>
  <c r="AV111" i="2"/>
  <c r="AV233" i="2"/>
  <c r="AV710" i="2"/>
  <c r="AV370" i="2"/>
  <c r="AV628" i="2"/>
  <c r="AV217" i="2"/>
  <c r="AV161" i="2"/>
  <c r="AV241" i="2"/>
  <c r="AV678" i="2"/>
  <c r="AV79" i="2"/>
  <c r="AV387" i="2"/>
  <c r="AV199" i="2"/>
  <c r="AV528" i="2"/>
  <c r="AV169" i="2"/>
  <c r="AV640" i="2"/>
  <c r="AV218" i="2"/>
  <c r="AV131" i="2"/>
  <c r="AV173" i="2"/>
  <c r="AV691" i="2"/>
  <c r="AV253" i="2"/>
  <c r="AV595" i="2"/>
  <c r="AV329" i="2"/>
  <c r="AV712" i="2"/>
  <c r="AV620" i="2"/>
  <c r="AV106" i="2"/>
  <c r="AV80" i="2"/>
  <c r="AV2" i="2"/>
  <c r="AV562" i="2"/>
  <c r="AV287" i="2"/>
  <c r="AV690" i="2"/>
  <c r="AV69" i="2"/>
  <c r="AV4" i="2"/>
  <c r="AV569" i="2"/>
  <c r="AV224" i="2"/>
  <c r="AV666" i="2"/>
  <c r="AV570" i="2"/>
  <c r="AV304" i="2"/>
  <c r="AV349" i="2"/>
  <c r="AV424" i="2"/>
  <c r="AV313" i="2"/>
  <c r="AV35" i="2"/>
  <c r="AV123" i="2"/>
  <c r="AV486" i="2"/>
  <c r="AV198" i="2"/>
  <c r="AV536" i="2"/>
  <c r="AV15" i="2"/>
  <c r="AV593" i="2"/>
  <c r="AV41" i="2"/>
  <c r="AV430" i="2"/>
  <c r="AV662" i="2"/>
  <c r="AV310" i="2"/>
  <c r="AV552" i="2"/>
  <c r="AV345" i="2"/>
  <c r="AV639" i="2"/>
  <c r="AV362" i="2"/>
  <c r="AV377" i="2"/>
  <c r="AV32" i="2"/>
  <c r="AV191" i="2"/>
  <c r="AV143" i="2"/>
  <c r="AV538" i="2"/>
  <c r="AV271" i="2"/>
  <c r="AV240" i="2"/>
  <c r="AV737" i="2"/>
  <c r="AV234" i="2"/>
  <c r="AV693" i="2"/>
  <c r="AV33" i="2"/>
  <c r="AV498" i="2"/>
  <c r="AV490" i="2"/>
  <c r="AV603" i="2"/>
  <c r="AV586" i="2"/>
  <c r="AV571" i="2"/>
  <c r="AV566" i="2"/>
  <c r="AV367" i="2"/>
  <c r="AV14" i="2"/>
  <c r="AV464" i="2"/>
  <c r="AV340" i="2"/>
  <c r="AV503" i="2"/>
  <c r="AV230" i="2"/>
  <c r="AV134" i="2"/>
  <c r="AV66" i="2"/>
  <c r="AV605" i="2"/>
  <c r="AV354" i="2"/>
  <c r="AV734" i="2"/>
  <c r="AV463" i="2"/>
  <c r="AV609" i="2"/>
  <c r="AV360" i="2"/>
  <c r="AV249" i="2"/>
  <c r="AV540" i="2"/>
  <c r="AV8" i="2"/>
  <c r="AV364" i="2"/>
  <c r="AV496" i="2"/>
  <c r="AV622" i="2"/>
  <c r="AV272" i="2"/>
  <c r="AV727" i="2"/>
  <c r="AV396" i="2"/>
  <c r="AV408" i="2"/>
  <c r="AV432" i="2"/>
  <c r="AV26" i="2"/>
  <c r="AV395" i="2"/>
  <c r="AV347" i="2"/>
  <c r="AV9" i="2"/>
  <c r="AV85" i="2"/>
  <c r="AV411" i="2"/>
  <c r="AV261" i="2"/>
  <c r="AV155" i="2"/>
  <c r="AV565" i="2"/>
  <c r="AV278" i="2"/>
  <c r="AV78" i="2"/>
  <c r="AV371" i="2"/>
  <c r="AV441" i="2"/>
  <c r="AV139" i="2"/>
  <c r="AV473" i="2"/>
  <c r="AV429" i="2"/>
  <c r="AV736" i="2"/>
  <c r="AV665" i="2"/>
  <c r="AV334" i="2"/>
  <c r="AV128" i="2"/>
  <c r="AV420" i="2"/>
  <c r="AV326" i="2"/>
  <c r="AV166" i="2"/>
  <c r="AV449" i="2"/>
  <c r="AV96" i="2"/>
  <c r="AV381" i="2"/>
  <c r="AV679" i="2"/>
  <c r="AV672" i="2"/>
  <c r="AV700" i="2"/>
  <c r="AV237" i="2"/>
  <c r="AV137" i="2"/>
  <c r="AV216" i="2"/>
  <c r="AV64" i="2"/>
  <c r="AV448" i="2"/>
  <c r="AV226" i="2"/>
  <c r="AV266" i="2"/>
  <c r="AV30" i="2"/>
  <c r="AV598" i="2"/>
  <c r="AV492" i="2"/>
  <c r="AV215" i="2"/>
  <c r="AV290" i="2"/>
  <c r="AV148" i="2"/>
  <c r="AV36" i="2"/>
  <c r="AV130" i="2"/>
  <c r="AV17" i="2"/>
  <c r="AV190" i="2"/>
  <c r="AV235" i="2"/>
  <c r="AV577" i="2"/>
  <c r="AV554" i="2"/>
  <c r="AV300" i="2"/>
  <c r="AV126" i="2"/>
  <c r="AV201" i="2"/>
  <c r="AV311" i="2"/>
  <c r="AV439" i="2"/>
  <c r="AV306" i="2"/>
  <c r="AV40" i="2"/>
  <c r="AV292" i="2"/>
  <c r="AV555" i="2"/>
  <c r="AV13" i="2"/>
  <c r="AV239" i="2"/>
  <c r="AV671" i="2"/>
  <c r="AV440" i="2"/>
  <c r="AV56" i="2"/>
  <c r="AV46" i="2"/>
  <c r="AV211" i="2"/>
  <c r="AV604" i="2"/>
  <c r="AV733" i="2"/>
  <c r="AV165" i="2"/>
  <c r="AV99" i="2"/>
  <c r="AV87" i="2"/>
  <c r="AV159" i="2"/>
  <c r="AV154" i="2"/>
  <c r="AV37" i="2"/>
  <c r="AV658" i="2"/>
  <c r="AV547" i="2"/>
  <c r="AV318" i="2"/>
  <c r="AV462" i="2"/>
  <c r="AV480" i="2"/>
  <c r="AV735" i="2"/>
  <c r="AV487" i="2"/>
  <c r="AV617" i="2"/>
  <c r="AV659" i="2"/>
  <c r="AV535" i="2"/>
  <c r="AV390" i="2"/>
  <c r="AV62" i="2"/>
  <c r="AV406" i="2"/>
  <c r="AV527" i="2"/>
  <c r="AV363" i="2"/>
  <c r="AV459" i="2"/>
  <c r="AV181" i="2"/>
  <c r="AV170" i="2"/>
  <c r="AV63" i="2"/>
  <c r="AV589" i="2"/>
  <c r="AV250" i="2"/>
  <c r="AV525" i="2"/>
  <c r="AV704" i="2"/>
  <c r="AV584" i="2"/>
  <c r="AV703" i="2"/>
  <c r="AV47" i="2"/>
  <c r="AV444" i="2"/>
  <c r="AV474" i="2"/>
  <c r="AV721" i="2"/>
  <c r="AV531" i="2"/>
  <c r="AV5" i="2"/>
  <c r="AV504" i="2"/>
  <c r="AV456" i="2"/>
  <c r="AV151" i="2"/>
  <c r="AV394" i="2"/>
  <c r="AV657" i="2"/>
  <c r="AV55" i="2"/>
  <c r="AV692" i="2"/>
  <c r="AV18" i="2"/>
  <c r="AV499" i="2"/>
  <c r="AV210" i="2"/>
  <c r="AV147" i="2"/>
  <c r="AV636" i="2"/>
  <c r="AV316" i="2"/>
  <c r="AV610" i="2"/>
  <c r="AV412" i="2"/>
  <c r="AV436" i="2"/>
  <c r="AV500" i="2"/>
  <c r="AV488" i="2"/>
  <c r="AV681" i="2"/>
  <c r="AV558" i="2"/>
  <c r="AV163" i="2"/>
  <c r="AV100" i="2"/>
  <c r="AV452" i="2"/>
  <c r="AV493" i="2"/>
  <c r="AV597" i="2"/>
  <c r="AV409" i="2"/>
  <c r="AV205" i="2"/>
  <c r="AV660" i="2"/>
  <c r="AV39" i="2"/>
  <c r="AV184" i="2"/>
  <c r="AV34" i="2"/>
  <c r="AV192" i="2"/>
  <c r="AV208" i="2"/>
  <c r="AV245" i="2"/>
  <c r="AV724" i="2"/>
  <c r="AV714" i="2"/>
  <c r="AV204" i="2"/>
  <c r="AV522" i="2"/>
  <c r="AV118" i="2"/>
  <c r="AV107" i="2"/>
  <c r="AV481" i="2"/>
  <c r="AV442" i="2"/>
  <c r="AV645" i="2"/>
  <c r="AV611" i="2"/>
  <c r="AV31" i="2"/>
  <c r="AV141" i="2"/>
  <c r="AV366" i="2"/>
  <c r="AV550" i="2"/>
  <c r="AV484" i="2"/>
  <c r="AV89" i="2"/>
  <c r="AV101" i="2"/>
  <c r="AV385" i="2"/>
  <c r="AV372" i="2"/>
  <c r="AV583" i="2"/>
  <c r="AV592" i="2"/>
  <c r="AV276" i="2"/>
  <c r="AV375" i="2"/>
  <c r="AV533" i="2"/>
  <c r="AV519" i="2"/>
  <c r="AV185" i="2"/>
  <c r="AV53" i="2"/>
  <c r="AV638" i="2"/>
  <c r="AV560" i="2"/>
  <c r="AV119" i="2"/>
  <c r="AV626" i="2"/>
  <c r="AV95" i="2"/>
  <c r="AV357" i="2"/>
  <c r="AV716" i="2"/>
  <c r="AV389" i="2"/>
  <c r="AV719" i="2"/>
  <c r="AV437" i="2"/>
  <c r="AV164" i="2"/>
  <c r="AV51" i="2"/>
  <c r="AV303" i="2"/>
  <c r="AV482" i="2"/>
  <c r="AV293" i="2"/>
  <c r="AV401" i="2"/>
  <c r="AV214" i="2"/>
  <c r="AV510" i="2"/>
  <c r="AV337" i="2"/>
  <c r="AV20" i="2"/>
  <c r="AV615" i="2"/>
  <c r="AV561" i="2"/>
  <c r="AV301" i="2"/>
  <c r="AV327" i="2"/>
  <c r="AV298" i="2"/>
  <c r="AV644" i="2"/>
  <c r="AV202" i="2"/>
  <c r="AV136" i="2"/>
  <c r="AV630" i="2"/>
  <c r="AV302" i="2"/>
  <c r="AV623" i="2"/>
  <c r="AV312" i="2"/>
  <c r="AV77" i="2"/>
  <c r="AV98" i="2"/>
  <c r="AV445" i="2"/>
  <c r="AV606" i="2"/>
  <c r="AV68" i="2"/>
  <c r="AV285" i="2"/>
  <c r="AV339" i="2"/>
  <c r="AV352" i="2"/>
  <c r="AV145" i="2"/>
  <c r="AV653" i="2"/>
  <c r="AV341" i="2"/>
  <c r="AV122" i="2"/>
  <c r="AV384" i="2"/>
  <c r="AV19" i="2"/>
  <c r="AV489" i="2"/>
  <c r="AV728" i="2"/>
  <c r="AV709" i="2"/>
  <c r="AV587" i="2"/>
  <c r="AV699" i="2"/>
  <c r="AV227" i="2"/>
  <c r="AV608" i="2"/>
  <c r="AV632" i="2"/>
  <c r="AV265" i="2"/>
  <c r="AV383" i="2"/>
  <c r="AV150" i="2"/>
  <c r="AV471" i="2"/>
  <c r="AV209" i="2"/>
  <c r="AV479" i="2"/>
  <c r="AV49" i="2"/>
  <c r="AV450" i="2"/>
  <c r="AV328" i="2"/>
  <c r="AV485" i="2"/>
  <c r="AV673" i="2"/>
  <c r="AV651" i="2"/>
  <c r="AV54" i="2"/>
  <c r="AV393" i="2"/>
  <c r="AV255" i="2"/>
  <c r="AV457" i="2"/>
  <c r="AV65" i="2"/>
  <c r="AV270" i="2"/>
  <c r="AV344" i="2"/>
  <c r="AV466" i="2"/>
  <c r="AV553" i="2"/>
  <c r="AV108" i="2"/>
  <c r="AV21" i="2"/>
  <c r="AV260" i="2"/>
  <c r="AV501" i="2"/>
  <c r="AV413" i="2"/>
  <c r="AV491" i="2"/>
  <c r="AV405" i="2"/>
  <c r="AV43" i="2"/>
  <c r="AV516" i="2"/>
  <c r="AV421" i="2"/>
  <c r="AV507" i="2"/>
  <c r="AV732" i="2"/>
  <c r="AV24" i="2"/>
  <c r="AV378" i="2"/>
  <c r="AV475" i="2"/>
  <c r="AV213" i="2"/>
  <c r="AV314" i="2"/>
  <c r="AV568" i="2"/>
  <c r="AV297" i="2"/>
  <c r="AV61" i="2"/>
  <c r="AV391" i="2"/>
  <c r="AV288" i="2"/>
  <c r="AV520" i="2"/>
  <c r="AV567" i="2"/>
  <c r="AV664" i="2"/>
  <c r="AV376" i="2"/>
  <c r="AV511" i="2"/>
  <c r="AV634" i="2"/>
  <c r="AV162" i="2"/>
  <c r="AV618" i="2"/>
  <c r="AV668" i="2"/>
  <c r="AV523" i="2"/>
  <c r="AV102" i="2"/>
  <c r="AV97" i="2"/>
  <c r="AV446" i="2"/>
  <c r="AV494" i="2"/>
  <c r="AV135" i="2"/>
  <c r="AV361" i="2"/>
  <c r="AV92" i="2"/>
  <c r="AV689" i="2"/>
  <c r="AV171" i="2"/>
  <c r="X43" i="3" l="1"/>
  <c r="X27" i="3"/>
  <c r="Z105" i="3"/>
  <c r="Z115" i="3"/>
  <c r="Z104" i="3"/>
  <c r="Z45" i="3"/>
  <c r="X99" i="3"/>
  <c r="Z90" i="3"/>
  <c r="X50" i="3"/>
  <c r="Z49" i="3"/>
  <c r="X85" i="3"/>
  <c r="Z67" i="3"/>
  <c r="Z109" i="3"/>
  <c r="X103" i="3"/>
  <c r="X102" i="3"/>
  <c r="X51" i="3"/>
  <c r="Z9" i="3"/>
  <c r="X18" i="3"/>
  <c r="Z88" i="3"/>
  <c r="Z19" i="3"/>
  <c r="X96" i="3"/>
  <c r="Z81" i="3"/>
  <c r="Z106" i="3"/>
  <c r="Z74" i="3"/>
  <c r="X86" i="3"/>
  <c r="Z29" i="3"/>
  <c r="Z61" i="3"/>
  <c r="Z48" i="3"/>
  <c r="X2" i="3"/>
  <c r="X33" i="3"/>
  <c r="X30" i="3"/>
  <c r="X6" i="3"/>
  <c r="X65" i="3"/>
  <c r="X60" i="3"/>
  <c r="Z121" i="3"/>
  <c r="X78" i="3"/>
  <c r="Z111" i="3"/>
  <c r="X80" i="3"/>
  <c r="Z101" i="3"/>
  <c r="X4" i="3"/>
  <c r="Z11" i="3"/>
  <c r="X84" i="3"/>
  <c r="Z68" i="3"/>
  <c r="Z97" i="3"/>
  <c r="X49" i="3"/>
  <c r="Z94" i="3"/>
  <c r="X89" i="3"/>
  <c r="X54" i="3"/>
  <c r="X76" i="3"/>
  <c r="Z3" i="3"/>
  <c r="Z4" i="3"/>
  <c r="Z122" i="3"/>
  <c r="X115" i="3"/>
  <c r="X107" i="3"/>
  <c r="Z25" i="3"/>
  <c r="X45" i="3"/>
  <c r="X101" i="3"/>
  <c r="Z93" i="3"/>
  <c r="Z120" i="3"/>
  <c r="X69" i="3"/>
  <c r="Z56" i="3"/>
  <c r="X36" i="3"/>
  <c r="Z95" i="3"/>
  <c r="X92" i="3"/>
  <c r="X52" i="3"/>
  <c r="Z103" i="3"/>
  <c r="Z73" i="3"/>
  <c r="Z112" i="3"/>
  <c r="X120" i="3"/>
  <c r="X25" i="3"/>
  <c r="Z76" i="3"/>
  <c r="X3" i="3"/>
  <c r="Z69" i="3"/>
  <c r="X100" i="3"/>
  <c r="Z33" i="3"/>
  <c r="X9" i="3"/>
  <c r="Z126" i="3"/>
  <c r="Z116" i="3"/>
  <c r="Z86" i="3"/>
  <c r="Z40" i="3"/>
  <c r="X37" i="3"/>
  <c r="X28" i="3"/>
  <c r="X5" i="3"/>
  <c r="Z24" i="3"/>
  <c r="Z79" i="3"/>
  <c r="X105" i="3"/>
  <c r="X77" i="3"/>
  <c r="Z113" i="3"/>
  <c r="Z60" i="3"/>
  <c r="Z16" i="3"/>
  <c r="X125" i="3"/>
  <c r="Z43" i="3"/>
  <c r="Z42" i="3"/>
  <c r="X94" i="3"/>
  <c r="X124" i="3"/>
  <c r="X62" i="3"/>
  <c r="X122" i="3"/>
  <c r="Z89" i="3"/>
  <c r="X111" i="3"/>
  <c r="X8" i="3"/>
  <c r="Z30" i="3"/>
  <c r="Z107" i="3"/>
  <c r="X81" i="3"/>
  <c r="X16" i="3"/>
  <c r="Z63" i="3"/>
  <c r="Z18" i="3"/>
  <c r="Z102" i="3"/>
  <c r="Z71" i="3"/>
  <c r="X59" i="3"/>
  <c r="Z38" i="3"/>
  <c r="X118" i="3"/>
  <c r="X95" i="3"/>
  <c r="X73" i="3"/>
  <c r="X44" i="3"/>
  <c r="X87" i="3"/>
  <c r="Z51" i="3"/>
  <c r="X41" i="3"/>
  <c r="Z100" i="3"/>
  <c r="X116" i="3"/>
  <c r="X40" i="3"/>
  <c r="Z53" i="3"/>
  <c r="Z10" i="3"/>
  <c r="Z118" i="3"/>
  <c r="X98" i="3"/>
  <c r="Z7" i="3"/>
  <c r="Z5" i="3"/>
  <c r="Z66" i="3"/>
  <c r="Z35" i="3"/>
  <c r="X97" i="3"/>
  <c r="Z78" i="3"/>
  <c r="Z59" i="3"/>
  <c r="Z114" i="3"/>
  <c r="X47" i="3"/>
  <c r="X56" i="3"/>
  <c r="X35" i="3"/>
  <c r="X15" i="3"/>
  <c r="Z82" i="3"/>
  <c r="Z84" i="3"/>
  <c r="Z117" i="3"/>
  <c r="X63" i="3"/>
  <c r="X29" i="3"/>
  <c r="Z65" i="3"/>
  <c r="X119" i="3"/>
  <c r="X46" i="3"/>
  <c r="X106" i="3"/>
  <c r="X32" i="3"/>
  <c r="X55" i="3"/>
  <c r="X53" i="3"/>
  <c r="Z13" i="3"/>
  <c r="X123" i="3"/>
  <c r="Z62" i="3"/>
  <c r="Z54" i="3"/>
  <c r="X126" i="3"/>
  <c r="X24" i="3"/>
  <c r="Z92" i="3"/>
  <c r="X23" i="3"/>
  <c r="X75" i="3"/>
  <c r="Z32" i="3"/>
  <c r="Z57" i="3"/>
  <c r="Z31" i="3"/>
  <c r="Z44" i="3"/>
  <c r="X71" i="3"/>
  <c r="Z23" i="3"/>
  <c r="X57" i="3"/>
  <c r="Z22" i="3"/>
  <c r="Z41" i="3"/>
  <c r="Z99" i="3"/>
  <c r="Z36" i="3"/>
  <c r="X48" i="3"/>
  <c r="Z17" i="3"/>
  <c r="X12" i="3"/>
  <c r="Z64" i="3"/>
  <c r="Z39" i="3"/>
  <c r="X21" i="3"/>
  <c r="X64" i="3"/>
  <c r="Z80" i="3"/>
  <c r="Z37" i="3"/>
  <c r="X70" i="3"/>
  <c r="Z72" i="3"/>
  <c r="Z98" i="3"/>
  <c r="Z83" i="3"/>
  <c r="Z119" i="3"/>
  <c r="X10" i="3"/>
  <c r="Z21" i="3"/>
  <c r="X67" i="3"/>
  <c r="X19" i="3"/>
  <c r="X22" i="3"/>
  <c r="X58" i="3"/>
  <c r="X14" i="3"/>
  <c r="X83" i="3"/>
  <c r="X93" i="3"/>
  <c r="X91" i="3"/>
  <c r="X88" i="3"/>
  <c r="Z124" i="3"/>
  <c r="X26" i="3"/>
  <c r="X11" i="3"/>
  <c r="X79" i="3"/>
  <c r="X17" i="3"/>
  <c r="X114" i="3"/>
  <c r="Z12" i="3"/>
  <c r="Z6" i="3"/>
  <c r="Z108" i="3"/>
  <c r="X42" i="3"/>
  <c r="X68" i="3"/>
  <c r="Z55" i="3"/>
  <c r="Z8" i="3"/>
  <c r="Z46" i="3"/>
  <c r="Z70" i="3"/>
  <c r="Z50" i="3"/>
  <c r="Z34" i="3"/>
  <c r="Z26" i="3"/>
  <c r="X13" i="3"/>
  <c r="X7" i="3"/>
  <c r="X104" i="3"/>
  <c r="X117" i="3"/>
  <c r="Z85" i="3"/>
  <c r="Z91" i="3"/>
  <c r="Z14" i="3"/>
  <c r="X61" i="3"/>
  <c r="X38" i="3"/>
  <c r="Z27" i="3"/>
  <c r="X39" i="3"/>
  <c r="Z20" i="3"/>
  <c r="Z110" i="3"/>
  <c r="X112" i="3"/>
  <c r="X82" i="3"/>
  <c r="X31" i="3"/>
  <c r="X121" i="3"/>
  <c r="X113" i="3"/>
  <c r="Z2" i="3"/>
  <c r="Z28" i="3"/>
  <c r="X109" i="3"/>
  <c r="Z58" i="3"/>
  <c r="X66" i="3"/>
  <c r="X110" i="3"/>
  <c r="Z47" i="3"/>
  <c r="X20" i="3"/>
  <c r="Z87" i="3"/>
  <c r="Z77" i="3"/>
  <c r="X90" i="3"/>
  <c r="Z75" i="3"/>
  <c r="Z52" i="3"/>
  <c r="Z96" i="3"/>
  <c r="X72" i="3"/>
  <c r="Z15" i="3"/>
  <c r="X74" i="3"/>
  <c r="Z123" i="3"/>
  <c r="X108" i="3"/>
  <c r="X34" i="3"/>
  <c r="Z125" i="3"/>
</calcChain>
</file>

<file path=xl/sharedStrings.xml><?xml version="1.0" encoding="utf-8"?>
<sst xmlns="http://schemas.openxmlformats.org/spreadsheetml/2006/main" count="10568" uniqueCount="3219">
  <si>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</si>
  <si>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</si>
  <si>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</si>
  <si>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</si>
  <si>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</si>
  <si>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</si>
  <si>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</si>
  <si>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</si>
  <si>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</si>
  <si>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</si>
  <si>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</si>
  <si>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</si>
  <si>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</si>
  <si>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</si>
  <si>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</si>
  <si>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</si>
  <si>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</si>
  <si>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</si>
  <si>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</si>
  <si>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</si>
  <si>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</si>
  <si>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</si>
  <si>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</si>
  <si>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</si>
  <si>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</si>
  <si>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</si>
  <si>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</si>
  <si>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</si>
  <si>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</si>
  <si>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</si>
  <si>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</si>
  <si>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</si>
  <si>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</si>
  <si>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Infosys Ltd</t>
  </si>
  <si>
    <t>INFY</t>
  </si>
  <si>
    <t>ITC Ltd</t>
  </si>
  <si>
    <t>ITC</t>
  </si>
  <si>
    <t>FMCG - Tobacco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</si>
  <si>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</si>
  <si>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</si>
  <si>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</si>
  <si>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</si>
  <si>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</si>
  <si>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</si>
  <si>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Larsen and Toubro Ltd</t>
  </si>
  <si>
    <t>LT</t>
  </si>
  <si>
    <t>Construction &amp; Engineering</t>
  </si>
  <si>
    <t>HCL Technologies Ltd</t>
  </si>
  <si>
    <t>HCLTECH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</si>
  <si>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</si>
  <si>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</si>
  <si>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</si>
  <si>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</si>
  <si>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</si>
  <si>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</si>
  <si>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</si>
  <si>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</si>
  <si>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</si>
  <si>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Axis Bank Ltd</t>
  </si>
  <si>
    <t>AXISBANK</t>
  </si>
  <si>
    <t>Maruti Suzuki India Ltd</t>
  </si>
  <si>
    <t>MARUTI</t>
  </si>
  <si>
    <t>Four Wheelers</t>
  </si>
  <si>
    <t>Mahindra and Mahindra Ltd</t>
  </si>
  <si>
    <t>M&amp;M</t>
  </si>
  <si>
    <t>Adani Enterprises Ltd</t>
  </si>
  <si>
    <t>ADANIENT</t>
  </si>
  <si>
    <t>Commodities Trading</t>
  </si>
  <si>
    <t>Kotak Mahindra Bank Ltd</t>
  </si>
  <si>
    <t>KOTAKBANK</t>
  </si>
  <si>
    <t>Oil and Natural Gas Corporation Ltd</t>
  </si>
  <si>
    <t>ONGC</t>
  </si>
  <si>
    <t>Oil &amp; Gas - Exploration &amp; Production</t>
  </si>
  <si>
    <t>UltraTech Cement Ltd</t>
  </si>
  <si>
    <t>ULTRACEMCO</t>
  </si>
  <si>
    <t>Cement</t>
  </si>
  <si>
    <t>Tata Motors Ltd</t>
  </si>
  <si>
    <t>TATAMOTORS</t>
  </si>
  <si>
    <t>Power Grid Corporation of India Ltd</t>
  </si>
  <si>
    <t>POWERGRID</t>
  </si>
  <si>
    <t>Power Transmission &amp; Distribution</t>
  </si>
  <si>
    <t>Adani Ports and Special Economic Zone Ltd</t>
  </si>
  <si>
    <t>ADANIPORTS</t>
  </si>
  <si>
    <t>Ports</t>
  </si>
  <si>
    <t>Wipro Ltd</t>
  </si>
  <si>
    <t>WIPRO</t>
  </si>
  <si>
    <t>Hindustan Aeronautics Ltd</t>
  </si>
  <si>
    <t>HAL</t>
  </si>
  <si>
    <t>Aerospace &amp; Defense Equipments</t>
  </si>
  <si>
    <t>Titan Company Ltd</t>
  </si>
  <si>
    <t>TITAN</t>
  </si>
  <si>
    <t>Precious Metals, Jewellery &amp; Watches</t>
  </si>
  <si>
    <t>Bajaj Auto Limited</t>
  </si>
  <si>
    <t>BAJAJ-AUTO</t>
  </si>
  <si>
    <t>Two Wheelers</t>
  </si>
  <si>
    <t>Bajaj Finserv Ltd</t>
  </si>
  <si>
    <t>BAJAJFINSV</t>
  </si>
  <si>
    <t>Asian Paints Ltd</t>
  </si>
  <si>
    <t>ASIANPAINT</t>
  </si>
  <si>
    <t>Paints</t>
  </si>
  <si>
    <t>Adani Green Energy Ltd</t>
  </si>
  <si>
    <t>ADANIGREEN</t>
  </si>
  <si>
    <t>Renewable Energy</t>
  </si>
  <si>
    <t>Coal India Ltd</t>
  </si>
  <si>
    <t>COALINDIA</t>
  </si>
  <si>
    <t>Mining - Coal</t>
  </si>
  <si>
    <t>Avenue Supermarts Ltd</t>
  </si>
  <si>
    <t>DMART</t>
  </si>
  <si>
    <t>Retail - Department Stores</t>
  </si>
  <si>
    <t>Siemens Ltd</t>
  </si>
  <si>
    <t>SIEMENS</t>
  </si>
  <si>
    <t>Conglomerates</t>
  </si>
  <si>
    <t>Trent Ltd</t>
  </si>
  <si>
    <t>TRENT</t>
  </si>
  <si>
    <t>Retail - Apparel</t>
  </si>
  <si>
    <t>JSW Steel Ltd</t>
  </si>
  <si>
    <t>JSWSTEEL</t>
  </si>
  <si>
    <t>Iron &amp; Steel</t>
  </si>
  <si>
    <t>Adani Power Ltd</t>
  </si>
  <si>
    <t>ADANIPOWER</t>
  </si>
  <si>
    <t>Zomato Ltd</t>
  </si>
  <si>
    <t>ZOMATO</t>
  </si>
  <si>
    <t>Online Services</t>
  </si>
  <si>
    <t>Bharat Electronics Ltd</t>
  </si>
  <si>
    <t>BEL</t>
  </si>
  <si>
    <t>Electronic Equipments</t>
  </si>
  <si>
    <t>Nestle India Ltd</t>
  </si>
  <si>
    <t>NESTLEIND</t>
  </si>
  <si>
    <t>FMCG - Foods</t>
  </si>
  <si>
    <t>Hindustan Zinc Ltd</t>
  </si>
  <si>
    <t>HINDZINC</t>
  </si>
  <si>
    <t>Mining - Diversified</t>
  </si>
  <si>
    <t>Jio Financial Services Ltd</t>
  </si>
  <si>
    <t>JIOFIN</t>
  </si>
  <si>
    <t>DLF Ltd</t>
  </si>
  <si>
    <t>DLF</t>
  </si>
  <si>
    <t>Real Estate</t>
  </si>
  <si>
    <t>Indian Oil Corporation Ltd</t>
  </si>
  <si>
    <t>IOC</t>
  </si>
  <si>
    <t>Indian Railway Finance Corp Ltd</t>
  </si>
  <si>
    <t>IRFC</t>
  </si>
  <si>
    <t>Specialized Finance</t>
  </si>
  <si>
    <t>Varun Beverages Ltd</t>
  </si>
  <si>
    <t>VBL</t>
  </si>
  <si>
    <t>Soft Drinks</t>
  </si>
  <si>
    <t>Tata Steel Ltd</t>
  </si>
  <si>
    <t>TATASTEEL</t>
  </si>
  <si>
    <t>Vedanta Ltd</t>
  </si>
  <si>
    <t>VEDL</t>
  </si>
  <si>
    <t>Metals - Diversified</t>
  </si>
  <si>
    <t>Grasim Industries Ltd</t>
  </si>
  <si>
    <t>GRASIM</t>
  </si>
  <si>
    <t>LTIMindtree Ltd</t>
  </si>
  <si>
    <t>LTIM</t>
  </si>
  <si>
    <t>Tech Mahindra Ltd</t>
  </si>
  <si>
    <t>TECHM</t>
  </si>
  <si>
    <t>Pidilite Industries Ltd</t>
  </si>
  <si>
    <t>PIDILITIND</t>
  </si>
  <si>
    <t>Diversified Chemicals</t>
  </si>
  <si>
    <t>SBI Life Insurance Company Ltd</t>
  </si>
  <si>
    <t>SBILIFE</t>
  </si>
  <si>
    <t>Divi's Laboratories Ltd</t>
  </si>
  <si>
    <t>DIVISLAB</t>
  </si>
  <si>
    <t>Labs &amp; Life Sciences Services</t>
  </si>
  <si>
    <t>Interglobe Aviation Ltd</t>
  </si>
  <si>
    <t>INDIGO</t>
  </si>
  <si>
    <t>Airlines</t>
  </si>
  <si>
    <t>Power Finance Corporation Ltd</t>
  </si>
  <si>
    <t>PFC</t>
  </si>
  <si>
    <t>HDFC Life Insurance Company Ltd</t>
  </si>
  <si>
    <t>HDFCLIFE</t>
  </si>
  <si>
    <t>ABB India Ltd</t>
  </si>
  <si>
    <t>ABB</t>
  </si>
  <si>
    <t>Heavy Electrical Equipments</t>
  </si>
  <si>
    <t>Hindalco Industries Ltd</t>
  </si>
  <si>
    <t>HINDALCO</t>
  </si>
  <si>
    <t>Metals - Aluminium</t>
  </si>
  <si>
    <t>Hyundai Motor India Ltd</t>
  </si>
  <si>
    <t>HYUNDAI</t>
  </si>
  <si>
    <t>Tata Power Company Ltd</t>
  </si>
  <si>
    <t>TATAPOWER</t>
  </si>
  <si>
    <t>Ambuja Cements Ltd</t>
  </si>
  <si>
    <t>AMBUJACEM</t>
  </si>
  <si>
    <t>REC Limited</t>
  </si>
  <si>
    <t>RECLTD</t>
  </si>
  <si>
    <t>Bharat Petroleum Corporation Ltd</t>
  </si>
  <si>
    <t>BPCL</t>
  </si>
  <si>
    <t>Gail (India) Ltd</t>
  </si>
  <si>
    <t>GAIL</t>
  </si>
  <si>
    <t>Gas Distribution</t>
  </si>
  <si>
    <t>Britannia Industries Ltd</t>
  </si>
  <si>
    <t>BRITANNIA</t>
  </si>
  <si>
    <t>Bank of Baroda Ltd</t>
  </si>
  <si>
    <t>BANKBARODA</t>
  </si>
  <si>
    <t>Eicher Motors Ltd</t>
  </si>
  <si>
    <t>EICHERMOT</t>
  </si>
  <si>
    <t>Trucks &amp; Buses</t>
  </si>
  <si>
    <t>Samvardhana Motherson International Ltd</t>
  </si>
  <si>
    <t>MOTHERSON</t>
  </si>
  <si>
    <t>Auto Parts</t>
  </si>
  <si>
    <t>Godrej Consumer Products Ltd</t>
  </si>
  <si>
    <t>GODREJCP</t>
  </si>
  <si>
    <t>FMCG - Personal Products</t>
  </si>
  <si>
    <t>Adani Energy Solutions Ltd</t>
  </si>
  <si>
    <t>ADANIENSOL</t>
  </si>
  <si>
    <t>Power Infrastructure</t>
  </si>
  <si>
    <t>Cipla Ltd</t>
  </si>
  <si>
    <t>CIPLA</t>
  </si>
  <si>
    <t>Punjab National Bank</t>
  </si>
  <si>
    <t>PNB</t>
  </si>
  <si>
    <t>Macrotech Developers Ltd</t>
  </si>
  <si>
    <t>LODHA</t>
  </si>
  <si>
    <t>Shriram Finance Ltd</t>
  </si>
  <si>
    <t>SHRIRAMFIN</t>
  </si>
  <si>
    <t>JSW Energy Ltd</t>
  </si>
  <si>
    <t>JSWENERGY</t>
  </si>
  <si>
    <t>TVS Motor Company Ltd</t>
  </si>
  <si>
    <t>TVSMOTOR</t>
  </si>
  <si>
    <t>Bajaj Holdings and Investment Ltd</t>
  </si>
  <si>
    <t>BAJAJHLDNG</t>
  </si>
  <si>
    <t>Asset Management</t>
  </si>
  <si>
    <t>Bajaj Housing Finance Ltd</t>
  </si>
  <si>
    <t>BAJAJHFL</t>
  </si>
  <si>
    <t>CG Power and Industrial Solutions Ltd</t>
  </si>
  <si>
    <t>CGPOWER</t>
  </si>
  <si>
    <t>Mankind Pharma Ltd</t>
  </si>
  <si>
    <t>MANKIND</t>
  </si>
  <si>
    <t>Cholamandalam Investment and Finance Company Ltd</t>
  </si>
  <si>
    <t>CHOLAFIN</t>
  </si>
  <si>
    <t>Torrent Pharmaceuticals Ltd</t>
  </si>
  <si>
    <t>TORNTPHARM</t>
  </si>
  <si>
    <t>Dr Reddy's Laboratories Ltd</t>
  </si>
  <si>
    <t>DRREDDY</t>
  </si>
  <si>
    <t>Bosch Ltd</t>
  </si>
  <si>
    <t>BOSCHLTD</t>
  </si>
  <si>
    <t>United Spirits Ltd</t>
  </si>
  <si>
    <t>UNITDSPR</t>
  </si>
  <si>
    <t>Alcoholic Beverages</t>
  </si>
  <si>
    <t>Havells India Ltd</t>
  </si>
  <si>
    <t>HAVELLS</t>
  </si>
  <si>
    <t>Electrical Components &amp; Equipments</t>
  </si>
  <si>
    <t>Max Healthcare Institute Ltd</t>
  </si>
  <si>
    <t>MAXHEALTH</t>
  </si>
  <si>
    <t>Hospitals &amp; Diagnostic Centres</t>
  </si>
  <si>
    <t>Waaree Energies Ltd</t>
  </si>
  <si>
    <t>WAAREEENER</t>
  </si>
  <si>
    <t>Renewable Energy Equipment &amp; Services</t>
  </si>
  <si>
    <t>Indian Overseas Bank</t>
  </si>
  <si>
    <t>IOB</t>
  </si>
  <si>
    <t>Polycab India Ltd</t>
  </si>
  <si>
    <t>POLYCAB</t>
  </si>
  <si>
    <t>ICICI Prudential Life Insurance Company Ltd</t>
  </si>
  <si>
    <t>ICICIPRULI</t>
  </si>
  <si>
    <t>Info Edge (India) Ltd</t>
  </si>
  <si>
    <t>NAUKRI</t>
  </si>
  <si>
    <t>Oracle Financial Services Software Ltd</t>
  </si>
  <si>
    <t>OFSS</t>
  </si>
  <si>
    <t>Software Services</t>
  </si>
  <si>
    <t>Apollo Hospitals Enterprise Ltd</t>
  </si>
  <si>
    <t>APOLLOHOSP</t>
  </si>
  <si>
    <t>Zydus Lifesciences Ltd</t>
  </si>
  <si>
    <t>ZYDUSLIFE</t>
  </si>
  <si>
    <t>Cummins India Ltd</t>
  </si>
  <si>
    <t>CUMMINSIND</t>
  </si>
  <si>
    <t>Industrial Machinery</t>
  </si>
  <si>
    <t>Tata Consumer Products Ltd</t>
  </si>
  <si>
    <t>TATACONSUM</t>
  </si>
  <si>
    <t>Tea &amp; Coffee</t>
  </si>
  <si>
    <t>Lupin Ltd</t>
  </si>
  <si>
    <t>LUPIN</t>
  </si>
  <si>
    <t>Rail Vikas Nigam Ltd</t>
  </si>
  <si>
    <t>RVNL</t>
  </si>
  <si>
    <t>Hero MotoCorp Ltd</t>
  </si>
  <si>
    <t>HEROMOTOCO</t>
  </si>
  <si>
    <t>Indian Hotels Company Ltd</t>
  </si>
  <si>
    <t>INDHOTEL</t>
  </si>
  <si>
    <t>Hotels, Resorts &amp; Cruise Lines</t>
  </si>
  <si>
    <t>Jindal Steel And Power Ltd</t>
  </si>
  <si>
    <t>JINDALSTEL</t>
  </si>
  <si>
    <t>HDFC Asset Management Company Ltd</t>
  </si>
  <si>
    <t>HDFCAMC</t>
  </si>
  <si>
    <t>ICICI Lombard General Insurance Company Ltd</t>
  </si>
  <si>
    <t>ICICIGI</t>
  </si>
  <si>
    <t>Dabur India Ltd</t>
  </si>
  <si>
    <t>DABUR</t>
  </si>
  <si>
    <t>Canara Bank Ltd</t>
  </si>
  <si>
    <t>CANBK</t>
  </si>
  <si>
    <t>Suzlon Energy Ltd</t>
  </si>
  <si>
    <t>SUZLON</t>
  </si>
  <si>
    <t>Dixon Technologies (India) Ltd</t>
  </si>
  <si>
    <t>DIXON</t>
  </si>
  <si>
    <t>Home Electronics &amp; Appliances</t>
  </si>
  <si>
    <t>Solar Industries India Ltd</t>
  </si>
  <si>
    <t>SOLARINDS</t>
  </si>
  <si>
    <t>Commodity Chemicals</t>
  </si>
  <si>
    <t>Union Bank of India Ltd</t>
  </si>
  <si>
    <t>UNIONBANK</t>
  </si>
  <si>
    <t>IDBI Bank Ltd</t>
  </si>
  <si>
    <t>IDBI</t>
  </si>
  <si>
    <t>Private Bank</t>
  </si>
  <si>
    <t>Shree Cement Ltd</t>
  </si>
  <si>
    <t>SHREECEM</t>
  </si>
  <si>
    <t>Indus Towers Ltd</t>
  </si>
  <si>
    <t>INDUSTOWER</t>
  </si>
  <si>
    <t>Telecom Infrastructure</t>
  </si>
  <si>
    <t>Persistent Systems Ltd</t>
  </si>
  <si>
    <t>PERSISTENT</t>
  </si>
  <si>
    <t>Bharat Heavy Electricals Ltd</t>
  </si>
  <si>
    <t>BHEL</t>
  </si>
  <si>
    <t>Mazagon Dock Shipbuilders Ltd</t>
  </si>
  <si>
    <t>MAZDOCK</t>
  </si>
  <si>
    <t>Shipbuilding</t>
  </si>
  <si>
    <t>GMR Airports Ltd</t>
  </si>
  <si>
    <t>GMRINFRA</t>
  </si>
  <si>
    <t>Torrent Power Ltd</t>
  </si>
  <si>
    <t>TORNTPOWER</t>
  </si>
  <si>
    <t>Oil India Ltd</t>
  </si>
  <si>
    <t>OIL</t>
  </si>
  <si>
    <t>NHPC Ltd</t>
  </si>
  <si>
    <t>NHPC</t>
  </si>
  <si>
    <t>Indusind Bank Ltd</t>
  </si>
  <si>
    <t>INDUSINDBK</t>
  </si>
  <si>
    <t>Marico Ltd</t>
  </si>
  <si>
    <t>MARICO</t>
  </si>
  <si>
    <t>Hindustan Petroleum Corp Ltd</t>
  </si>
  <si>
    <t>HINDPETRO</t>
  </si>
  <si>
    <t>Adani Total Gas Ltd</t>
  </si>
  <si>
    <t>ATGL</t>
  </si>
  <si>
    <t>Aurobindo Pharma Ltd</t>
  </si>
  <si>
    <t>AUROPHARMA</t>
  </si>
  <si>
    <t>Colgate-Palmolive (India) Ltd</t>
  </si>
  <si>
    <t>COLPAL</t>
  </si>
  <si>
    <t>Godrej Properties Ltd</t>
  </si>
  <si>
    <t>GODREJPROP</t>
  </si>
  <si>
    <t>Tube Investments of India Ltd</t>
  </si>
  <si>
    <t>TIINDIA</t>
  </si>
  <si>
    <t>Cycles</t>
  </si>
  <si>
    <t>Indian Bank</t>
  </si>
  <si>
    <t>INDIANB</t>
  </si>
  <si>
    <t>Muthoot Finance Ltd</t>
  </si>
  <si>
    <t>MUTHOOTFIN</t>
  </si>
  <si>
    <t>PB Fintech Ltd</t>
  </si>
  <si>
    <t>POLICYBZR</t>
  </si>
  <si>
    <t>Oberoi Realty Ltd</t>
  </si>
  <si>
    <t>OBEROIRLTY</t>
  </si>
  <si>
    <t>Bharti Hexacom Ltd</t>
  </si>
  <si>
    <t>BHARTIHEXA</t>
  </si>
  <si>
    <t>Kalyan Jewellers India Ltd</t>
  </si>
  <si>
    <t>KALYANKJIL</t>
  </si>
  <si>
    <t>Prestige Estates Projects Ltd</t>
  </si>
  <si>
    <t>PRESTIGE</t>
  </si>
  <si>
    <t>NMDC Ltd</t>
  </si>
  <si>
    <t>NMDC</t>
  </si>
  <si>
    <t>Mining - Iron Ore</t>
  </si>
  <si>
    <t>PI Industries Ltd</t>
  </si>
  <si>
    <t>PIIND</t>
  </si>
  <si>
    <t>Alkem Laboratories Ltd</t>
  </si>
  <si>
    <t>ALKEM</t>
  </si>
  <si>
    <t>SRF Ltd</t>
  </si>
  <si>
    <t>SRF</t>
  </si>
  <si>
    <t>Indian Railway Catering and Tourism Corporation Ltd</t>
  </si>
  <si>
    <t>IRCTC</t>
  </si>
  <si>
    <t>Bharat Forge Ltd</t>
  </si>
  <si>
    <t>BHARATFORG</t>
  </si>
  <si>
    <t>Patanjali Foods Ltd</t>
  </si>
  <si>
    <t>PATANJALI</t>
  </si>
  <si>
    <t>Packaged Foods &amp; Meats</t>
  </si>
  <si>
    <t>Linde India Ltd</t>
  </si>
  <si>
    <t>LINDEINDIA</t>
  </si>
  <si>
    <t>General Insurance Corporation of India</t>
  </si>
  <si>
    <t>GICRE</t>
  </si>
  <si>
    <t>SBI Cards and Payment Services Ltd</t>
  </si>
  <si>
    <t>SBICARD</t>
  </si>
  <si>
    <t>Payment Infrastructure</t>
  </si>
  <si>
    <t>JSW Infrastructure Ltd</t>
  </si>
  <si>
    <t>JSWINFRA</t>
  </si>
  <si>
    <t>Yes Bank Ltd</t>
  </si>
  <si>
    <t>YESBANK</t>
  </si>
  <si>
    <t>BSE Ltd</t>
  </si>
  <si>
    <t>BSE</t>
  </si>
  <si>
    <t>Stock Exchanges &amp; Ratings</t>
  </si>
  <si>
    <t>Ashok Leyland Ltd</t>
  </si>
  <si>
    <t>ASHOKLEY</t>
  </si>
  <si>
    <t>Hitachi Energy India Ltd</t>
  </si>
  <si>
    <t>POWERINDIA</t>
  </si>
  <si>
    <t>Abbott India Ltd</t>
  </si>
  <si>
    <t>ABBOTINDIA</t>
  </si>
  <si>
    <t>Berger Paints India Ltd</t>
  </si>
  <si>
    <t>BERGEPAINT</t>
  </si>
  <si>
    <t>Supreme Industries Ltd</t>
  </si>
  <si>
    <t>SUPREMEIND</t>
  </si>
  <si>
    <t>Plastic Products</t>
  </si>
  <si>
    <t>Jindal Stainless Ltd</t>
  </si>
  <si>
    <t>JSL</t>
  </si>
  <si>
    <t>Fertilisers And Chemicals Travancore Ltd</t>
  </si>
  <si>
    <t>FACT</t>
  </si>
  <si>
    <t>Fertilizers &amp; Agro Chemicals</t>
  </si>
  <si>
    <t>Voltas Ltd</t>
  </si>
  <si>
    <t>VOLTAS</t>
  </si>
  <si>
    <t>Thermax Limited</t>
  </si>
  <si>
    <t>THERMAX</t>
  </si>
  <si>
    <t>Vodafone Idea Ltd</t>
  </si>
  <si>
    <t>IDEA</t>
  </si>
  <si>
    <t>Motilal Oswal Financial Services Ltd</t>
  </si>
  <si>
    <t>MOTILALOFS</t>
  </si>
  <si>
    <t>Diversified Financials</t>
  </si>
  <si>
    <t>Indian Renewable Energy Development Agency Ltd</t>
  </si>
  <si>
    <t>IREDA</t>
  </si>
  <si>
    <t>UNO Minda Ltd</t>
  </si>
  <si>
    <t>UNOMINDA</t>
  </si>
  <si>
    <t>UCO Bank</t>
  </si>
  <si>
    <t>UCOBANK</t>
  </si>
  <si>
    <t>Balkrishna Industries Ltd</t>
  </si>
  <si>
    <t>BALKRISIND</t>
  </si>
  <si>
    <t>Tires &amp; Rubber</t>
  </si>
  <si>
    <t>Schaeffler India Ltd</t>
  </si>
  <si>
    <t>SCHAEFFLER</t>
  </si>
  <si>
    <t>L&amp;T Technology Services Ltd</t>
  </si>
  <si>
    <t>LTTS</t>
  </si>
  <si>
    <t>Mphasis Ltd</t>
  </si>
  <si>
    <t>MPHASIS</t>
  </si>
  <si>
    <t>Phoenix Mills Ltd</t>
  </si>
  <si>
    <t>PHOENIXLTD</t>
  </si>
  <si>
    <t>Aditya Birla Capital Ltd</t>
  </si>
  <si>
    <t>ABCAPITAL</t>
  </si>
  <si>
    <t>Sundaram Finance Ltd</t>
  </si>
  <si>
    <t>SUNDARMFIN</t>
  </si>
  <si>
    <t>Premier Energies Ltd</t>
  </si>
  <si>
    <t>PREMIERENE</t>
  </si>
  <si>
    <t>Lloyds Metals And Energy Ltd</t>
  </si>
  <si>
    <t>LLOYDSME</t>
  </si>
  <si>
    <t>Container Corporation of India Ltd</t>
  </si>
  <si>
    <t>CONCOR</t>
  </si>
  <si>
    <t>Logistics</t>
  </si>
  <si>
    <t>Coforge Ltd</t>
  </si>
  <si>
    <t>COFORGE</t>
  </si>
  <si>
    <t>United Breweries Ltd</t>
  </si>
  <si>
    <t>UBL</t>
  </si>
  <si>
    <t>Fsn E-Commerce Ventures Ltd</t>
  </si>
  <si>
    <t>NYKAA</t>
  </si>
  <si>
    <t>Wellness Services</t>
  </si>
  <si>
    <t>Bank of India Ltd</t>
  </si>
  <si>
    <t>BANKINDIA</t>
  </si>
  <si>
    <t>Petronet LNG Ltd</t>
  </si>
  <si>
    <t>PETRONET</t>
  </si>
  <si>
    <t>Oil &amp; Gas - Storage &amp; Transportation</t>
  </si>
  <si>
    <t>MRF Ltd</t>
  </si>
  <si>
    <t>MRF</t>
  </si>
  <si>
    <t>Tata Communications Ltd</t>
  </si>
  <si>
    <t>TATACOMM</t>
  </si>
  <si>
    <t>Procter &amp; Gamble Hygiene and Health Care Ltd</t>
  </si>
  <si>
    <t>PGHH</t>
  </si>
  <si>
    <t>Steel Authority of India Ltd</t>
  </si>
  <si>
    <t>SAIL</t>
  </si>
  <si>
    <t>Central Bank of India Ltd</t>
  </si>
  <si>
    <t>CENTRALBK</t>
  </si>
  <si>
    <t>Coromandel International Ltd</t>
  </si>
  <si>
    <t>COROMANDEL</t>
  </si>
  <si>
    <t>One 97 Communications Ltd</t>
  </si>
  <si>
    <t>PAYTM</t>
  </si>
  <si>
    <t>Business Support Services</t>
  </si>
  <si>
    <t>Federal Bank Ltd</t>
  </si>
  <si>
    <t>FEDERALBNK</t>
  </si>
  <si>
    <t>Glenmark Pharmaceuticals Ltd</t>
  </si>
  <si>
    <t>GLENMARK</t>
  </si>
  <si>
    <t>Page Industries Ltd</t>
  </si>
  <si>
    <t>PAGEIND</t>
  </si>
  <si>
    <t>Apparel &amp; Accessories</t>
  </si>
  <si>
    <t>IDFC First Bank Ltd</t>
  </si>
  <si>
    <t>IDFCFIRSTB</t>
  </si>
  <si>
    <t>Astral Ltd</t>
  </si>
  <si>
    <t>ASTRAL</t>
  </si>
  <si>
    <t>Building Products - Pipes</t>
  </si>
  <si>
    <t>Gujarat Fluorochemicals Ltd</t>
  </si>
  <si>
    <t>FLUOROCHEM</t>
  </si>
  <si>
    <t>Specialty Chemicals</t>
  </si>
  <si>
    <t>Fortis Healthcare Ltd</t>
  </si>
  <si>
    <t>FORTIS</t>
  </si>
  <si>
    <t>Nippon Life India Asset Management Ltd</t>
  </si>
  <si>
    <t>NAM-INDIA</t>
  </si>
  <si>
    <t>Housing and Urban Development Corporation Ltd</t>
  </si>
  <si>
    <t>HUDCO</t>
  </si>
  <si>
    <t>AU Small Finance Bank Ltd</t>
  </si>
  <si>
    <t>AUBANK</t>
  </si>
  <si>
    <t>SJVN Ltd</t>
  </si>
  <si>
    <t>SJVN</t>
  </si>
  <si>
    <t>Tata Elxsi Ltd</t>
  </si>
  <si>
    <t>TATAELXSI</t>
  </si>
  <si>
    <t>National Aluminium Co Ltd</t>
  </si>
  <si>
    <t>NATIONALUM</t>
  </si>
  <si>
    <t>GE Vernova T&amp;D India Ltd</t>
  </si>
  <si>
    <t>GVT&amp;D</t>
  </si>
  <si>
    <t>Adani Wilmar Ltd</t>
  </si>
  <si>
    <t>AWL</t>
  </si>
  <si>
    <t>GlaxoSmithKline Pharmaceuticals Ltd</t>
  </si>
  <si>
    <t>GLAXO</t>
  </si>
  <si>
    <t>ACC Ltd</t>
  </si>
  <si>
    <t>ACC</t>
  </si>
  <si>
    <t>Sona BLW Precision Forgings Ltd</t>
  </si>
  <si>
    <t>SONACOMS</t>
  </si>
  <si>
    <t>Bank of Maharashtra Ltd</t>
  </si>
  <si>
    <t>MAHABANK</t>
  </si>
  <si>
    <t>APL Apollo Tubes Ltd</t>
  </si>
  <si>
    <t>APLAPOLLO</t>
  </si>
  <si>
    <t>UPL Ltd</t>
  </si>
  <si>
    <t>UPL</t>
  </si>
  <si>
    <t>Max Financial Services Ltd</t>
  </si>
  <si>
    <t>MFSL</t>
  </si>
  <si>
    <t>Tata Technologies Ltd</t>
  </si>
  <si>
    <t>TATATECH</t>
  </si>
  <si>
    <t>Escorts Kubota Ltd</t>
  </si>
  <si>
    <t>ESCORTS</t>
  </si>
  <si>
    <t>Tractors</t>
  </si>
  <si>
    <t>360 One Wam Ltd</t>
  </si>
  <si>
    <t>360ONE</t>
  </si>
  <si>
    <t>Investment Banking &amp; Brokerage</t>
  </si>
  <si>
    <t>Cochin Shipyard Ltd</t>
  </si>
  <si>
    <t>COCHINSHIP</t>
  </si>
  <si>
    <t>KPIT Technologies Ltd</t>
  </si>
  <si>
    <t>KPITTECH</t>
  </si>
  <si>
    <t>CRISIL Ltd</t>
  </si>
  <si>
    <t>CRISIL</t>
  </si>
  <si>
    <t>IPCA Laboratories Ltd</t>
  </si>
  <si>
    <t>IPCALAB</t>
  </si>
  <si>
    <t>Honeywell Automation India Ltd</t>
  </si>
  <si>
    <t>HONAUT</t>
  </si>
  <si>
    <t>3M India Ltd</t>
  </si>
  <si>
    <t>3MINDIA</t>
  </si>
  <si>
    <t>Stationery</t>
  </si>
  <si>
    <t>Bharat Dynamics Ltd</t>
  </si>
  <si>
    <t>BDL</t>
  </si>
  <si>
    <t>Jubilant Foodworks Ltd</t>
  </si>
  <si>
    <t>JUBLFOOD</t>
  </si>
  <si>
    <t>Restaurants &amp; Cafes</t>
  </si>
  <si>
    <t>Ajanta Pharma Ltd</t>
  </si>
  <si>
    <t>AJANTPHARM</t>
  </si>
  <si>
    <t>Deepak Nitrite Ltd</t>
  </si>
  <si>
    <t>DEEPAKNTR</t>
  </si>
  <si>
    <t>Piramal Pharma Ltd</t>
  </si>
  <si>
    <t>PPLPHARMA</t>
  </si>
  <si>
    <t>Blue Star Ltd</t>
  </si>
  <si>
    <t>BLUESTARCO</t>
  </si>
  <si>
    <t>Biocon Ltd</t>
  </si>
  <si>
    <t>BIOCON</t>
  </si>
  <si>
    <t>Biotechnology</t>
  </si>
  <si>
    <t>Exide Industries Ltd</t>
  </si>
  <si>
    <t>EXIDEIND</t>
  </si>
  <si>
    <t>Batteries</t>
  </si>
  <si>
    <t>Apar Industries Ltd</t>
  </si>
  <si>
    <t>APARINDS</t>
  </si>
  <si>
    <t>Kaynes Technology India Ltd</t>
  </si>
  <si>
    <t>KAYNES</t>
  </si>
  <si>
    <t>L&amp;T Finance Ltd</t>
  </si>
  <si>
    <t>LTF</t>
  </si>
  <si>
    <t>Godfrey Phillips India Ltd</t>
  </si>
  <si>
    <t>GODFRYPHLP</t>
  </si>
  <si>
    <t>Punjab &amp; Sind Bank</t>
  </si>
  <si>
    <t>PSB</t>
  </si>
  <si>
    <t>Gujarat Gas Ltd</t>
  </si>
  <si>
    <t>GUJGASLTD</t>
  </si>
  <si>
    <t>Syngene International Ltd</t>
  </si>
  <si>
    <t>SYNGENE</t>
  </si>
  <si>
    <t>NLC India Ltd</t>
  </si>
  <si>
    <t>NLCINDIA</t>
  </si>
  <si>
    <t>BASF India Ltd</t>
  </si>
  <si>
    <t>BASF</t>
  </si>
  <si>
    <t>KEI Industries Ltd</t>
  </si>
  <si>
    <t>KEI</t>
  </si>
  <si>
    <t>Cables</t>
  </si>
  <si>
    <t>AIA Engineering Ltd</t>
  </si>
  <si>
    <t>AIAENG</t>
  </si>
  <si>
    <t>LIC Housing Finance Ltd</t>
  </si>
  <si>
    <t>LICHSGFIN</t>
  </si>
  <si>
    <t>Home Financing</t>
  </si>
  <si>
    <t>Godrej Industries Ltd</t>
  </si>
  <si>
    <t>GODREJIND</t>
  </si>
  <si>
    <t>Mahindra and Mahindra Financial Services Ltd</t>
  </si>
  <si>
    <t>M&amp;MFIN</t>
  </si>
  <si>
    <t>Tata Investment Corporation Ltd</t>
  </si>
  <si>
    <t>TATAINVEST</t>
  </si>
  <si>
    <t>Dalmia Bharat Ltd</t>
  </si>
  <si>
    <t>DALBHARAT</t>
  </si>
  <si>
    <t>Suven Pharmaceuticals Ltd</t>
  </si>
  <si>
    <t>SUVENPHAR</t>
  </si>
  <si>
    <t>Endurance Technologies Ltd</t>
  </si>
  <si>
    <t>ENDURANCE</t>
  </si>
  <si>
    <t>Gillette India Ltd</t>
  </si>
  <si>
    <t>GILLETTE</t>
  </si>
  <si>
    <t>Vedant Fashions Ltd</t>
  </si>
  <si>
    <t>MANYAVAR</t>
  </si>
  <si>
    <t>Textiles</t>
  </si>
  <si>
    <t>Multi Commodity Exchange of India Ltd</t>
  </si>
  <si>
    <t>MCX</t>
  </si>
  <si>
    <t>Central Depository Services (India) Ltd</t>
  </si>
  <si>
    <t>CDSL</t>
  </si>
  <si>
    <t>Brainbees Solutions Ltd</t>
  </si>
  <si>
    <t>FIRSTCRY</t>
  </si>
  <si>
    <t>Metro Brands Ltd</t>
  </si>
  <si>
    <t>METROBRAND</t>
  </si>
  <si>
    <t>Footwear</t>
  </si>
  <si>
    <t>Radico Khaitan Ltd</t>
  </si>
  <si>
    <t>RADICO</t>
  </si>
  <si>
    <t>Embassy Office Parks REIT</t>
  </si>
  <si>
    <t>EMBASSY</t>
  </si>
  <si>
    <t>J K Cement Ltd</t>
  </si>
  <si>
    <t>JKCEMENT</t>
  </si>
  <si>
    <t>Cholamandalam Financial Holdings Ltd</t>
  </si>
  <si>
    <t>CHOLAHLDNG</t>
  </si>
  <si>
    <t>Aditya Birla Fashion and Retail Ltd</t>
  </si>
  <si>
    <t>ABFRL</t>
  </si>
  <si>
    <t>IRB Infrastructure Developers Ltd</t>
  </si>
  <si>
    <t>IRB</t>
  </si>
  <si>
    <t>New India Assurance Company Ltd</t>
  </si>
  <si>
    <t>NIACL</t>
  </si>
  <si>
    <t>Aditya Birla Real Estate Ltd</t>
  </si>
  <si>
    <t>ABREL</t>
  </si>
  <si>
    <t>Apollo Tyres Ltd</t>
  </si>
  <si>
    <t>APOLLOTYRE</t>
  </si>
  <si>
    <t>Go Digit General Insurance Ltd</t>
  </si>
  <si>
    <t>GODIGIT</t>
  </si>
  <si>
    <t>KPR Mill Ltd</t>
  </si>
  <si>
    <t>KPRMILL</t>
  </si>
  <si>
    <t>Ola Electric Mobility Ltd</t>
  </si>
  <si>
    <t>OLAELEC</t>
  </si>
  <si>
    <t>Gland Pharma Ltd</t>
  </si>
  <si>
    <t>GLAND</t>
  </si>
  <si>
    <t>Indraprastha Gas Ltd</t>
  </si>
  <si>
    <t>IGL</t>
  </si>
  <si>
    <t>Bayer Cropscience Ltd</t>
  </si>
  <si>
    <t>BAYERCROP</t>
  </si>
  <si>
    <t>Sun Tv Network Ltd</t>
  </si>
  <si>
    <t>SUNTV</t>
  </si>
  <si>
    <t>TV Channels &amp; Broadcasters</t>
  </si>
  <si>
    <t>Emami Ltd</t>
  </si>
  <si>
    <t>EMAMILTD</t>
  </si>
  <si>
    <t>Bandhan Bank Ltd</t>
  </si>
  <si>
    <t>BANDHANBNK</t>
  </si>
  <si>
    <t>Authum Investment &amp; Infrastructure Ltd</t>
  </si>
  <si>
    <t>AIIL</t>
  </si>
  <si>
    <t>Mangalore Refinery and Petrochemicals Ltd</t>
  </si>
  <si>
    <t>MRPL</t>
  </si>
  <si>
    <t>Brigade Enterprises Ltd</t>
  </si>
  <si>
    <t>BRIGADE</t>
  </si>
  <si>
    <t>Inox Wind Ltd</t>
  </si>
  <si>
    <t>INOXWIND</t>
  </si>
  <si>
    <t>Poonawalla Fincorp Ltd</t>
  </si>
  <si>
    <t>POONAWALLA</t>
  </si>
  <si>
    <t>Tata Chemicals Ltd</t>
  </si>
  <si>
    <t>TATACHEM</t>
  </si>
  <si>
    <t>J B Chemicals and Pharmaceuticals Ltd</t>
  </si>
  <si>
    <t>JBCHEPHARM</t>
  </si>
  <si>
    <t>Himadri Speciality Chemical Ltd</t>
  </si>
  <si>
    <t>HSCL</t>
  </si>
  <si>
    <t>Hindustan Copper Ltd</t>
  </si>
  <si>
    <t>HINDCOPPER</t>
  </si>
  <si>
    <t>Mining - Copper</t>
  </si>
  <si>
    <t>Global Health Ltd</t>
  </si>
  <si>
    <t>MEDANTA</t>
  </si>
  <si>
    <t>Poly Medicure Ltd</t>
  </si>
  <si>
    <t>POLYMED</t>
  </si>
  <si>
    <t>Health Care Equipment &amp; Supplies</t>
  </si>
  <si>
    <t>Motherson Sumi Wiring India Ltd</t>
  </si>
  <si>
    <t>MSUMI</t>
  </si>
  <si>
    <t>Star Health and Allied Insurance Company Ltd</t>
  </si>
  <si>
    <t>STARHEALTH</t>
  </si>
  <si>
    <t>Aegis Logistics Ltd</t>
  </si>
  <si>
    <t>AEGISLOG</t>
  </si>
  <si>
    <t>Sundram Fasteners Ltd</t>
  </si>
  <si>
    <t>SUNDRMFAST</t>
  </si>
  <si>
    <t>ICICI Securities Ltd</t>
  </si>
  <si>
    <t>ISEC</t>
  </si>
  <si>
    <t>Sumitomo Chemical India Ltd</t>
  </si>
  <si>
    <t>SUMICHEM</t>
  </si>
  <si>
    <t>TVS Holdings Ltd</t>
  </si>
  <si>
    <t>TVSHLTD</t>
  </si>
  <si>
    <t>Carborundum Universal Ltd</t>
  </si>
  <si>
    <t>CARBORUNIV</t>
  </si>
  <si>
    <t>ZF Commercial Vehicle Control Systems India Ltd</t>
  </si>
  <si>
    <t>ZFCVINDIA</t>
  </si>
  <si>
    <t>NBCC (India) Ltd</t>
  </si>
  <si>
    <t>NBCC</t>
  </si>
  <si>
    <t>Emcure Pharmaceuticals Ltd</t>
  </si>
  <si>
    <t>EMCURE</t>
  </si>
  <si>
    <t>Laurus Labs Ltd</t>
  </si>
  <si>
    <t>LAURUSLABS</t>
  </si>
  <si>
    <t>Angel One Ltd</t>
  </si>
  <si>
    <t>ANGELONE</t>
  </si>
  <si>
    <t>Nuvama Wealth Management Ltd</t>
  </si>
  <si>
    <t>NUVAMA</t>
  </si>
  <si>
    <t>Delhivery Ltd</t>
  </si>
  <si>
    <t>DELHIVERY</t>
  </si>
  <si>
    <t>Firstsource Solutions Ltd</t>
  </si>
  <si>
    <t>FSL</t>
  </si>
  <si>
    <t>Outsourced services</t>
  </si>
  <si>
    <t>Anant Raj Ltd</t>
  </si>
  <si>
    <t>ANANTRAJ</t>
  </si>
  <si>
    <t>Whirlpool of India Ltd</t>
  </si>
  <si>
    <t>WHIRLPOOL</t>
  </si>
  <si>
    <t>Hatsun Agro Product Ltd</t>
  </si>
  <si>
    <t>HATSUN</t>
  </si>
  <si>
    <t>KEC International Ltd</t>
  </si>
  <si>
    <t>KEC</t>
  </si>
  <si>
    <t>PNB Housing Finance Ltd</t>
  </si>
  <si>
    <t>PNBHOUSING</t>
  </si>
  <si>
    <t>Natco Pharma Ltd</t>
  </si>
  <si>
    <t>NATCOPHARM</t>
  </si>
  <si>
    <t>Crompton Greaves Consumer Electricals Ltd</t>
  </si>
  <si>
    <t>CROMPTON</t>
  </si>
  <si>
    <t>Dr. Lal PathLabs Ltd</t>
  </si>
  <si>
    <t>LALPATHLAB</t>
  </si>
  <si>
    <t>Ratnamani Metals and Tubes Ltd</t>
  </si>
  <si>
    <t>RATNAMANI</t>
  </si>
  <si>
    <t>SKF India Ltd</t>
  </si>
  <si>
    <t>SKFINDIA</t>
  </si>
  <si>
    <t>Narayana Hrudayalaya Ltd</t>
  </si>
  <si>
    <t>NH</t>
  </si>
  <si>
    <t>Jyoti CNC Automation Ltd</t>
  </si>
  <si>
    <t>JYOTICNC</t>
  </si>
  <si>
    <t>Computer Hardware</t>
  </si>
  <si>
    <t>Timken India Ltd</t>
  </si>
  <si>
    <t>TIMKEN</t>
  </si>
  <si>
    <t>Tejas Networks Ltd</t>
  </si>
  <si>
    <t>TEJASNET</t>
  </si>
  <si>
    <t>Telecom Equipments</t>
  </si>
  <si>
    <t>CESC Ltd</t>
  </si>
  <si>
    <t>CESC</t>
  </si>
  <si>
    <t>Piramal Enterprises Ltd</t>
  </si>
  <si>
    <t>PEL</t>
  </si>
  <si>
    <t>Grindwell Norton Ltd</t>
  </si>
  <si>
    <t>GRINDWELL</t>
  </si>
  <si>
    <t>Shyam Metalics and Energy Ltd</t>
  </si>
  <si>
    <t>SHYAMMETL</t>
  </si>
  <si>
    <t>Amara Raja Energy &amp; Mobility Ltd</t>
  </si>
  <si>
    <t>ARE&amp;M</t>
  </si>
  <si>
    <t>Pfizer Ltd</t>
  </si>
  <si>
    <t>PFIZER</t>
  </si>
  <si>
    <t>Aditya Birla Sun Life AMC Ltd</t>
  </si>
  <si>
    <t>ABSLAMC</t>
  </si>
  <si>
    <t>Atul Ltd</t>
  </si>
  <si>
    <t>ATUL</t>
  </si>
  <si>
    <t>Kansai Nerolac Paints Ltd</t>
  </si>
  <si>
    <t>KANSAINER</t>
  </si>
  <si>
    <t>Computer Age Management Services Ltd</t>
  </si>
  <si>
    <t>CAMS</t>
  </si>
  <si>
    <t>CPSE ETF</t>
  </si>
  <si>
    <t>CPSEETF</t>
  </si>
  <si>
    <t>Equity</t>
  </si>
  <si>
    <t>Affle (India) Ltd</t>
  </si>
  <si>
    <t>AFFLE</t>
  </si>
  <si>
    <t>Advertising</t>
  </si>
  <si>
    <t>EIH Ltd</t>
  </si>
  <si>
    <t>EIHOTEL</t>
  </si>
  <si>
    <t>Alembic Pharmaceuticals Ltd</t>
  </si>
  <si>
    <t>APLLTD</t>
  </si>
  <si>
    <t>Krishna Institute of Medical Sciences Ltd</t>
  </si>
  <si>
    <t>KIMS</t>
  </si>
  <si>
    <t>ITI Ltd</t>
  </si>
  <si>
    <t>ITI</t>
  </si>
  <si>
    <t>Aster DM Healthcare Ltd</t>
  </si>
  <si>
    <t>ASTERDM</t>
  </si>
  <si>
    <t>Bikaji Foods International Ltd</t>
  </si>
  <si>
    <t>BIKAJI</t>
  </si>
  <si>
    <t>Jupiter Wagons Ltd</t>
  </si>
  <si>
    <t>JWL</t>
  </si>
  <si>
    <t>Rail</t>
  </si>
  <si>
    <t>Gujarat State Petronet Ltd</t>
  </si>
  <si>
    <t>GSPL</t>
  </si>
  <si>
    <t>Triveni Turbine Ltd</t>
  </si>
  <si>
    <t>TRITURBINE</t>
  </si>
  <si>
    <t>Castrol India Ltd</t>
  </si>
  <si>
    <t>CASTROLIND</t>
  </si>
  <si>
    <t>Amber Enterprises India Ltd</t>
  </si>
  <si>
    <t>AMBER</t>
  </si>
  <si>
    <t>Cyient Ltd</t>
  </si>
  <si>
    <t>CYIENT</t>
  </si>
  <si>
    <t>Jindal SAW Ltd</t>
  </si>
  <si>
    <t>JINDALSAW</t>
  </si>
  <si>
    <t>Devyani International Ltd</t>
  </si>
  <si>
    <t>DEVYANI</t>
  </si>
  <si>
    <t>KIOCL Ltd</t>
  </si>
  <si>
    <t>KIOCL</t>
  </si>
  <si>
    <t>Ramco Cements Limited</t>
  </si>
  <si>
    <t>RAMCOCEM</t>
  </si>
  <si>
    <t>Kalpataru Projects International Ltd</t>
  </si>
  <si>
    <t>KPIL</t>
  </si>
  <si>
    <t>Elgi Equipments Ltd</t>
  </si>
  <si>
    <t>ELGIEQUIP</t>
  </si>
  <si>
    <t>Ircon International Ltd</t>
  </si>
  <si>
    <t>IRCON</t>
  </si>
  <si>
    <t>Welspun Corp Ltd</t>
  </si>
  <si>
    <t>WELCORP</t>
  </si>
  <si>
    <t>Nexus Select Trust</t>
  </si>
  <si>
    <t>NXST</t>
  </si>
  <si>
    <t>Chambal Fertilisers and Chemicals Ltd</t>
  </si>
  <si>
    <t>CHAMBLFERT</t>
  </si>
  <si>
    <t>Mindspace Business Parks REIT</t>
  </si>
  <si>
    <t>MINDSPACE</t>
  </si>
  <si>
    <t>Jubilant Pharmova Ltd</t>
  </si>
  <si>
    <t>JUBLPHARMA</t>
  </si>
  <si>
    <t>Kajaria Ceramics Ltd</t>
  </si>
  <si>
    <t>KAJARIACER</t>
  </si>
  <si>
    <t>Building Products - Ceramics</t>
  </si>
  <si>
    <t>Signatureglobal (India) Ltd</t>
  </si>
  <si>
    <t>SIGNATURE</t>
  </si>
  <si>
    <t>Aadhar Housing Finance Ltd</t>
  </si>
  <si>
    <t>AADHARHFC</t>
  </si>
  <si>
    <t>Jai Balaji Industries Ltd</t>
  </si>
  <si>
    <t>JAIBALAJI</t>
  </si>
  <si>
    <t>Bombay Burmah Trading Corporation</t>
  </si>
  <si>
    <t>BBTC</t>
  </si>
  <si>
    <t>Wockhardt Ltd</t>
  </si>
  <si>
    <t>WOCKPHARMA</t>
  </si>
  <si>
    <t>Vinati Organics Ltd</t>
  </si>
  <si>
    <t>VINATIORGA</t>
  </si>
  <si>
    <t>IIFL Finance Ltd</t>
  </si>
  <si>
    <t>IIFL</t>
  </si>
  <si>
    <t>NCC Ltd</t>
  </si>
  <si>
    <t>NCC</t>
  </si>
  <si>
    <t>V Guard Industries Ltd</t>
  </si>
  <si>
    <t>VGUARD</t>
  </si>
  <si>
    <t>Schneider Electric Infrastructure Ltd</t>
  </si>
  <si>
    <t>SCHNEIDER</t>
  </si>
  <si>
    <t>Relaxo Footwears Ltd</t>
  </si>
  <si>
    <t>RELAXO</t>
  </si>
  <si>
    <t>JBM Auto Ltd</t>
  </si>
  <si>
    <t>JBMA</t>
  </si>
  <si>
    <t>Akzo Nobel India Ltd</t>
  </si>
  <si>
    <t>AKZOINDIA</t>
  </si>
  <si>
    <t>Concord Biotech Ltd</t>
  </si>
  <si>
    <t>CONCORDBIO</t>
  </si>
  <si>
    <t>CIE Automotive India Ltd</t>
  </si>
  <si>
    <t>CIEINDIA</t>
  </si>
  <si>
    <t>Five-Star Business Finance Ltd</t>
  </si>
  <si>
    <t>FIVESTAR</t>
  </si>
  <si>
    <t>Techno Electric &amp; Engineering Company Ltd</t>
  </si>
  <si>
    <t>TECHNOE</t>
  </si>
  <si>
    <t>Chalet Hotels Ltd</t>
  </si>
  <si>
    <t>CHALET</t>
  </si>
  <si>
    <t>Astrazeneca Pharma India Ltd</t>
  </si>
  <si>
    <t>ASTRAZEN</t>
  </si>
  <si>
    <t>Cello World Ltd</t>
  </si>
  <si>
    <t>CELLO</t>
  </si>
  <si>
    <t>Finolex Cables Ltd</t>
  </si>
  <si>
    <t>FINCABLES</t>
  </si>
  <si>
    <t>Aarti Industries Ltd</t>
  </si>
  <si>
    <t>AARTIIND</t>
  </si>
  <si>
    <t>Blue Dart Express Ltd</t>
  </si>
  <si>
    <t>BLUEDART</t>
  </si>
  <si>
    <t>Sobha Ltd</t>
  </si>
  <si>
    <t>SOBHA</t>
  </si>
  <si>
    <t>Century Plyboards (India) Ltd</t>
  </si>
  <si>
    <t>CENTURYPLY</t>
  </si>
  <si>
    <t>Wood Products</t>
  </si>
  <si>
    <t>Finolex Industries Ltd</t>
  </si>
  <si>
    <t>FINPIPE</t>
  </si>
  <si>
    <t>HFCL Ltd</t>
  </si>
  <si>
    <t>HFCL</t>
  </si>
  <si>
    <t>Newgen Software Technologies Ltd</t>
  </si>
  <si>
    <t>NEWGEN</t>
  </si>
  <si>
    <t>Karur Vysya Bank Ltd</t>
  </si>
  <si>
    <t>KARURVYSYA</t>
  </si>
  <si>
    <t>Garden Reach Shipbuilders &amp; Engineers Ltd</t>
  </si>
  <si>
    <t>GRSE</t>
  </si>
  <si>
    <t>Neuland Laboratories Ltd</t>
  </si>
  <si>
    <t>NEULANDLAB</t>
  </si>
  <si>
    <t>Waaree Renewable Technologies Ltd</t>
  </si>
  <si>
    <t>WAAREERTL</t>
  </si>
  <si>
    <t>Jyothy Labs Ltd</t>
  </si>
  <si>
    <t>JYOTHYLAB</t>
  </si>
  <si>
    <t>Afcons Infrastructure Ltd</t>
  </si>
  <si>
    <t>AFCONS</t>
  </si>
  <si>
    <t>Great Eastern Shipping Company Ltd</t>
  </si>
  <si>
    <t>GESHIP</t>
  </si>
  <si>
    <t>PTC Industries Ltd</t>
  </si>
  <si>
    <t>PTCIL</t>
  </si>
  <si>
    <t>Kfin Technologies Ltd</t>
  </si>
  <si>
    <t>KFINTECH</t>
  </si>
  <si>
    <t>Eris Lifesciences Ltd</t>
  </si>
  <si>
    <t>ERIS</t>
  </si>
  <si>
    <t>Deepak Fertilisers and Petrochemicals Corp Ltd</t>
  </si>
  <si>
    <t>DEEPAKFERT</t>
  </si>
  <si>
    <t>Sonata Software Ltd</t>
  </si>
  <si>
    <t>SONATSOFTW</t>
  </si>
  <si>
    <t>LMW Ltd</t>
  </si>
  <si>
    <t>LMW</t>
  </si>
  <si>
    <t>Reliance Power Ltd</t>
  </si>
  <si>
    <t>RPOWER</t>
  </si>
  <si>
    <t>Bata India Ltd</t>
  </si>
  <si>
    <t>BATAINDIA</t>
  </si>
  <si>
    <t>PG Electroplast Ltd</t>
  </si>
  <si>
    <t>PGEL</t>
  </si>
  <si>
    <t>Navin Fluorine International Ltd</t>
  </si>
  <si>
    <t>NAVINFLUOR</t>
  </si>
  <si>
    <t>Capri Global Capital Ltd</t>
  </si>
  <si>
    <t>CGCL</t>
  </si>
  <si>
    <t>Kirloskar Oil Engines Ltd</t>
  </si>
  <si>
    <t>KIRLOSENG</t>
  </si>
  <si>
    <t>Asahi India Glass Ltd</t>
  </si>
  <si>
    <t>ASAHIINDIA</t>
  </si>
  <si>
    <t>R R Kabel Ltd</t>
  </si>
  <si>
    <t>RRKABEL</t>
  </si>
  <si>
    <t>DCM Shriram Ltd</t>
  </si>
  <si>
    <t>DCMSHRIRAM</t>
  </si>
  <si>
    <t>BEML Ltd</t>
  </si>
  <si>
    <t>BEML</t>
  </si>
  <si>
    <t>Trident Ltd</t>
  </si>
  <si>
    <t>TRIDENT</t>
  </si>
  <si>
    <t>Bls International Services Ltd</t>
  </si>
  <si>
    <t>BLS</t>
  </si>
  <si>
    <t>Doms Industries Ltd</t>
  </si>
  <si>
    <t>DOMS</t>
  </si>
  <si>
    <t>Office Supplies</t>
  </si>
  <si>
    <t>Ramkrishna Forgings Ltd</t>
  </si>
  <si>
    <t>RKFORGE</t>
  </si>
  <si>
    <t>Tbo Tek Ltd</t>
  </si>
  <si>
    <t>TBOTEK</t>
  </si>
  <si>
    <t>Tour &amp; Travel Services</t>
  </si>
  <si>
    <t>Zen Technologies Ltd</t>
  </si>
  <si>
    <t>ZENTEC</t>
  </si>
  <si>
    <t>IFCI Ltd</t>
  </si>
  <si>
    <t>IFCI</t>
  </si>
  <si>
    <t>Aptus Value Housing Finance India Ltd</t>
  </si>
  <si>
    <t>APTUS</t>
  </si>
  <si>
    <t>UTI Asset Management Company Ltd</t>
  </si>
  <si>
    <t>UTIAMC</t>
  </si>
  <si>
    <t>Zensar Technologies Ltd</t>
  </si>
  <si>
    <t>ZENSARTECH</t>
  </si>
  <si>
    <t>Kirloskar Brothers Ltd</t>
  </si>
  <si>
    <t>KIRLOSBROS</t>
  </si>
  <si>
    <t>PCBL Ltd</t>
  </si>
  <si>
    <t>PCBL</t>
  </si>
  <si>
    <t>Anand Rathi Wealth Ltd</t>
  </si>
  <si>
    <t>ANANDRATHI</t>
  </si>
  <si>
    <t>Clean Science and Technology Ltd</t>
  </si>
  <si>
    <t>CLEAN</t>
  </si>
  <si>
    <t>Indegene Ltd</t>
  </si>
  <si>
    <t>INDGN</t>
  </si>
  <si>
    <t>Titagarh Rail Systems Ltd</t>
  </si>
  <si>
    <t>TITAGARH</t>
  </si>
  <si>
    <t>Birlasoft Ltd</t>
  </si>
  <si>
    <t>BSOFT</t>
  </si>
  <si>
    <t>HBL Power Systems Ltd</t>
  </si>
  <si>
    <t>HBLPOWER</t>
  </si>
  <si>
    <t>Rainbow Children's Medicare Ltd</t>
  </si>
  <si>
    <t>RAINBOW</t>
  </si>
  <si>
    <t>Caplin Point Laboratories Ltd</t>
  </si>
  <si>
    <t>CAPLIPOINT</t>
  </si>
  <si>
    <t>Sarda Energy &amp; Minerals Ltd</t>
  </si>
  <si>
    <t>SARDAEN</t>
  </si>
  <si>
    <t>Netweb Technologies India Ltd</t>
  </si>
  <si>
    <t>NETWEB</t>
  </si>
  <si>
    <t>Indian Energy Exchange Ltd</t>
  </si>
  <si>
    <t>IEX</t>
  </si>
  <si>
    <t>Power Trading &amp; Consultancy</t>
  </si>
  <si>
    <t>Action Construction Equipment Ltd</t>
  </si>
  <si>
    <t>ACE</t>
  </si>
  <si>
    <t>Heavy Machinery</t>
  </si>
  <si>
    <t>G R Infraprojects Ltd</t>
  </si>
  <si>
    <t>GRINFRA</t>
  </si>
  <si>
    <t>Fine Organic Industries Ltd</t>
  </si>
  <si>
    <t>FINEORG</t>
  </si>
  <si>
    <t>Swan Energy Ltd</t>
  </si>
  <si>
    <t>SWANENERGY</t>
  </si>
  <si>
    <t>UTI S&amp;P BSE Sensex ETF</t>
  </si>
  <si>
    <t>UTISENSETF</t>
  </si>
  <si>
    <t>Redington Ltd</t>
  </si>
  <si>
    <t>REDINGTON</t>
  </si>
  <si>
    <t>Technology Hardware</t>
  </si>
  <si>
    <t>eClerx Services Limited</t>
  </si>
  <si>
    <t>ECLERX</t>
  </si>
  <si>
    <t>Welspun Living Ltd</t>
  </si>
  <si>
    <t>WELSPUNLIV</t>
  </si>
  <si>
    <t>Gravita India Ltd</t>
  </si>
  <si>
    <t>GRAVITA</t>
  </si>
  <si>
    <t>Metals - Lead</t>
  </si>
  <si>
    <t>Sanofi India Ltd</t>
  </si>
  <si>
    <t>SANOFI</t>
  </si>
  <si>
    <t>CreditAccess Grameen Ltd</t>
  </si>
  <si>
    <t>CREDITACC</t>
  </si>
  <si>
    <t>PVR INOX Ltd</t>
  </si>
  <si>
    <t>PVRINOX</t>
  </si>
  <si>
    <t>Theatres</t>
  </si>
  <si>
    <t>Inox Wind Energy Ltd</t>
  </si>
  <si>
    <t>IWEL</t>
  </si>
  <si>
    <t>E I D-Parry (India) Ltd</t>
  </si>
  <si>
    <t>EIDPARRY</t>
  </si>
  <si>
    <t>Sugar</t>
  </si>
  <si>
    <t>Indiamart Intermesh Ltd</t>
  </si>
  <si>
    <t>INDIAMART</t>
  </si>
  <si>
    <t>Supreme Petrochem Ltd</t>
  </si>
  <si>
    <t>SPLPETRO</t>
  </si>
  <si>
    <t>Transformers and Rectifiers (India) Ltd</t>
  </si>
  <si>
    <t>TARIL</t>
  </si>
  <si>
    <t>Nava Limited</t>
  </si>
  <si>
    <t>NAVA</t>
  </si>
  <si>
    <t>NMDC Steel Ltd</t>
  </si>
  <si>
    <t>NSLNISP</t>
  </si>
  <si>
    <t>Tata Teleservices (Maharashtra) Ltd</t>
  </si>
  <si>
    <t>TTML</t>
  </si>
  <si>
    <t>Tega Industries Ltd</t>
  </si>
  <si>
    <t>TEGA</t>
  </si>
  <si>
    <t>Godrej Agrovet Ltd</t>
  </si>
  <si>
    <t>GODREJAGRO</t>
  </si>
  <si>
    <t>Agro Products</t>
  </si>
  <si>
    <t>KSB Ltd</t>
  </si>
  <si>
    <t>KSB</t>
  </si>
  <si>
    <t>Strides Pharma Science Ltd</t>
  </si>
  <si>
    <t>STAR</t>
  </si>
  <si>
    <t>RITES Ltd</t>
  </si>
  <si>
    <t>RITES</t>
  </si>
  <si>
    <t>Mahanagar Gas Ltd</t>
  </si>
  <si>
    <t>MGL</t>
  </si>
  <si>
    <t>Granules India Ltd</t>
  </si>
  <si>
    <t>GRANULES</t>
  </si>
  <si>
    <t>Vardhman Textiles Ltd</t>
  </si>
  <si>
    <t>VTL</t>
  </si>
  <si>
    <t>JM Financial Ltd</t>
  </si>
  <si>
    <t>JMFINANCIL</t>
  </si>
  <si>
    <t>LT Foods Ltd</t>
  </si>
  <si>
    <t>LTFOODS</t>
  </si>
  <si>
    <t>Sterling and Wilson Renewable Energy Ltd</t>
  </si>
  <si>
    <t>SWSOLAR</t>
  </si>
  <si>
    <t>Elecon Engineering Company Ltd</t>
  </si>
  <si>
    <t>ELECON</t>
  </si>
  <si>
    <t>Godawari Power and Ispat Ltd</t>
  </si>
  <si>
    <t>GPIL</t>
  </si>
  <si>
    <t>Data Patterns (India) Ltd</t>
  </si>
  <si>
    <t>DATAPATTNS</t>
  </si>
  <si>
    <t>Olectra Greentech Ltd</t>
  </si>
  <si>
    <t>OLECTRA</t>
  </si>
  <si>
    <t>Glenmark Life Sciences Ltd</t>
  </si>
  <si>
    <t>GLS</t>
  </si>
  <si>
    <t>Railtel Corporation of India Ltd</t>
  </si>
  <si>
    <t>RAILTEL</t>
  </si>
  <si>
    <t>Communication &amp; Networking</t>
  </si>
  <si>
    <t>Marksans Pharma Ltd</t>
  </si>
  <si>
    <t>MARKSANS</t>
  </si>
  <si>
    <t>Praj Industries Ltd</t>
  </si>
  <si>
    <t>PRAJIND</t>
  </si>
  <si>
    <t>Ingersoll-Rand (India) Ltd</t>
  </si>
  <si>
    <t>INGERRAND</t>
  </si>
  <si>
    <t>Aavas Financiers Ltd</t>
  </si>
  <si>
    <t>AAVAS</t>
  </si>
  <si>
    <t>Manappuram Finance Ltd</t>
  </si>
  <si>
    <t>MANAPPURAM</t>
  </si>
  <si>
    <t>City Union Bank Ltd</t>
  </si>
  <si>
    <t>CUB</t>
  </si>
  <si>
    <t>Network18 Media &amp; Investments Ltd</t>
  </si>
  <si>
    <t>NETWORK18</t>
  </si>
  <si>
    <t>Movies &amp; TV Serials</t>
  </si>
  <si>
    <t>RedTape</t>
  </si>
  <si>
    <t>REDTAPE</t>
  </si>
  <si>
    <t>Genus Power Infrastructures Ltd</t>
  </si>
  <si>
    <t>GENUSPOWER</t>
  </si>
  <si>
    <t>Cube Highways Trust</t>
  </si>
  <si>
    <t>CUBEINVIT</t>
  </si>
  <si>
    <t>Roads</t>
  </si>
  <si>
    <t>Usha Martin Ltd</t>
  </si>
  <si>
    <t>USHAMART</t>
  </si>
  <si>
    <t>Nuvoco Vistas Corporation Ltd</t>
  </si>
  <si>
    <t>NUVOCO</t>
  </si>
  <si>
    <t>Akums Drugs and Pharmaceuticals Ltd</t>
  </si>
  <si>
    <t>AKUMS</t>
  </si>
  <si>
    <t>Honasa Consumer Ltd</t>
  </si>
  <si>
    <t>HONASA</t>
  </si>
  <si>
    <t>IIFL Capital Services Ltd</t>
  </si>
  <si>
    <t>IIFLSEC</t>
  </si>
  <si>
    <t>Jaiprakash Power Ventures Ltd</t>
  </si>
  <si>
    <t>JPPOWER</t>
  </si>
  <si>
    <t>Minda Corporation Ltd</t>
  </si>
  <si>
    <t>MINDACORP</t>
  </si>
  <si>
    <t>JSW Holdings Ltd</t>
  </si>
  <si>
    <t>JSWHL</t>
  </si>
  <si>
    <t>Zydus Wellness Ltd</t>
  </si>
  <si>
    <t>ZYDUSWELL</t>
  </si>
  <si>
    <t>Raymond Lifestyle Ltd</t>
  </si>
  <si>
    <t>RAYMONDLSL</t>
  </si>
  <si>
    <t>Prudent Corporate Advisory Services Ltd</t>
  </si>
  <si>
    <t>PRUDENT</t>
  </si>
  <si>
    <t>RHI Magnesita India Ltd</t>
  </si>
  <si>
    <t>RHIM</t>
  </si>
  <si>
    <t>Balrampur Chini Mills Ltd</t>
  </si>
  <si>
    <t>BALRAMCHIN</t>
  </si>
  <si>
    <t>MMTC Ltd</t>
  </si>
  <si>
    <t>MMTC</t>
  </si>
  <si>
    <t>Westlife Foodworld Ltd</t>
  </si>
  <si>
    <t>WESTLIFE</t>
  </si>
  <si>
    <t>TTK Prestige Ltd</t>
  </si>
  <si>
    <t>TTKPRESTIG</t>
  </si>
  <si>
    <t>Craftsman Automation Ltd</t>
  </si>
  <si>
    <t>CRAFTSMAN</t>
  </si>
  <si>
    <t>Reliance Infrastructure Ltd</t>
  </si>
  <si>
    <t>RELINFRA</t>
  </si>
  <si>
    <t>Tips Music Ltd</t>
  </si>
  <si>
    <t>TIPSMUSIC</t>
  </si>
  <si>
    <t>Maharashtra Scooters Ltd</t>
  </si>
  <si>
    <t>MAHSCOOTER</t>
  </si>
  <si>
    <t>Jubilant Ingrevia Ltd</t>
  </si>
  <si>
    <t>JUBLINGREA</t>
  </si>
  <si>
    <t>Gujarat Mineral Development Corporation Ltd</t>
  </si>
  <si>
    <t>GMDCLTD</t>
  </si>
  <si>
    <t>Zee Entertainment Enterprises Ltd</t>
  </si>
  <si>
    <t>ZEEL</t>
  </si>
  <si>
    <t>Happiest Minds Technologies Ltd</t>
  </si>
  <si>
    <t>HAPPSTMNDS</t>
  </si>
  <si>
    <t>Can Fin Homes Ltd</t>
  </si>
  <si>
    <t>CANFINHOME</t>
  </si>
  <si>
    <t>Aether Industries Ltd</t>
  </si>
  <si>
    <t>AETHER</t>
  </si>
  <si>
    <t>Powergrid Infrastructure Investment Trust</t>
  </si>
  <si>
    <t>PGINVIT</t>
  </si>
  <si>
    <t>Bengal &amp; Assam Company Ltd</t>
  </si>
  <si>
    <t>BENGALASM</t>
  </si>
  <si>
    <t>Mrs. Bectors Food Specialities Ltd</t>
  </si>
  <si>
    <t>BECTORFOOD</t>
  </si>
  <si>
    <t>CEAT Ltd</t>
  </si>
  <si>
    <t>CEATLTD</t>
  </si>
  <si>
    <t>Metropolis Healthcare Ltd</t>
  </si>
  <si>
    <t>METROPOLIS</t>
  </si>
  <si>
    <t>Sanofi Consumer Healthcare India Ltd</t>
  </si>
  <si>
    <t>SANOFICONR</t>
  </si>
  <si>
    <t>Alok Industries Ltd</t>
  </si>
  <si>
    <t>ALOKINDS</t>
  </si>
  <si>
    <t>India Cements Ltd</t>
  </si>
  <si>
    <t>INDIACEM</t>
  </si>
  <si>
    <t>ELANTAS Beck India Ltd</t>
  </si>
  <si>
    <t>ELANTAS</t>
  </si>
  <si>
    <t>Jammu and Kashmir Bank Ltd</t>
  </si>
  <si>
    <t>J&amp;KBANK</t>
  </si>
  <si>
    <t>Symphony Ltd</t>
  </si>
  <si>
    <t>SYMPHONY</t>
  </si>
  <si>
    <t>Engineers India Ltd</t>
  </si>
  <si>
    <t>ENGINERSIN</t>
  </si>
  <si>
    <t>Kirloskar Ferrous Industries Ltd</t>
  </si>
  <si>
    <t>KIRLFER</t>
  </si>
  <si>
    <t>Alkyl Amines Chemicals Ltd</t>
  </si>
  <si>
    <t>ALKYLAMINE</t>
  </si>
  <si>
    <t>Voltamp Transformers Ltd</t>
  </si>
  <si>
    <t>VOLTAMP</t>
  </si>
  <si>
    <t>Intellect Design Arena Ltd</t>
  </si>
  <si>
    <t>INTELLECT</t>
  </si>
  <si>
    <t>Vesuvius India Ltd</t>
  </si>
  <si>
    <t>VESUVIUS</t>
  </si>
  <si>
    <t>Safari Industries (India) Ltd</t>
  </si>
  <si>
    <t>SAFARI</t>
  </si>
  <si>
    <t>Sammaan Capital Ltd</t>
  </si>
  <si>
    <t>SAMMAANCAP</t>
  </si>
  <si>
    <t>CE Info Systems Ltd</t>
  </si>
  <si>
    <t>MAPMYINDIA</t>
  </si>
  <si>
    <t>Happy Forgings Ltd</t>
  </si>
  <si>
    <t>HAPPYFORGE</t>
  </si>
  <si>
    <t>Auto, Truck &amp; Motorcycle Parts</t>
  </si>
  <si>
    <t>Raymond Ltd</t>
  </si>
  <si>
    <t>RAYMOND</t>
  </si>
  <si>
    <t>KPI Green Energy Ltd</t>
  </si>
  <si>
    <t>KPIGREEN</t>
  </si>
  <si>
    <t>Va Tech Wabag Ltd</t>
  </si>
  <si>
    <t>WABAG</t>
  </si>
  <si>
    <t>Water Management</t>
  </si>
  <si>
    <t>Bharat 22 ETF</t>
  </si>
  <si>
    <t>ICICIB22</t>
  </si>
  <si>
    <t>Quess Corp Ltd</t>
  </si>
  <si>
    <t>QUESS</t>
  </si>
  <si>
    <t>Employment Services</t>
  </si>
  <si>
    <t>JK Tyre &amp; Industries Ltd</t>
  </si>
  <si>
    <t>JKTYRE</t>
  </si>
  <si>
    <t>Galaxy Surfactants Ltd</t>
  </si>
  <si>
    <t>GALAXYSURF</t>
  </si>
  <si>
    <t>Choice International Ltd</t>
  </si>
  <si>
    <t>CHOICEIN</t>
  </si>
  <si>
    <t>Nippon India ETF Nifty Bank BeES</t>
  </si>
  <si>
    <t>BANKBEES</t>
  </si>
  <si>
    <t>Puravankara Ltd</t>
  </si>
  <si>
    <t>PURVA</t>
  </si>
  <si>
    <t>RBL Bank Ltd</t>
  </si>
  <si>
    <t>RBLBANK</t>
  </si>
  <si>
    <t>Graphite India Ltd</t>
  </si>
  <si>
    <t>GRAPHITE</t>
  </si>
  <si>
    <t>Electrosteel Castings Ltd</t>
  </si>
  <si>
    <t>ELECTCAST</t>
  </si>
  <si>
    <t>Kirloskar Pneumatic Company Ltd</t>
  </si>
  <si>
    <t>KIRLPNU</t>
  </si>
  <si>
    <t>Home First Finance Company India Ltd</t>
  </si>
  <si>
    <t>HOMEFIRST</t>
  </si>
  <si>
    <t>shipping corporation of India Ltd</t>
  </si>
  <si>
    <t>SCI</t>
  </si>
  <si>
    <t>Edelweiss Financial Services Ltd</t>
  </si>
  <si>
    <t>EDELWEISS</t>
  </si>
  <si>
    <t>Tanla Platforms Ltd</t>
  </si>
  <si>
    <t>TANLA</t>
  </si>
  <si>
    <t>INOX India Ltd</t>
  </si>
  <si>
    <t>INOXINDIA</t>
  </si>
  <si>
    <t>Sea-Borne Tankers</t>
  </si>
  <si>
    <t>Sapphire Foods India Ltd</t>
  </si>
  <si>
    <t>SAPPHIRE</t>
  </si>
  <si>
    <t>Bajaj Electricals Ltd</t>
  </si>
  <si>
    <t>BAJAJELEC</t>
  </si>
  <si>
    <t>P N Gadgil Jewellers Ltd</t>
  </si>
  <si>
    <t>PNGJL</t>
  </si>
  <si>
    <t>Vijaya Diagnostic Centre Ltd</t>
  </si>
  <si>
    <t>VIJAYA</t>
  </si>
  <si>
    <t>Rattanindia Enterprises Ltd</t>
  </si>
  <si>
    <t>RTNINDIA</t>
  </si>
  <si>
    <t>Isgec Heavy Engineering Ltd</t>
  </si>
  <si>
    <t>ISGEC</t>
  </si>
  <si>
    <t>Just Dial Ltd</t>
  </si>
  <si>
    <t>JUSTDIAL</t>
  </si>
  <si>
    <t>Azad Engineering Ltd</t>
  </si>
  <si>
    <t>AZAD</t>
  </si>
  <si>
    <t>Chennai Petroleum Corporation Ltd</t>
  </si>
  <si>
    <t>CHENNPETRO</t>
  </si>
  <si>
    <t>Arvind Ltd</t>
  </si>
  <si>
    <t>ARVIND</t>
  </si>
  <si>
    <t>Syrma SGS Technology Ltd</t>
  </si>
  <si>
    <t>SYRMA</t>
  </si>
  <si>
    <t>Force Motors Ltd</t>
  </si>
  <si>
    <t>FORCEMOT</t>
  </si>
  <si>
    <t>Rategain Travel Technologies Ltd</t>
  </si>
  <si>
    <t>RATEGAIN</t>
  </si>
  <si>
    <t>Ganesh Housing Corp Ltd</t>
  </si>
  <si>
    <t>GANESHHOUC</t>
  </si>
  <si>
    <t>Garware Hi-Tech Films Ltd</t>
  </si>
  <si>
    <t>GRWRHITECH</t>
  </si>
  <si>
    <t>Sansera Engineering Ltd</t>
  </si>
  <si>
    <t>SANSERA</t>
  </si>
  <si>
    <t>Brookfield India Real Estate Trust</t>
  </si>
  <si>
    <t>BIRET</t>
  </si>
  <si>
    <t>ITD Cementation India Ltd</t>
  </si>
  <si>
    <t>ITDCEM</t>
  </si>
  <si>
    <t>Latent View Analytics Ltd</t>
  </si>
  <si>
    <t>LATENTVIEW</t>
  </si>
  <si>
    <t>ESAB India Ltd</t>
  </si>
  <si>
    <t>ESABINDIA</t>
  </si>
  <si>
    <t>CCL Products (India) Ltd</t>
  </si>
  <si>
    <t>CCL</t>
  </si>
  <si>
    <t>Time Technoplast Ltd</t>
  </si>
  <si>
    <t>TIMETECHNO</t>
  </si>
  <si>
    <t>Saregama India Ltd</t>
  </si>
  <si>
    <t>SAREGAMA</t>
  </si>
  <si>
    <t>India Grid Trust</t>
  </si>
  <si>
    <t>INDIGRID</t>
  </si>
  <si>
    <t>Procter &amp; Gamble Health Ltd</t>
  </si>
  <si>
    <t>PGHL</t>
  </si>
  <si>
    <t>Prism Johnson Ltd</t>
  </si>
  <si>
    <t>PRSMJOHNSN</t>
  </si>
  <si>
    <t>Valor Estate Ltd</t>
  </si>
  <si>
    <t>DBREALTY</t>
  </si>
  <si>
    <t>Blue Jet Healthcare Ltd</t>
  </si>
  <si>
    <t>BLUEJET</t>
  </si>
  <si>
    <t>Route Mobile Ltd</t>
  </si>
  <si>
    <t>ROUTE</t>
  </si>
  <si>
    <t>Gujarat Pipavav Port Ltd</t>
  </si>
  <si>
    <t>GPPL</t>
  </si>
  <si>
    <t>Eureka Forbes Ltd</t>
  </si>
  <si>
    <t>EUREKAFORB</t>
  </si>
  <si>
    <t>Household Appliances</t>
  </si>
  <si>
    <t>JK Lakshmi Cement Ltd</t>
  </si>
  <si>
    <t>JKLAKSHMI</t>
  </si>
  <si>
    <t>Lemon Tree Hotels Ltd</t>
  </si>
  <si>
    <t>LEMONTREE</t>
  </si>
  <si>
    <t>Aurionpro Solutions Ltd</t>
  </si>
  <si>
    <t>AURIONPRO</t>
  </si>
  <si>
    <t>Power Mech Projects Ltd</t>
  </si>
  <si>
    <t>POWERMECH</t>
  </si>
  <si>
    <t>Shree Renuka Sugars Ltd</t>
  </si>
  <si>
    <t>RENUKA</t>
  </si>
  <si>
    <t>Epigral Ltd</t>
  </si>
  <si>
    <t>EPIGRAL</t>
  </si>
  <si>
    <t>Campus Activewear Ltd</t>
  </si>
  <si>
    <t>CAMPUS</t>
  </si>
  <si>
    <t>Cera Sanitaryware Ltd</t>
  </si>
  <si>
    <t>CERA</t>
  </si>
  <si>
    <t>Keystone Realtors Ltd</t>
  </si>
  <si>
    <t>RUSTOMJEE</t>
  </si>
  <si>
    <t>Sheela Foam Ltd</t>
  </si>
  <si>
    <t>SFL</t>
  </si>
  <si>
    <t>Home Furnishing</t>
  </si>
  <si>
    <t>Thomas Cook (India) Ltd</t>
  </si>
  <si>
    <t>THOMASCOOK</t>
  </si>
  <si>
    <t>Allied Blenders and Distillers Ltd</t>
  </si>
  <si>
    <t>ABDL</t>
  </si>
  <si>
    <t>Transport Corporation of India Ltd</t>
  </si>
  <si>
    <t>TCI</t>
  </si>
  <si>
    <t>Rashtriya Chemicals and Fertilizers Ltd</t>
  </si>
  <si>
    <t>RCF</t>
  </si>
  <si>
    <t>Black Box Ltd</t>
  </si>
  <si>
    <t>BBOX</t>
  </si>
  <si>
    <t>Senco Gold Ltd</t>
  </si>
  <si>
    <t>SENCO</t>
  </si>
  <si>
    <t>Gujarat Narmada Valley Fertilizers &amp; Chemicals Ltd</t>
  </si>
  <si>
    <t>GNFC</t>
  </si>
  <si>
    <t>Shakti Pumps (India) Ltd</t>
  </si>
  <si>
    <t>SHAKTIPUMP</t>
  </si>
  <si>
    <t>SBFC Finance Ltd</t>
  </si>
  <si>
    <t>SBFC</t>
  </si>
  <si>
    <t>Birla Corporation Ltd</t>
  </si>
  <si>
    <t>BIRLACORPN</t>
  </si>
  <si>
    <t>Shriram Pistons &amp; Rings Ltd</t>
  </si>
  <si>
    <t>SHRIPISTON</t>
  </si>
  <si>
    <t>Mastek Ltd</t>
  </si>
  <si>
    <t>MASTEK</t>
  </si>
  <si>
    <t>Insolation Energy Ltd</t>
  </si>
  <si>
    <t>INA</t>
  </si>
  <si>
    <t>Semiconductors</t>
  </si>
  <si>
    <t>Jupiter Life Line Hospitals Ltd</t>
  </si>
  <si>
    <t>JLHL</t>
  </si>
  <si>
    <t>Max Estates Ltd</t>
  </si>
  <si>
    <t>MAXESTATES</t>
  </si>
  <si>
    <t>ASK Automotive Ltd</t>
  </si>
  <si>
    <t>ASKAUTOLTD</t>
  </si>
  <si>
    <t>Texmaco Rail &amp; Engineering Ltd</t>
  </si>
  <si>
    <t>TEXRAIL</t>
  </si>
  <si>
    <t>Paradeep Phosphates Ltd</t>
  </si>
  <si>
    <t>PARADEEP</t>
  </si>
  <si>
    <t>F D C Ltd</t>
  </si>
  <si>
    <t>FDC</t>
  </si>
  <si>
    <t>HG Infra Engineering Ltd</t>
  </si>
  <si>
    <t>HGINFRA</t>
  </si>
  <si>
    <t>National Standard (India) Ltd</t>
  </si>
  <si>
    <t>NATIONSTD</t>
  </si>
  <si>
    <t>Diamond Power Infrastructure Ltd</t>
  </si>
  <si>
    <t>DIACABS</t>
  </si>
  <si>
    <t>Triveni Engineering and Industries Ltd</t>
  </si>
  <si>
    <t>TRIVENI</t>
  </si>
  <si>
    <t>Lloyds Engineering Works Ltd</t>
  </si>
  <si>
    <t>LLOYDSENGG</t>
  </si>
  <si>
    <t>E2E Networks Ltd</t>
  </si>
  <si>
    <t>E2E</t>
  </si>
  <si>
    <t>HEG Ltd</t>
  </si>
  <si>
    <t>HEG</t>
  </si>
  <si>
    <t>HMT Ltd</t>
  </si>
  <si>
    <t>HMT</t>
  </si>
  <si>
    <t>Maharashtra Seamless Ltd</t>
  </si>
  <si>
    <t>MAHSEAMLES</t>
  </si>
  <si>
    <t>CMS Info Systems Ltd</t>
  </si>
  <si>
    <t>CMSINFO</t>
  </si>
  <si>
    <t>Bharat Global Developers Ltd</t>
  </si>
  <si>
    <t>BGDL</t>
  </si>
  <si>
    <t>Computer &amp; Electronics Retail</t>
  </si>
  <si>
    <t>Ion Exchange (India) Ltd</t>
  </si>
  <si>
    <t>IONEXCHANG</t>
  </si>
  <si>
    <t>Environmental Services</t>
  </si>
  <si>
    <t>Kotak Nifty Bank ETF</t>
  </si>
  <si>
    <t>BANKNIFTY1</t>
  </si>
  <si>
    <t>EPL Ltd</t>
  </si>
  <si>
    <t>EPL</t>
  </si>
  <si>
    <t>Packaging</t>
  </si>
  <si>
    <t>Balu Forge Industries Ltd</t>
  </si>
  <si>
    <t>BALUFORGE</t>
  </si>
  <si>
    <t>Ami Organics Ltd</t>
  </si>
  <si>
    <t>AMIORG</t>
  </si>
  <si>
    <t>PNC Infratech Ltd</t>
  </si>
  <si>
    <t>PNCINFRA</t>
  </si>
  <si>
    <t>V-mart Retail Ltd</t>
  </si>
  <si>
    <t>VMART</t>
  </si>
  <si>
    <t>Archean Chemical Industries Ltd</t>
  </si>
  <si>
    <t>ACI</t>
  </si>
  <si>
    <t>KNR Constructions Ltd</t>
  </si>
  <si>
    <t>KNRCON</t>
  </si>
  <si>
    <t>GMR Power and Urban Infra Ltd</t>
  </si>
  <si>
    <t>GMRP&amp;UI</t>
  </si>
  <si>
    <t>Religare Enterprises Ltd</t>
  </si>
  <si>
    <t>RELIGARE</t>
  </si>
  <si>
    <t>Gujarat State Fertilizers &amp; Chemicals Ltd</t>
  </si>
  <si>
    <t>GSFC</t>
  </si>
  <si>
    <t>TVS Supply Chain Solutions Ltd</t>
  </si>
  <si>
    <t>TVSSCS</t>
  </si>
  <si>
    <t>SBI Nifty 50 ETF</t>
  </si>
  <si>
    <t>SETFNIF50</t>
  </si>
  <si>
    <t>BHARAT Bond ETF-April 2023-Growth</t>
  </si>
  <si>
    <t>EBBETF0423</t>
  </si>
  <si>
    <t>Debt</t>
  </si>
  <si>
    <t>Star Cement Ltd</t>
  </si>
  <si>
    <t>STARCEMENT</t>
  </si>
  <si>
    <t>Kama Holdings Ltd</t>
  </si>
  <si>
    <t>KAMAHOLD</t>
  </si>
  <si>
    <t>Shilpa Medicare Ltd</t>
  </si>
  <si>
    <t>SHILPAMED</t>
  </si>
  <si>
    <t>Karnataka Bank Ltd</t>
  </si>
  <si>
    <t>KTKBANK</t>
  </si>
  <si>
    <t>Sunteck Realty Ltd</t>
  </si>
  <si>
    <t>SUNTECK</t>
  </si>
  <si>
    <t>Varroc Engineering Ltd</t>
  </si>
  <si>
    <t>VARROC</t>
  </si>
  <si>
    <t>Avanti Feeds Ltd</t>
  </si>
  <si>
    <t>AVANTIFEED</t>
  </si>
  <si>
    <t>Anupam Rasayan India Ltd</t>
  </si>
  <si>
    <t>ANURAS</t>
  </si>
  <si>
    <t>Garware Technical Fibres Ltd</t>
  </si>
  <si>
    <t>GARFIBRES</t>
  </si>
  <si>
    <t>Equitas Small Finance Bank Ltd</t>
  </si>
  <si>
    <t>EQUITASBNK</t>
  </si>
  <si>
    <t>Spicejet Ltd</t>
  </si>
  <si>
    <t>SPICEJET</t>
  </si>
  <si>
    <t>MedPlus Health Services Ltd</t>
  </si>
  <si>
    <t>MEDPLUS</t>
  </si>
  <si>
    <t>Protean eGov Technologies Ltd</t>
  </si>
  <si>
    <t>PROTEAN</t>
  </si>
  <si>
    <t>IT Consulting &amp; Other Services</t>
  </si>
  <si>
    <t>Gallantt Ispat Ltd</t>
  </si>
  <si>
    <t>GALLANTT</t>
  </si>
  <si>
    <t>Infibeam Avenues Ltd</t>
  </si>
  <si>
    <t>INFIBEAM</t>
  </si>
  <si>
    <t>PC Jeweller Ltd</t>
  </si>
  <si>
    <t>PCJEWELLER</t>
  </si>
  <si>
    <t>Indo Count Industries Ltd</t>
  </si>
  <si>
    <t>ICIL</t>
  </si>
  <si>
    <t>Arvind Fashions Ltd</t>
  </si>
  <si>
    <t>ARVINDFASN</t>
  </si>
  <si>
    <t>Indigo Paints Ltd</t>
  </si>
  <si>
    <t>INDIGOPNTS</t>
  </si>
  <si>
    <t>RattanIndia Power Ltd</t>
  </si>
  <si>
    <t>RTNPOWER</t>
  </si>
  <si>
    <t>Astra Microwave Products Ltd</t>
  </si>
  <si>
    <t>ASTRAMICRO</t>
  </si>
  <si>
    <t>Laxmi Organic Industries Ltd</t>
  </si>
  <si>
    <t>LXCHEM</t>
  </si>
  <si>
    <t>Rajesh Exports Ltd</t>
  </si>
  <si>
    <t>RAJESHEXPO</t>
  </si>
  <si>
    <t>PDS Limited</t>
  </si>
  <si>
    <t>PDSL</t>
  </si>
  <si>
    <t>Mahindra Lifespace Developers Ltd</t>
  </si>
  <si>
    <t>MAHLIFE</t>
  </si>
  <si>
    <t>Juniper Hotels Ltd</t>
  </si>
  <si>
    <t>JUNIPER</t>
  </si>
  <si>
    <t>Mahindra Holidays and Resorts India Ltd</t>
  </si>
  <si>
    <t>MHRIL</t>
  </si>
  <si>
    <t>Chemplast Sanmar Ltd</t>
  </si>
  <si>
    <t>CHEMPLASTS</t>
  </si>
  <si>
    <t>JK Paper Ltd</t>
  </si>
  <si>
    <t>JKPAPER</t>
  </si>
  <si>
    <t>Paper Products</t>
  </si>
  <si>
    <t>India Shelter Finance Corporation Ltd</t>
  </si>
  <si>
    <t>INDIASHLTR</t>
  </si>
  <si>
    <t>Privi Speciality Chemicals Ltd</t>
  </si>
  <si>
    <t>PRIVISCL</t>
  </si>
  <si>
    <t>Electronics Mart India Ltd</t>
  </si>
  <si>
    <t>EMIL</t>
  </si>
  <si>
    <t>Sandur Manganese and Iron Ores Ltd</t>
  </si>
  <si>
    <t>SANDUMA</t>
  </si>
  <si>
    <t>Mining - Manganese</t>
  </si>
  <si>
    <t>Equinox India Developments Ltd</t>
  </si>
  <si>
    <t>EMBDL</t>
  </si>
  <si>
    <t>Sundaram Finance Holdings Ltd</t>
  </si>
  <si>
    <t>SUNDARMHLD</t>
  </si>
  <si>
    <t>eMudhra Ltd</t>
  </si>
  <si>
    <t>EMUDHRA</t>
  </si>
  <si>
    <t>Ujjivan Small Finance Bank Ltd</t>
  </si>
  <si>
    <t>UJJIVANSFB</t>
  </si>
  <si>
    <t>Orchid Pharma Ltd</t>
  </si>
  <si>
    <t>ORCHPHARMA</t>
  </si>
  <si>
    <t>Dilip Buildcon Ltd</t>
  </si>
  <si>
    <t>DBL</t>
  </si>
  <si>
    <t>Surya Roshni Ltd</t>
  </si>
  <si>
    <t>SURYAROSNI</t>
  </si>
  <si>
    <t>Dhanuka Agritech Ltd</t>
  </si>
  <si>
    <t>DHANUKA</t>
  </si>
  <si>
    <t>Responsive Industries Ltd</t>
  </si>
  <si>
    <t>RESPONIND</t>
  </si>
  <si>
    <t>Building Products - Granite</t>
  </si>
  <si>
    <t>Nazara Technologies Ltd</t>
  </si>
  <si>
    <t>NAZARA</t>
  </si>
  <si>
    <t>Theme Parks &amp; Gaming</t>
  </si>
  <si>
    <t>Suprajit Engineering Ltd</t>
  </si>
  <si>
    <t>SUPRAJIT</t>
  </si>
  <si>
    <t>Ethos Ltd</t>
  </si>
  <si>
    <t>ETHOSLTD</t>
  </si>
  <si>
    <t>Shoppers Stop Ltd</t>
  </si>
  <si>
    <t>SHOPERSTOP</t>
  </si>
  <si>
    <t>Man Infraconstruction Ltd</t>
  </si>
  <si>
    <t>MANINFRA</t>
  </si>
  <si>
    <t>Sudarshan Chemical Industries Ltd</t>
  </si>
  <si>
    <t>SUDARSCHEM</t>
  </si>
  <si>
    <t>Anup Engineering Ltd</t>
  </si>
  <si>
    <t>ANUP</t>
  </si>
  <si>
    <t>Greenlam Industries Ltd</t>
  </si>
  <si>
    <t>GREENLAM</t>
  </si>
  <si>
    <t>Building Products - Laminates</t>
  </si>
  <si>
    <t>Ahluwalia Contracts (India) Ltd</t>
  </si>
  <si>
    <t>AHLUCONT</t>
  </si>
  <si>
    <t>Technocraft Industries (India) Ltd</t>
  </si>
  <si>
    <t>TIIL</t>
  </si>
  <si>
    <t>Nesco Ltd</t>
  </si>
  <si>
    <t>NESCO</t>
  </si>
  <si>
    <t>Dodla Dairy Ltd</t>
  </si>
  <si>
    <t>DODLA</t>
  </si>
  <si>
    <t>Orient Cement Ltd</t>
  </si>
  <si>
    <t>ORIENTCEM</t>
  </si>
  <si>
    <t>Piccadily Agro Industries Ltd</t>
  </si>
  <si>
    <t>PICCADIL</t>
  </si>
  <si>
    <t>Moil Ltd</t>
  </si>
  <si>
    <t>MOIL</t>
  </si>
  <si>
    <t>Sun Pharma Advanced Research Co Ltd</t>
  </si>
  <si>
    <t>SPARC</t>
  </si>
  <si>
    <t>Tamilnad Mercantile Bank Ltd</t>
  </si>
  <si>
    <t>TMB</t>
  </si>
  <si>
    <t>Sharda Cropchem Ltd</t>
  </si>
  <si>
    <t>SHARDACROP</t>
  </si>
  <si>
    <t>Skipper Ltd</t>
  </si>
  <si>
    <t>SKIPPER</t>
  </si>
  <si>
    <t>Balaji Amines Ltd</t>
  </si>
  <si>
    <t>BALAMINES</t>
  </si>
  <si>
    <t>Tarc Ltd</t>
  </si>
  <si>
    <t>TARC</t>
  </si>
  <si>
    <t>Hindustan Foods Ltd</t>
  </si>
  <si>
    <t>HNDFDS</t>
  </si>
  <si>
    <t>ICRA Ltd</t>
  </si>
  <si>
    <t>ICRA</t>
  </si>
  <si>
    <t>Hindustan Construction Company Ltd</t>
  </si>
  <si>
    <t>HCC</t>
  </si>
  <si>
    <t>V I P Industries Ltd</t>
  </si>
  <si>
    <t>VIPIND</t>
  </si>
  <si>
    <t>Welspun Enterprises Ltd</t>
  </si>
  <si>
    <t>WELENT</t>
  </si>
  <si>
    <t>TD Power Systems Ltd</t>
  </si>
  <si>
    <t>TDPOWERSYS</t>
  </si>
  <si>
    <t>IFB Industries Ltd</t>
  </si>
  <si>
    <t>IFBIND</t>
  </si>
  <si>
    <t>Tilaknagar Industries Ltd</t>
  </si>
  <si>
    <t>TI</t>
  </si>
  <si>
    <t>Ashoka Buildcon Ltd</t>
  </si>
  <si>
    <t>ASHOKA</t>
  </si>
  <si>
    <t>National Highways Infra Trust</t>
  </si>
  <si>
    <t>NHIT</t>
  </si>
  <si>
    <t>Gabriel India Ltd</t>
  </si>
  <si>
    <t>GABRIEL</t>
  </si>
  <si>
    <t>Kesoram Industries Ltd</t>
  </si>
  <si>
    <t>KESORAMIND</t>
  </si>
  <si>
    <t>BHARAT Bond ETF-April 2030-Growth</t>
  </si>
  <si>
    <t>EBBETF0430</t>
  </si>
  <si>
    <t>Rallis India Ltd</t>
  </si>
  <si>
    <t>RALLIS</t>
  </si>
  <si>
    <t>Kennametal India Ltd</t>
  </si>
  <si>
    <t>KENNAMET</t>
  </si>
  <si>
    <t>Pilani Investment And Industries Corporation Ltd</t>
  </si>
  <si>
    <t>PILANIINVS</t>
  </si>
  <si>
    <t>Sharda Motor Industries Ltd</t>
  </si>
  <si>
    <t>SHARDAMOTR</t>
  </si>
  <si>
    <t>Ujaas Energy Ltd</t>
  </si>
  <si>
    <t>UEL</t>
  </si>
  <si>
    <t>KRBL Ltd</t>
  </si>
  <si>
    <t>KRBL</t>
  </si>
  <si>
    <t>Bansal Wire Industries Ltd</t>
  </si>
  <si>
    <t>BANSALWIRE</t>
  </si>
  <si>
    <t>Healthcare Global Enterprises Ltd</t>
  </si>
  <si>
    <t>HCG</t>
  </si>
  <si>
    <t>Mishra Dhatu Nigam Ltd</t>
  </si>
  <si>
    <t>MIDHANI</t>
  </si>
  <si>
    <t>BHARAT Bond ETF-April 2032</t>
  </si>
  <si>
    <t>BBETF0432</t>
  </si>
  <si>
    <t>Websol Energy System Ltd</t>
  </si>
  <si>
    <t>WEBELSOLAR</t>
  </si>
  <si>
    <t>Share India Securities Ltd</t>
  </si>
  <si>
    <t>SHAREINDIA</t>
  </si>
  <si>
    <t>Gujarat Alkalies And Chemicals Ltd</t>
  </si>
  <si>
    <t>GUJALKALI</t>
  </si>
  <si>
    <t>Gokaldas Exports Ltd</t>
  </si>
  <si>
    <t>GOKEX</t>
  </si>
  <si>
    <t>Go Fashion (India) Ltd</t>
  </si>
  <si>
    <t>GOCOLORS</t>
  </si>
  <si>
    <t>Bondada Engineering Ltd</t>
  </si>
  <si>
    <t>BONDADA</t>
  </si>
  <si>
    <t>South Indian Bank Ltd</t>
  </si>
  <si>
    <t>SOUTHBANK</t>
  </si>
  <si>
    <t>India Infrastructure Trust</t>
  </si>
  <si>
    <t>INFRATRUST</t>
  </si>
  <si>
    <t>Entero Healthcare Solutions Ltd</t>
  </si>
  <si>
    <t>ENTERO</t>
  </si>
  <si>
    <t>Inox Green Energy Services Ltd</t>
  </si>
  <si>
    <t>INOXGREEN</t>
  </si>
  <si>
    <t>Gopal Snacks Ltd</t>
  </si>
  <si>
    <t>GOPAL</t>
  </si>
  <si>
    <t>Indinfravit Trust</t>
  </si>
  <si>
    <t>INDINFR</t>
  </si>
  <si>
    <t>GMM Pfaudler Ltd</t>
  </si>
  <si>
    <t>GMMPFAUDLR</t>
  </si>
  <si>
    <t>Gulf Oil Lubricants India Ltd</t>
  </si>
  <si>
    <t>GULFOILLUB</t>
  </si>
  <si>
    <t>Lloyds Enterprises Ltd</t>
  </si>
  <si>
    <t>LLOYDSENT</t>
  </si>
  <si>
    <t>Niit Learning Systems Ltd</t>
  </si>
  <si>
    <t>NIITMTS</t>
  </si>
  <si>
    <t>Education Services</t>
  </si>
  <si>
    <t>Shilchar Technologies Ltd</t>
  </si>
  <si>
    <t>SHILCTECH</t>
  </si>
  <si>
    <t>Gujarat Ambuja Exports Ltd</t>
  </si>
  <si>
    <t>GAEL</t>
  </si>
  <si>
    <t>Unichem Laboratories Ltd</t>
  </si>
  <si>
    <t>UNICHEMLAB</t>
  </si>
  <si>
    <t>Aarti Pharmalabs Ltd</t>
  </si>
  <si>
    <t>AARTIPHARM</t>
  </si>
  <si>
    <t>Network People Services Technologies Ltd</t>
  </si>
  <si>
    <t>NPST</t>
  </si>
  <si>
    <t>Jindal Worldwide Ltd</t>
  </si>
  <si>
    <t>JINDWORLD</t>
  </si>
  <si>
    <t>AGI Greenpac Ltd</t>
  </si>
  <si>
    <t>AGI</t>
  </si>
  <si>
    <t>Manorama Industries Ltd</t>
  </si>
  <si>
    <t>MANORAMA</t>
  </si>
  <si>
    <t>Rolex Rings Ltd</t>
  </si>
  <si>
    <t>ROLEXRINGS</t>
  </si>
  <si>
    <t>Refex Industries Ltd</t>
  </si>
  <si>
    <t>REFEX</t>
  </si>
  <si>
    <t>Neogen Chemicals Ltd</t>
  </si>
  <si>
    <t>NEOGEN</t>
  </si>
  <si>
    <t>Sterlite Technologies Ltd</t>
  </si>
  <si>
    <t>STLTECH</t>
  </si>
  <si>
    <t>Elcid Investments Ltd</t>
  </si>
  <si>
    <t>ELCIDIN</t>
  </si>
  <si>
    <t>Lux Industries Ltd</t>
  </si>
  <si>
    <t>LUXIND</t>
  </si>
  <si>
    <t>R Systems International Ltd</t>
  </si>
  <si>
    <t>RSYSTEMS</t>
  </si>
  <si>
    <t>Kovai Medical Center and Hospital Ltd</t>
  </si>
  <si>
    <t>KOVAI</t>
  </si>
  <si>
    <t>Borosil Ltd</t>
  </si>
  <si>
    <t>BOROLTD</t>
  </si>
  <si>
    <t>Housewares</t>
  </si>
  <si>
    <t>Borosil Renewables Ltd</t>
  </si>
  <si>
    <t>BORORENEW</t>
  </si>
  <si>
    <t>Optiemus Infracom Ltd</t>
  </si>
  <si>
    <t>OPTIEMUS</t>
  </si>
  <si>
    <t>Ceigall India Ltd</t>
  </si>
  <si>
    <t>CEIGALL</t>
  </si>
  <si>
    <t>Jai Corp Ltd</t>
  </si>
  <si>
    <t>JAICORPLTD</t>
  </si>
  <si>
    <t>Easy Trip Planners Ltd</t>
  </si>
  <si>
    <t>EASEMYTRIP</t>
  </si>
  <si>
    <t>GHCL Ltd</t>
  </si>
  <si>
    <t>GHCL</t>
  </si>
  <si>
    <t>Ganesha Ecosphere Ltd</t>
  </si>
  <si>
    <t>GANECOS</t>
  </si>
  <si>
    <t>WPIL Ltd</t>
  </si>
  <si>
    <t>WPIL</t>
  </si>
  <si>
    <t>Marsons Ltd</t>
  </si>
  <si>
    <t>MARSONS</t>
  </si>
  <si>
    <t>Pricol Ltd</t>
  </si>
  <si>
    <t>PRICOLLTD</t>
  </si>
  <si>
    <t>Le Travenues Technology Ltd</t>
  </si>
  <si>
    <t>IXIGO</t>
  </si>
  <si>
    <t>National Fertilizers Ltd</t>
  </si>
  <si>
    <t>NFL</t>
  </si>
  <si>
    <t>VST Industries Ltd</t>
  </si>
  <si>
    <t>VSTIND</t>
  </si>
  <si>
    <t>J Kumar Infraprojects Ltd</t>
  </si>
  <si>
    <t>JKIL</t>
  </si>
  <si>
    <t>DB Corp Ltd</t>
  </si>
  <si>
    <t>DBCORP</t>
  </si>
  <si>
    <t>Publishing</t>
  </si>
  <si>
    <t>Yatharth Hospital &amp; Trauma Care Services Ltd</t>
  </si>
  <si>
    <t>YATHARTH</t>
  </si>
  <si>
    <t>SIS Ltd</t>
  </si>
  <si>
    <t>SIS</t>
  </si>
  <si>
    <t>LS Industries Ltd</t>
  </si>
  <si>
    <t>LSIND</t>
  </si>
  <si>
    <t>Thangamayil Jewellery Ltd</t>
  </si>
  <si>
    <t>THANGAMAYL</t>
  </si>
  <si>
    <t>Allcargo Logistics Ltd</t>
  </si>
  <si>
    <t>ALLCARGO</t>
  </si>
  <si>
    <t>Johnson Controls-Hitachi Air Conditioning India Ltd</t>
  </si>
  <si>
    <t>JCHAC</t>
  </si>
  <si>
    <t>Cartrade Tech Ltd</t>
  </si>
  <si>
    <t>CARTRADE</t>
  </si>
  <si>
    <t>Aditya Vision Ltd</t>
  </si>
  <si>
    <t>AVL</t>
  </si>
  <si>
    <t>Advanced Enzyme Technologies Ltd</t>
  </si>
  <si>
    <t>ADVENZYMES</t>
  </si>
  <si>
    <t>PTC India Ltd</t>
  </si>
  <si>
    <t>PTC</t>
  </si>
  <si>
    <t>Rain Industries Ltd</t>
  </si>
  <si>
    <t>RAIN</t>
  </si>
  <si>
    <t>SeQuent Scientific Ltd</t>
  </si>
  <si>
    <t>SEQUENT</t>
  </si>
  <si>
    <t>MAS Financial Services Ltd</t>
  </si>
  <si>
    <t>MASFIN</t>
  </si>
  <si>
    <t>Banco Products (India) Ltd</t>
  </si>
  <si>
    <t>BANCOINDIA</t>
  </si>
  <si>
    <t>Supriya Lifescience Ltd</t>
  </si>
  <si>
    <t>SUPRIYA</t>
  </si>
  <si>
    <t>Heidelbergcement India Ltd</t>
  </si>
  <si>
    <t>HEIDELBERG</t>
  </si>
  <si>
    <t>Bharat Bijlee Ltd</t>
  </si>
  <si>
    <t>BBL</t>
  </si>
  <si>
    <t>Prince Pipes and Fittings Ltd</t>
  </si>
  <si>
    <t>PRINCEPIPE</t>
  </si>
  <si>
    <t>Shaily Engineering Plastics Ltd</t>
  </si>
  <si>
    <t>SHAILY</t>
  </si>
  <si>
    <t>India Tourism Development Corp Ltd</t>
  </si>
  <si>
    <t>ITDC</t>
  </si>
  <si>
    <t>CSB Bank Ltd</t>
  </si>
  <si>
    <t>CSBBANK</t>
  </si>
  <si>
    <t>Hemisphere Properties India Ltd</t>
  </si>
  <si>
    <t>HEMIPROP</t>
  </si>
  <si>
    <t>Awfis Space Solutions Ltd</t>
  </si>
  <si>
    <t>AWFIS</t>
  </si>
  <si>
    <t>Kirloskar Industries Ltd</t>
  </si>
  <si>
    <t>KIRLOSIND</t>
  </si>
  <si>
    <t>Nippon India ETF Gold BeES</t>
  </si>
  <si>
    <t>GOLDBEES</t>
  </si>
  <si>
    <t>Gold</t>
  </si>
  <si>
    <t>Dynamatic Technologies Ltd</t>
  </si>
  <si>
    <t>DYNAMATECH</t>
  </si>
  <si>
    <t>MTAR Technologies Ltd</t>
  </si>
  <si>
    <t>MTARTECH</t>
  </si>
  <si>
    <t>Thyrocare Technologies Ltd</t>
  </si>
  <si>
    <t>THYROCARE</t>
  </si>
  <si>
    <t>Zaggle Prepaid Ocean Services Ltd</t>
  </si>
  <si>
    <t>ZAGGLE</t>
  </si>
  <si>
    <t>Bharat Rasayan Ltd</t>
  </si>
  <si>
    <t>BHARATRAS</t>
  </si>
  <si>
    <t>Sky Gold Ltd</t>
  </si>
  <si>
    <t>SKYGOLD</t>
  </si>
  <si>
    <t>Orient Electric Ltd</t>
  </si>
  <si>
    <t>ORIENTELEC</t>
  </si>
  <si>
    <t>Magellanic Cloud Ltd</t>
  </si>
  <si>
    <t>MCLOUD</t>
  </si>
  <si>
    <t>Cyient DLM Ltd</t>
  </si>
  <si>
    <t>CYIENTDLM</t>
  </si>
  <si>
    <t>Sundaram Clayton Ltd</t>
  </si>
  <si>
    <t>SUNCLAY</t>
  </si>
  <si>
    <t>Grauer And Weil (India) Ltd</t>
  </si>
  <si>
    <t>GRAUWEIL</t>
  </si>
  <si>
    <t>Rajoo Engineers Ltd</t>
  </si>
  <si>
    <t>RAJOOENG</t>
  </si>
  <si>
    <t>Orissa Minerals Development Company Ltd</t>
  </si>
  <si>
    <t>ORISSAMINE</t>
  </si>
  <si>
    <t>Oriana Power Ltd</t>
  </si>
  <si>
    <t>ORIANA</t>
  </si>
  <si>
    <t>Bombay Dyeing and Mfg Co Ltd</t>
  </si>
  <si>
    <t>BOMDYEING</t>
  </si>
  <si>
    <t>VRL Logistics Ltd</t>
  </si>
  <si>
    <t>VRLLOG</t>
  </si>
  <si>
    <t>Vaibhav Global Ltd</t>
  </si>
  <si>
    <t>VAIBHAVGBL</t>
  </si>
  <si>
    <t>Kaveri Seed Company Ltd</t>
  </si>
  <si>
    <t>KSCL</t>
  </si>
  <si>
    <t>Seeds</t>
  </si>
  <si>
    <t>Innova Captab Ltd</t>
  </si>
  <si>
    <t>INNOVACAP</t>
  </si>
  <si>
    <t>Pitti Engineering Ltd</t>
  </si>
  <si>
    <t>PITTIENG</t>
  </si>
  <si>
    <t>Heritage Foods Ltd</t>
  </si>
  <si>
    <t>HERITGFOOD</t>
  </si>
  <si>
    <t>TeamLease Services Ltd</t>
  </si>
  <si>
    <t>TEAMLEASE</t>
  </si>
  <si>
    <t>Wonderla Holidays Ltd</t>
  </si>
  <si>
    <t>WONDERLA</t>
  </si>
  <si>
    <t>Nocil Ltd</t>
  </si>
  <si>
    <t>NOCIL</t>
  </si>
  <si>
    <t>Epack Durable Ltd</t>
  </si>
  <si>
    <t>EPACK</t>
  </si>
  <si>
    <t>Greenpanel Industries Ltd</t>
  </si>
  <si>
    <t>GREENPANEL</t>
  </si>
  <si>
    <t>Hikal Ltd</t>
  </si>
  <si>
    <t>HIKAL</t>
  </si>
  <si>
    <t>Pearl Global Industries Ltd</t>
  </si>
  <si>
    <t>PGIL</t>
  </si>
  <si>
    <t>Gufic Biosciences Ltd</t>
  </si>
  <si>
    <t>GUFICBIO</t>
  </si>
  <si>
    <t>Morepen Laboratories Ltd</t>
  </si>
  <si>
    <t>MOREPENLAB</t>
  </si>
  <si>
    <t>Hawkins Cookers Ltd</t>
  </si>
  <si>
    <t>HAWKINCOOK</t>
  </si>
  <si>
    <t>MSTC Ltd</t>
  </si>
  <si>
    <t>MSTCLTD</t>
  </si>
  <si>
    <t>SG Mart Ltd</t>
  </si>
  <si>
    <t>SGMART</t>
  </si>
  <si>
    <t>Renewable Electricity</t>
  </si>
  <si>
    <t>Harsha Engineers International Ltd</t>
  </si>
  <si>
    <t>HARSHA</t>
  </si>
  <si>
    <t>Jana Small Finance Bank Ltd</t>
  </si>
  <si>
    <t>JSFB</t>
  </si>
  <si>
    <t>Restaurant Brands Asia Ltd</t>
  </si>
  <si>
    <t>RBA</t>
  </si>
  <si>
    <t>Moschip Technologies Ltd</t>
  </si>
  <si>
    <t>MOSCHIP</t>
  </si>
  <si>
    <t>Utkarsh Small Finance Bank Ltd</t>
  </si>
  <si>
    <t>UTKARSHBNK</t>
  </si>
  <si>
    <t>EMS Ltd</t>
  </si>
  <si>
    <t>EMSLIMITED</t>
  </si>
  <si>
    <t>Greenply Industries Ltd</t>
  </si>
  <si>
    <t>GREENPLY</t>
  </si>
  <si>
    <t>Jain Irrigation Systems Ltd</t>
  </si>
  <si>
    <t>JISLJALEQS</t>
  </si>
  <si>
    <t>Agricultural &amp; Farm Machinery</t>
  </si>
  <si>
    <t>Solara Active Pharma Sciences Ltd</t>
  </si>
  <si>
    <t>SOLARA</t>
  </si>
  <si>
    <t>CARE Ratings Ltd</t>
  </si>
  <si>
    <t>CARERATING</t>
  </si>
  <si>
    <t>Aarti Drugs Ltd</t>
  </si>
  <si>
    <t>AARTIDRUGS</t>
  </si>
  <si>
    <t>Tinplate Company of India Ltd</t>
  </si>
  <si>
    <t>TINPLATE</t>
  </si>
  <si>
    <t>Jamna Auto Industries Ltd</t>
  </si>
  <si>
    <t>JAMNAAUTO</t>
  </si>
  <si>
    <t>Rossari Biotech Ltd</t>
  </si>
  <si>
    <t>ROSSARI</t>
  </si>
  <si>
    <t>Styrenix Performance Materials Ltd</t>
  </si>
  <si>
    <t>STYRENIX</t>
  </si>
  <si>
    <t>Bajaj Hindusthan Sugar Ltd</t>
  </si>
  <si>
    <t>BAJAJHIND</t>
  </si>
  <si>
    <t>Nippon India ETF Nifty 50 BeES</t>
  </si>
  <si>
    <t>NIFTYBEES</t>
  </si>
  <si>
    <t>Greaves Cotton Ltd</t>
  </si>
  <si>
    <t>GREAVESCOT</t>
  </si>
  <si>
    <t>RPG Life Sciences Limited</t>
  </si>
  <si>
    <t>RPGLIFE</t>
  </si>
  <si>
    <t>Gateway Distriparks Ltd</t>
  </si>
  <si>
    <t>GATEWAY</t>
  </si>
  <si>
    <t>Bannari Amman Sugars Ltd</t>
  </si>
  <si>
    <t>BANARISUG</t>
  </si>
  <si>
    <t>Ramky Infrastructure Ltd</t>
  </si>
  <si>
    <t>RAMKY</t>
  </si>
  <si>
    <t>Medi Assist Healthcare Services Ltd</t>
  </si>
  <si>
    <t>MEDIASSIST</t>
  </si>
  <si>
    <t>Subros Ltd</t>
  </si>
  <si>
    <t>SUBROS</t>
  </si>
  <si>
    <t>JTEKT India Ltd</t>
  </si>
  <si>
    <t>JTEKTINDIA</t>
  </si>
  <si>
    <t>Uflex Ltd</t>
  </si>
  <si>
    <t>UFLEX</t>
  </si>
  <si>
    <t>S H Kelkar and Company Ltd</t>
  </si>
  <si>
    <t>SHK</t>
  </si>
  <si>
    <t>Arvind Smartspaces Ltd</t>
  </si>
  <si>
    <t>ARVSMART</t>
  </si>
  <si>
    <t>Bhagiradha Chemicals and Industries Ltd</t>
  </si>
  <si>
    <t>BHAGCHEM</t>
  </si>
  <si>
    <t>Servotech Power Systems Ltd</t>
  </si>
  <si>
    <t>SERVOTECH</t>
  </si>
  <si>
    <t>Fineotex Chemical Ltd</t>
  </si>
  <si>
    <t>FCL</t>
  </si>
  <si>
    <t>Paras Defence and Space Technologies Ltd</t>
  </si>
  <si>
    <t>PARAS</t>
  </si>
  <si>
    <t>Fiem Industries Ltd</t>
  </si>
  <si>
    <t>FIEMIND</t>
  </si>
  <si>
    <t>SEPC Ltd</t>
  </si>
  <si>
    <t>SEPC</t>
  </si>
  <si>
    <t>Exicom Tele-Systems Ltd</t>
  </si>
  <si>
    <t>EXICOM</t>
  </si>
  <si>
    <t>Eraaya Lifespaces Ltd</t>
  </si>
  <si>
    <t>ERAAYA</t>
  </si>
  <si>
    <t>LG Balakrishnan &amp; Bros Ltd</t>
  </si>
  <si>
    <t>LGBBROSLTD</t>
  </si>
  <si>
    <t>Shanthi Gears Ltd</t>
  </si>
  <si>
    <t>SHANTIGEAR</t>
  </si>
  <si>
    <t>Patel Engineering Ltd</t>
  </si>
  <si>
    <t>PATELENG</t>
  </si>
  <si>
    <t>Jeena Sikho Lifecare Ltd</t>
  </si>
  <si>
    <t>JSLL</t>
  </si>
  <si>
    <t>Jayaswal Neco Industries Ltd</t>
  </si>
  <si>
    <t>JAYNECOIND</t>
  </si>
  <si>
    <t>Northern ARC Capital Ltd</t>
  </si>
  <si>
    <t>NORTHARC</t>
  </si>
  <si>
    <t>Gokul Agro Resources Ltd</t>
  </si>
  <si>
    <t>GOKULAGRO</t>
  </si>
  <si>
    <t>Imagicaaworld Entertainment Ltd</t>
  </si>
  <si>
    <t>IMAGICAA</t>
  </si>
  <si>
    <t>V2 Retail Ltd</t>
  </si>
  <si>
    <t>V2RETAIL</t>
  </si>
  <si>
    <t>Paisalo Digital Ltd</t>
  </si>
  <si>
    <t>PAISALO</t>
  </si>
  <si>
    <t>K.P. Energy Ltd</t>
  </si>
  <si>
    <t>KPEL</t>
  </si>
  <si>
    <t>Kitex Garments Ltd</t>
  </si>
  <si>
    <t>KITEX</t>
  </si>
  <si>
    <t>Balmer Lawrie and Company Ltd</t>
  </si>
  <si>
    <t>BALMLAWRIE</t>
  </si>
  <si>
    <t>Avantel Ltd</t>
  </si>
  <si>
    <t>AVANTEL</t>
  </si>
  <si>
    <t>Prime Focus Ltd</t>
  </si>
  <si>
    <t>PFOCUS</t>
  </si>
  <si>
    <t>Animation</t>
  </si>
  <si>
    <t>JTL Industries Ltd</t>
  </si>
  <si>
    <t>JTLIND</t>
  </si>
  <si>
    <t>Shrem InvIT</t>
  </si>
  <si>
    <t>SHREMINVIT</t>
  </si>
  <si>
    <t>Samhi Hotels Ltd</t>
  </si>
  <si>
    <t>SAMHI</t>
  </si>
  <si>
    <t>VST Tillers Tractors Ltd</t>
  </si>
  <si>
    <t>VSTTILLERS</t>
  </si>
  <si>
    <t>India Glycols Ltd</t>
  </si>
  <si>
    <t>INDIAGLYCO</t>
  </si>
  <si>
    <t>Indraprastha Medical Corporation Ltd</t>
  </si>
  <si>
    <t>INDRAMEDCO</t>
  </si>
  <si>
    <t>Goldiam International Ltd</t>
  </si>
  <si>
    <t>GOLDIAM</t>
  </si>
  <si>
    <t>IndoStar Capital Finance Ltd</t>
  </si>
  <si>
    <t>INDOSTAR</t>
  </si>
  <si>
    <t>Stylam Industries Ltd</t>
  </si>
  <si>
    <t>STYLAMIND</t>
  </si>
  <si>
    <t>D P Abhushan Ltd</t>
  </si>
  <si>
    <t>DPABHUSHAN</t>
  </si>
  <si>
    <t>Vishnu Prakash R Punglia Ltd</t>
  </si>
  <si>
    <t>VPRPL</t>
  </si>
  <si>
    <t>Kewal Kiran Clothing Ltd</t>
  </si>
  <si>
    <t>KKCL</t>
  </si>
  <si>
    <t>Avalon Technologies Ltd</t>
  </si>
  <si>
    <t>AVALON</t>
  </si>
  <si>
    <t>Fedbank Financial Services Ltd</t>
  </si>
  <si>
    <t>FEDFINA</t>
  </si>
  <si>
    <t>Sunflag Iron and Steel Co Ltd</t>
  </si>
  <si>
    <t>SUNFLAG</t>
  </si>
  <si>
    <t>Dhani Services Ltd</t>
  </si>
  <si>
    <t>DHANI</t>
  </si>
  <si>
    <t>Indian Metals and Ferro Alloys Ltd</t>
  </si>
  <si>
    <t>IMFA</t>
  </si>
  <si>
    <t>Shivalik Bimetal Controls Ltd</t>
  </si>
  <si>
    <t>SBCL</t>
  </si>
  <si>
    <t>Cigniti Technologies Ltd</t>
  </si>
  <si>
    <t>CIGNITITEC</t>
  </si>
  <si>
    <t>Venus Pipes and Tubes Ltd</t>
  </si>
  <si>
    <t>VENUSPIPES</t>
  </si>
  <si>
    <t>DCX Systems Ltd</t>
  </si>
  <si>
    <t>DCXINDIA</t>
  </si>
  <si>
    <t>DCB Bank Ltd</t>
  </si>
  <si>
    <t>DCBBANK</t>
  </si>
  <si>
    <t>Dalmia Bharat Sugar and Industries Ltd</t>
  </si>
  <si>
    <t>DALMIASUG</t>
  </si>
  <si>
    <t>RPSG Ventures Ltd</t>
  </si>
  <si>
    <t>RPSGVENT</t>
  </si>
  <si>
    <t>Kingfa Science and Technology (India) Ltd</t>
  </si>
  <si>
    <t>KINGFA</t>
  </si>
  <si>
    <t>La Opala R G Ltd</t>
  </si>
  <si>
    <t>LAOPALA</t>
  </si>
  <si>
    <t>SJS Enterprises Ltd</t>
  </si>
  <si>
    <t>SJS</t>
  </si>
  <si>
    <t>Honda India Power Products Ltd</t>
  </si>
  <si>
    <t>HONDAPOWER</t>
  </si>
  <si>
    <t>Artemis Medicare Services Ltd</t>
  </si>
  <si>
    <t>ARTEMISMED</t>
  </si>
  <si>
    <t>TCI Express Ltd</t>
  </si>
  <si>
    <t>TCIEXP</t>
  </si>
  <si>
    <t>Nirlon Ltd</t>
  </si>
  <si>
    <t>NIRLON</t>
  </si>
  <si>
    <t>West Coast Paper Mills Ltd</t>
  </si>
  <si>
    <t>WSTCSTPAPR</t>
  </si>
  <si>
    <t>Monarch Networth Capital Ltd</t>
  </si>
  <si>
    <t>MONARCH</t>
  </si>
  <si>
    <t>Hi-Tech Pipes Ltd</t>
  </si>
  <si>
    <t>HITECH</t>
  </si>
  <si>
    <t>Geojit Financial Services Ltd</t>
  </si>
  <si>
    <t>GEOJITFSL</t>
  </si>
  <si>
    <t>IRB InvIT Fund</t>
  </si>
  <si>
    <t>IRBINVIT</t>
  </si>
  <si>
    <t>Motilal Oswal NASDAQ 100 ETF</t>
  </si>
  <si>
    <t>MON100</t>
  </si>
  <si>
    <t>Hubtown Ltd</t>
  </si>
  <si>
    <t>HUBTOWN</t>
  </si>
  <si>
    <t>Polyplex Corp Ltd</t>
  </si>
  <si>
    <t>POLYPLEX</t>
  </si>
  <si>
    <t>TCNS Clothing Co Ltd</t>
  </si>
  <si>
    <t>TCNSBRANDS</t>
  </si>
  <si>
    <t>Swaraj Engines Ltd</t>
  </si>
  <si>
    <t>SWARAJENG</t>
  </si>
  <si>
    <t>Savita Oil Technologies Ltd</t>
  </si>
  <si>
    <t>SOTL</t>
  </si>
  <si>
    <t>Sula Vineyards Ltd</t>
  </si>
  <si>
    <t>SULA</t>
  </si>
  <si>
    <t>Sanghvi Movers Ltd</t>
  </si>
  <si>
    <t>SANGHVIMOV</t>
  </si>
  <si>
    <t>Hinduja Global Solutions Ltd</t>
  </si>
  <si>
    <t>HGS</t>
  </si>
  <si>
    <t>Sri Adhikari Brothers Television Network Ltd</t>
  </si>
  <si>
    <t>SABTNL</t>
  </si>
  <si>
    <t>Vishnu Chemicals Ltd</t>
  </si>
  <si>
    <t>VISHNU</t>
  </si>
  <si>
    <t>Gujarat Themis Biosyn Ltd</t>
  </si>
  <si>
    <t>GUJTHEM</t>
  </si>
  <si>
    <t>Kalyani Steels Ltd</t>
  </si>
  <si>
    <t>KSL</t>
  </si>
  <si>
    <t>Lumax AutoTechnologies Ltd</t>
  </si>
  <si>
    <t>LUMAXTECH</t>
  </si>
  <si>
    <t>JNK India Ltd</t>
  </si>
  <si>
    <t>JNKINDIA</t>
  </si>
  <si>
    <t>MPS Ltd</t>
  </si>
  <si>
    <t>MPSLTD</t>
  </si>
  <si>
    <t>Precision Wires India Ltd</t>
  </si>
  <si>
    <t>PRECWIRE</t>
  </si>
  <si>
    <t>Quick Heal Technologies Ltd</t>
  </si>
  <si>
    <t>QUICKHEAL</t>
  </si>
  <si>
    <t>Sindhu Trade Links Ltd</t>
  </si>
  <si>
    <t>SINDHUTRAD</t>
  </si>
  <si>
    <t>Fischer Medical Ventures Ltd</t>
  </si>
  <si>
    <t>FISCHER</t>
  </si>
  <si>
    <t>BF Utilities Ltd</t>
  </si>
  <si>
    <t>BFUTILITIE</t>
  </si>
  <si>
    <t>Alembic Ltd</t>
  </si>
  <si>
    <t>ALEMBICLTD</t>
  </si>
  <si>
    <t>Ajmera Realty &amp; Infra India Ltd</t>
  </si>
  <si>
    <t>AJMERA</t>
  </si>
  <si>
    <t>Datamatics Global Services Ltd</t>
  </si>
  <si>
    <t>DATAMATICS</t>
  </si>
  <si>
    <t>Hathway Cable and Datacom Ltd</t>
  </si>
  <si>
    <t>HATHWAY</t>
  </si>
  <si>
    <t>Cable &amp; D2H</t>
  </si>
  <si>
    <t>Muthoot Microfin Ltd</t>
  </si>
  <si>
    <t>MUTHOOTMF</t>
  </si>
  <si>
    <t>Microfinancing</t>
  </si>
  <si>
    <t>Bhansali Engineering Polymers Ltd</t>
  </si>
  <si>
    <t>BEPL</t>
  </si>
  <si>
    <t>Jindal Poly Films Ltd</t>
  </si>
  <si>
    <t>JINDALPOLY</t>
  </si>
  <si>
    <t>Seamec Ltd</t>
  </si>
  <si>
    <t>SEAMECLTD</t>
  </si>
  <si>
    <t>Oil &amp; Gas - Equipment &amp; Services</t>
  </si>
  <si>
    <t>HPL Electric &amp; Power Ltd</t>
  </si>
  <si>
    <t>HPL</t>
  </si>
  <si>
    <t>Veedol Corporation Ltd</t>
  </si>
  <si>
    <t>VEEDOL</t>
  </si>
  <si>
    <t>ADF Foods Ltd</t>
  </si>
  <si>
    <t>ADFFOODS</t>
  </si>
  <si>
    <t>Deep Industries Ltd</t>
  </si>
  <si>
    <t>DEEPINDS</t>
  </si>
  <si>
    <t>Steel Strips Wheels Ltd</t>
  </si>
  <si>
    <t>SSWL</t>
  </si>
  <si>
    <t>Jyoti Structures Ltd</t>
  </si>
  <si>
    <t>JYOTISTRUC</t>
  </si>
  <si>
    <t>KRN Heat Exchanger and Refrigeration Ltd</t>
  </si>
  <si>
    <t>KRN</t>
  </si>
  <si>
    <t>Genesys International Corporation Ltd</t>
  </si>
  <si>
    <t>GENESYS</t>
  </si>
  <si>
    <t>Thirumalai Chemicals Ltd</t>
  </si>
  <si>
    <t>TIRUMALCHM</t>
  </si>
  <si>
    <t>Marine Electricals (India) Ltd</t>
  </si>
  <si>
    <t>MARINE</t>
  </si>
  <si>
    <t>KP Green Engineering Ltd</t>
  </si>
  <si>
    <t>KPGEL</t>
  </si>
  <si>
    <t>Heavy Electrical Equipment</t>
  </si>
  <si>
    <t>Suraj Estate Developers Ltd</t>
  </si>
  <si>
    <t>SURAJEST</t>
  </si>
  <si>
    <t>Real Estate Rental, Development &amp; Operations</t>
  </si>
  <si>
    <t>KDDL Ltd</t>
  </si>
  <si>
    <t>KDDL</t>
  </si>
  <si>
    <t>Salasar Techno Engineering Ltd</t>
  </si>
  <si>
    <t>SALASAR</t>
  </si>
  <si>
    <t>Nalwa Sons Investments Ltd</t>
  </si>
  <si>
    <t>NSIL</t>
  </si>
  <si>
    <t>Pokarna Ltd</t>
  </si>
  <si>
    <t>POKARNA</t>
  </si>
  <si>
    <t>Gujarat Industries Power Company Ltd</t>
  </si>
  <si>
    <t>GIPCL</t>
  </si>
  <si>
    <t>DCW Ltd</t>
  </si>
  <si>
    <t>DCW</t>
  </si>
  <si>
    <t>Goodluck India Ltd</t>
  </si>
  <si>
    <t>GOODLUCK</t>
  </si>
  <si>
    <t>Apeejay Surrendra Park Hotels Ltd</t>
  </si>
  <si>
    <t>PARKHOTELS</t>
  </si>
  <si>
    <t>Wendt (India) Limited</t>
  </si>
  <si>
    <t>WENDT</t>
  </si>
  <si>
    <t>Fino Payments Bank Ltd</t>
  </si>
  <si>
    <t>FINOPB</t>
  </si>
  <si>
    <t>Oriental Hotels Ltd</t>
  </si>
  <si>
    <t>ORIENTHOT</t>
  </si>
  <si>
    <t>Bajaj Consumer Care Ltd</t>
  </si>
  <si>
    <t>BAJAJCON</t>
  </si>
  <si>
    <t>Capacite Infraprojects Ltd</t>
  </si>
  <si>
    <t>CAPACITE</t>
  </si>
  <si>
    <t>Mahanagar Telephone Nigam Ltd</t>
  </si>
  <si>
    <t>MTNL</t>
  </si>
  <si>
    <t>Navneet Education Ltd</t>
  </si>
  <si>
    <t>NAVNETEDUL</t>
  </si>
  <si>
    <t>Delta Corp Ltd</t>
  </si>
  <si>
    <t>DELTACORP</t>
  </si>
  <si>
    <t>Nucleus Software Exports Ltd</t>
  </si>
  <si>
    <t>NUCLEUS</t>
  </si>
  <si>
    <t>Max Ventures and Industries Ltd</t>
  </si>
  <si>
    <t>MAXVIL</t>
  </si>
  <si>
    <t>Tasty Bite Eatables Ltd</t>
  </si>
  <si>
    <t>TASTYBITE</t>
  </si>
  <si>
    <t>Apollo Micro Systems Ltd</t>
  </si>
  <si>
    <t>APOLLO</t>
  </si>
  <si>
    <t>Blue Cloud Softech Solutions Ltd</t>
  </si>
  <si>
    <t>BLUECLOUDS</t>
  </si>
  <si>
    <t>Globus Spirits Ltd</t>
  </si>
  <si>
    <t>GLOBUSSPR</t>
  </si>
  <si>
    <t>Shipping Corporation of India Land and Assets Ltd</t>
  </si>
  <si>
    <t>SCILAL</t>
  </si>
  <si>
    <t>Precision Camshafts Ltd</t>
  </si>
  <si>
    <t>PRECAM</t>
  </si>
  <si>
    <t>Maithan Alloys Ltd</t>
  </si>
  <si>
    <t>MAITHANALL</t>
  </si>
  <si>
    <t>Jash Engineering Ltd</t>
  </si>
  <si>
    <t>JASH</t>
  </si>
  <si>
    <t>Ashiana Housing Ltd</t>
  </si>
  <si>
    <t>ASHIANA</t>
  </si>
  <si>
    <t>Dishman Carbogen Amcis Ltd</t>
  </si>
  <si>
    <t>DCAL</t>
  </si>
  <si>
    <t>Repco Home Finance Ltd</t>
  </si>
  <si>
    <t>REPCOHOME</t>
  </si>
  <si>
    <t>Prakash Industries Ltd</t>
  </si>
  <si>
    <t>PRAKASH</t>
  </si>
  <si>
    <t>Sandhar Technologies Ltd</t>
  </si>
  <si>
    <t>SANDHAR</t>
  </si>
  <si>
    <t>Raghav Productivity Enhancers Ltd</t>
  </si>
  <si>
    <t>RPEL</t>
  </si>
  <si>
    <t>Gensol Engineering Ltd</t>
  </si>
  <si>
    <t>GENSOL</t>
  </si>
  <si>
    <t>Krsnaa Diagnostics Ltd</t>
  </si>
  <si>
    <t>KRSNAA</t>
  </si>
  <si>
    <t>Flair Writing Industries Ltd</t>
  </si>
  <si>
    <t>FLAIR</t>
  </si>
  <si>
    <t>KCP Ltd</t>
  </si>
  <si>
    <t>KCP</t>
  </si>
  <si>
    <t>Ddev Plastiks Industries Ltd</t>
  </si>
  <si>
    <t>DDEVPLASTIK</t>
  </si>
  <si>
    <t>Summit Securities Ltd</t>
  </si>
  <si>
    <t>SUMMITSEC</t>
  </si>
  <si>
    <t>Marathon Nextgen Realty Ltd</t>
  </si>
  <si>
    <t>MARATHON</t>
  </si>
  <si>
    <t>Siyaram Silk Mills Ltd</t>
  </si>
  <si>
    <t>SIYSIL</t>
  </si>
  <si>
    <t>Bajel Projects Ltd</t>
  </si>
  <si>
    <t>BAJEL</t>
  </si>
  <si>
    <t>Electric Utilities</t>
  </si>
  <si>
    <t>TCPL Packaging Ltd</t>
  </si>
  <si>
    <t>TCPLPACK</t>
  </si>
  <si>
    <t>EFC (I) Ltd</t>
  </si>
  <si>
    <t>EFCIL</t>
  </si>
  <si>
    <t>Distributors</t>
  </si>
  <si>
    <t>Sagar Cements Ltd</t>
  </si>
  <si>
    <t>SAGCEM</t>
  </si>
  <si>
    <t>TVS Srichakra Ltd</t>
  </si>
  <si>
    <t>TVSSRICHAK</t>
  </si>
  <si>
    <t>Mahindra Logistics Ltd</t>
  </si>
  <si>
    <t>MAHLOG</t>
  </si>
  <si>
    <t>Dredging Corporation of India Ltd</t>
  </si>
  <si>
    <t>DREDGECORP</t>
  </si>
  <si>
    <t>Dredging</t>
  </si>
  <si>
    <t>Nilkamal Ltd</t>
  </si>
  <si>
    <t>NILKAMAL</t>
  </si>
  <si>
    <t>Eveready Industries India Ltd</t>
  </si>
  <si>
    <t>EVEREADY</t>
  </si>
  <si>
    <t>Suven Life Sciences Ltd</t>
  </si>
  <si>
    <t>SUVEN</t>
  </si>
  <si>
    <t>Saksoft Ltd</t>
  </si>
  <si>
    <t>SAKSOFT</t>
  </si>
  <si>
    <t>Foseco India Ltd</t>
  </si>
  <si>
    <t>FOSECOIND</t>
  </si>
  <si>
    <t>Dollar Industries Ltd</t>
  </si>
  <si>
    <t>DOLLAR</t>
  </si>
  <si>
    <t>Indoco Remedies Ltd</t>
  </si>
  <si>
    <t>INDOCO</t>
  </si>
  <si>
    <t>Updater Services Ltd</t>
  </si>
  <si>
    <t>UDS</t>
  </si>
  <si>
    <t>GTL Infrastructure Ltd</t>
  </si>
  <si>
    <t>GTLINFRA</t>
  </si>
  <si>
    <t>Vakrangee Limited</t>
  </si>
  <si>
    <t>VAKRANGEE</t>
  </si>
  <si>
    <t>Motisons Jewellers Ltd</t>
  </si>
  <si>
    <t>MOTISONS</t>
  </si>
  <si>
    <t>Apparel &amp; Accessories Retailers</t>
  </si>
  <si>
    <t>Interarch Building Products Ltd</t>
  </si>
  <si>
    <t>INTERARCH</t>
  </si>
  <si>
    <t>Building Products - Prefab Structures</t>
  </si>
  <si>
    <t>PTC India Financial Services Ltd</t>
  </si>
  <si>
    <t>PFS</t>
  </si>
  <si>
    <t>Vadilal Industries Ltd</t>
  </si>
  <si>
    <t>VADILALIND</t>
  </si>
  <si>
    <t>Spandana Sphoorty Financial Ltd</t>
  </si>
  <si>
    <t>SPANDANA</t>
  </si>
  <si>
    <t>Hindustan Oil Exploration Company Ltd</t>
  </si>
  <si>
    <t>HINDOILEXP</t>
  </si>
  <si>
    <t>Shanti Educational Initiatives Ltd</t>
  </si>
  <si>
    <t>SEIL</t>
  </si>
  <si>
    <t>Kolte-Patil Developers Ltd</t>
  </si>
  <si>
    <t>KOLTEPATIL</t>
  </si>
  <si>
    <t>Spectrum Electrical Industries Ltd</t>
  </si>
  <si>
    <t>SPECTRUM</t>
  </si>
  <si>
    <t>Kalyani Investment Company Ltd</t>
  </si>
  <si>
    <t>KICL</t>
  </si>
  <si>
    <t>Mayur Uniquoters Ltd</t>
  </si>
  <si>
    <t>MAYURUNIQ</t>
  </si>
  <si>
    <t>Pennar Industries Ltd</t>
  </si>
  <si>
    <t>PENIND</t>
  </si>
  <si>
    <t>Ge Power India Ltd</t>
  </si>
  <si>
    <t>GEPIL</t>
  </si>
  <si>
    <t>NIBE Ltd</t>
  </si>
  <si>
    <t>NIBE</t>
  </si>
  <si>
    <t>Somany Ceramics Ltd</t>
  </si>
  <si>
    <t>SOMANYCERA</t>
  </si>
  <si>
    <t>63 Moons Technologies Ltd</t>
  </si>
  <si>
    <t>63MOONS</t>
  </si>
  <si>
    <t>Automotive Axles Ltd</t>
  </si>
  <si>
    <t>AUTOAXLES</t>
  </si>
  <si>
    <t>Baazar Style Retail Ltd</t>
  </si>
  <si>
    <t>STYLEBAAZA</t>
  </si>
  <si>
    <t>Retail - Speciality</t>
  </si>
  <si>
    <t>Stanley Lifestyles Ltd</t>
  </si>
  <si>
    <t>STANLEY</t>
  </si>
  <si>
    <t>Rashi Peripherals Ltd</t>
  </si>
  <si>
    <t>RPTECH</t>
  </si>
  <si>
    <t>Indo Tech Transformers Ltd</t>
  </si>
  <si>
    <t>INDOTECH</t>
  </si>
  <si>
    <t>Arkade Developers Ltd</t>
  </si>
  <si>
    <t>ARKADE</t>
  </si>
  <si>
    <t>Unitech Ltd</t>
  </si>
  <si>
    <t>UNITECH</t>
  </si>
  <si>
    <t>Rajratan Global Wire Ltd</t>
  </si>
  <si>
    <t>RAJRATAN</t>
  </si>
  <si>
    <t>Prataap Snacks Ltd</t>
  </si>
  <si>
    <t>DIAMONDYD</t>
  </si>
  <si>
    <t>Stove Kraft Ltd</t>
  </si>
  <si>
    <t>STOVEKRAFT</t>
  </si>
  <si>
    <t>Rane Holdings Ltd</t>
  </si>
  <si>
    <t>RANEHOLDIN</t>
  </si>
  <si>
    <t>Ram Ratna Wires Ltd</t>
  </si>
  <si>
    <t>RAMRAT</t>
  </si>
  <si>
    <t>DISA India Ltd</t>
  </si>
  <si>
    <t>DISAQ</t>
  </si>
  <si>
    <t>Tinna Rubber and Infrastructure Ltd</t>
  </si>
  <si>
    <t>TINNARUBR</t>
  </si>
  <si>
    <t>NRB Bearings Ltd</t>
  </si>
  <si>
    <t>NRBBEARING</t>
  </si>
  <si>
    <t>Sasken Technologies Ltd</t>
  </si>
  <si>
    <t>SASKEN</t>
  </si>
  <si>
    <t>Novartis India Ltd</t>
  </si>
  <si>
    <t>NOVARTIND</t>
  </si>
  <si>
    <t>Venky's (India) Ltd</t>
  </si>
  <si>
    <t>VENKEYS</t>
  </si>
  <si>
    <t>Landmark Cars Ltd</t>
  </si>
  <si>
    <t>LANDMARK</t>
  </si>
  <si>
    <t>SG Finserve Ltd</t>
  </si>
  <si>
    <t>SGFIN</t>
  </si>
  <si>
    <t>SMS Pharmaceuticals Ltd</t>
  </si>
  <si>
    <t>SMSPHARMA</t>
  </si>
  <si>
    <t>SBI Gold ETF</t>
  </si>
  <si>
    <t>SETFGOLD</t>
  </si>
  <si>
    <t>RIR Power Electronics Ltd</t>
  </si>
  <si>
    <t>RIR</t>
  </si>
  <si>
    <t>Meghmani Organics Ltd</t>
  </si>
  <si>
    <t>MOL</t>
  </si>
  <si>
    <t>Veritas (India) Ltd</t>
  </si>
  <si>
    <t>VERITAS</t>
  </si>
  <si>
    <t>John Cockerill India Ltd</t>
  </si>
  <si>
    <t>COCKERILL</t>
  </si>
  <si>
    <t>Industrial Machinery &amp; Supplies &amp; Components</t>
  </si>
  <si>
    <t>ideaForge Technology Ltd</t>
  </si>
  <si>
    <t>IDEAFORGE</t>
  </si>
  <si>
    <t>Pondy Oxides and Chemicals Ltd</t>
  </si>
  <si>
    <t>POCL</t>
  </si>
  <si>
    <t>Aeroflex Industries Ltd</t>
  </si>
  <si>
    <t>AEROFLEX</t>
  </si>
  <si>
    <t>NIIT Ltd</t>
  </si>
  <si>
    <t>NIITLTD</t>
  </si>
  <si>
    <t>ECOS (India) Mobility &amp; Hospitality Ltd</t>
  </si>
  <si>
    <t>ECOSMOBLTY</t>
  </si>
  <si>
    <t>SML Isuzu Ltd</t>
  </si>
  <si>
    <t>SMLISUZU</t>
  </si>
  <si>
    <t>Confidence Petroleum India Ltd</t>
  </si>
  <si>
    <t>CONFIPET</t>
  </si>
  <si>
    <t>Nippon India ETF Nifty 1D Rate Liquid BeES</t>
  </si>
  <si>
    <t>LIQUIDBEES</t>
  </si>
  <si>
    <t>Sai Silks (Kalamandir) Ltd</t>
  </si>
  <si>
    <t>KALAMANDIR</t>
  </si>
  <si>
    <t>Thejo Engineering Ltd</t>
  </si>
  <si>
    <t>THEJO</t>
  </si>
  <si>
    <t>Premier Explosives Ltd</t>
  </si>
  <si>
    <t>PREMEXPLN</t>
  </si>
  <si>
    <t>BF Investment Ltd</t>
  </si>
  <si>
    <t>BFINVEST</t>
  </si>
  <si>
    <t>Insecticides (India) Ltd</t>
  </si>
  <si>
    <t>INSECTICID</t>
  </si>
  <si>
    <t>HLE Glascoat Ltd</t>
  </si>
  <si>
    <t>HLEGLAS</t>
  </si>
  <si>
    <t>Themis Medicare Ltd</t>
  </si>
  <si>
    <t>THEMISMED</t>
  </si>
  <si>
    <t>Owais Metal and Mineral Processing Ltd</t>
  </si>
  <si>
    <t>OWAIS</t>
  </si>
  <si>
    <t>Shalby Ltd</t>
  </si>
  <si>
    <t>SHALBY</t>
  </si>
  <si>
    <t>Dolat Algotech Ltd</t>
  </si>
  <si>
    <t>DOLATALGO</t>
  </si>
  <si>
    <t>Vindhya Telelinks Ltd</t>
  </si>
  <si>
    <t>VINDHYATEL</t>
  </si>
  <si>
    <t>Hindware Home Innovation Ltd</t>
  </si>
  <si>
    <t>HINDWAREAP</t>
  </si>
  <si>
    <t>Ashapura Minechem Ltd</t>
  </si>
  <si>
    <t>ASHAPURMIN</t>
  </si>
  <si>
    <t>Platinum Industries Ltd</t>
  </si>
  <si>
    <t>PLATIND</t>
  </si>
  <si>
    <t>Dr Agarwal's Eye Hospital Ltd</t>
  </si>
  <si>
    <t>DRAGARWQ</t>
  </si>
  <si>
    <t>Dreamfolks Services Ltd</t>
  </si>
  <si>
    <t>DREAMFOLKS</t>
  </si>
  <si>
    <t>Mold-Tek Packaging Ltd</t>
  </si>
  <si>
    <t>MOLDTKPAC</t>
  </si>
  <si>
    <t>Igarashi Motors India Ltd</t>
  </si>
  <si>
    <t>IGARASHI</t>
  </si>
  <si>
    <t>Kesar India Ltd</t>
  </si>
  <si>
    <t>KESAR</t>
  </si>
  <si>
    <t>Real Estate Development</t>
  </si>
  <si>
    <t>Parag Milk Foods Ltd</t>
  </si>
  <si>
    <t>PARAGMILK</t>
  </si>
  <si>
    <t>JITF Infralogistics Ltd</t>
  </si>
  <si>
    <t>JITFINFRA</t>
  </si>
  <si>
    <t>Xpro India Ltd</t>
  </si>
  <si>
    <t>XPROINDIA</t>
  </si>
  <si>
    <t>PSP Projects Ltd</t>
  </si>
  <si>
    <t>PSPPROJECT</t>
  </si>
  <si>
    <t>Agro Tech Foods Ltd</t>
  </si>
  <si>
    <t>ATFL</t>
  </si>
  <si>
    <t>Accelya Solutions India Ltd</t>
  </si>
  <si>
    <t>ACCELYA</t>
  </si>
  <si>
    <t>Nitin Spinners Ltd</t>
  </si>
  <si>
    <t>NITINSPIN</t>
  </si>
  <si>
    <t>Dolphin Offshore Enterprises (India) Ltd</t>
  </si>
  <si>
    <t>DOLPHIN</t>
  </si>
  <si>
    <t>Panacea Biotec Ltd</t>
  </si>
  <si>
    <t>PANACEABIO</t>
  </si>
  <si>
    <t>IOL Chemicals and Pharmaceuticals Ltd</t>
  </si>
  <si>
    <t>IOLCP</t>
  </si>
  <si>
    <t>Indian Hume Pipe Company Ltd</t>
  </si>
  <si>
    <t>INDIANHUME</t>
  </si>
  <si>
    <t>S.P.Apparels Ltd</t>
  </si>
  <si>
    <t>SPAL</t>
  </si>
  <si>
    <t>Vidhi Specialty Food Ingredients Ltd</t>
  </si>
  <si>
    <t>VIDHIING</t>
  </si>
  <si>
    <t>Welspun Specialty Solutions Ltd</t>
  </si>
  <si>
    <t>WELSPLSOL</t>
  </si>
  <si>
    <t>Ravindra Energy Ltd</t>
  </si>
  <si>
    <t>RELTD</t>
  </si>
  <si>
    <t>Lumax Industries Ltd</t>
  </si>
  <si>
    <t>LUMAXIND</t>
  </si>
  <si>
    <t>Saraswati Commercial (India) Ltd</t>
  </si>
  <si>
    <t>ZSARACOM</t>
  </si>
  <si>
    <t>TechNVision Ventures Ltd</t>
  </si>
  <si>
    <t>TECHNVISN</t>
  </si>
  <si>
    <t>Mangalam Cement Ltd</t>
  </si>
  <si>
    <t>MANGLMCEM</t>
  </si>
  <si>
    <t>Antony Waste Handling Cell Ltd</t>
  </si>
  <si>
    <t>AWHCL</t>
  </si>
  <si>
    <t>Windlas Biotech Ltd</t>
  </si>
  <si>
    <t>WINDLAS</t>
  </si>
  <si>
    <t>EIH Associated Hotels Ltd</t>
  </si>
  <si>
    <t>EIHAHOTELS</t>
  </si>
  <si>
    <t>India Pesticides Ltd</t>
  </si>
  <si>
    <t>IPL</t>
  </si>
  <si>
    <t>Goodyear India Ltd</t>
  </si>
  <si>
    <t>GOODYEAR</t>
  </si>
  <si>
    <t>Dish TV India Ltd</t>
  </si>
  <si>
    <t>DISHTV</t>
  </si>
  <si>
    <t>Ugro Capital Ltd</t>
  </si>
  <si>
    <t>UGROCAP</t>
  </si>
  <si>
    <t>DEN Networks Ltd</t>
  </si>
  <si>
    <t>DEN</t>
  </si>
  <si>
    <t>Carysil Ltd</t>
  </si>
  <si>
    <t>CARYSIL</t>
  </si>
  <si>
    <t>Alpex Solar Ltd</t>
  </si>
  <si>
    <t>ALPEXSOLAR</t>
  </si>
  <si>
    <t>MM Forgings Ltd</t>
  </si>
  <si>
    <t>MMFL</t>
  </si>
  <si>
    <t>HMA Agro Industries Ltd</t>
  </si>
  <si>
    <t>HMAAGRO</t>
  </si>
  <si>
    <t>Sanghi Industries Ltd</t>
  </si>
  <si>
    <t>SANGHIIND</t>
  </si>
  <si>
    <t>ESAF Small Finance Bank Limited</t>
  </si>
  <si>
    <t>ESAFSFB</t>
  </si>
  <si>
    <t>Cupid Ltd</t>
  </si>
  <si>
    <t>CUPID</t>
  </si>
  <si>
    <t>Universal Cables Ltd</t>
  </si>
  <si>
    <t>UNIVCABLES</t>
  </si>
  <si>
    <t>Panama Petrochem Ltd</t>
  </si>
  <si>
    <t>PANAMAPET</t>
  </si>
  <si>
    <t>Centum Electronics Ltd</t>
  </si>
  <si>
    <t>CENTUM</t>
  </si>
  <si>
    <t>Sahasra Electronic Solutions Ltd</t>
  </si>
  <si>
    <t>SAHASRA</t>
  </si>
  <si>
    <t>Federal-Mogul Goetze (India) Ltd</t>
  </si>
  <si>
    <t>FMGOETZE</t>
  </si>
  <si>
    <t>Nelco Ltd</t>
  </si>
  <si>
    <t>NELCO</t>
  </si>
  <si>
    <t>TIL Ltd</t>
  </si>
  <si>
    <t>TIL</t>
  </si>
  <si>
    <t>Systematix Corporate Services Ltd</t>
  </si>
  <si>
    <t>SYSTMTXC</t>
  </si>
  <si>
    <t>Ramco Industries Ltd</t>
  </si>
  <si>
    <t>RAMCOIND</t>
  </si>
  <si>
    <t>Ador Welding Ltd</t>
  </si>
  <si>
    <t>ADORWELD</t>
  </si>
  <si>
    <t>Media Matrix Worldwide Ltd</t>
  </si>
  <si>
    <t>MMWL</t>
  </si>
  <si>
    <t>Orient Green Power Company Ltd</t>
  </si>
  <si>
    <t>GREENPOWER</t>
  </si>
  <si>
    <t>MIC Electronics Ltd</t>
  </si>
  <si>
    <t>MICEL</t>
  </si>
  <si>
    <t>Paramount Communications Ltd</t>
  </si>
  <si>
    <t>PARACABLES</t>
  </si>
  <si>
    <t>Sanstar Ltd</t>
  </si>
  <si>
    <t>SANSTAR</t>
  </si>
  <si>
    <t>Vardhman Special Steels Ltd</t>
  </si>
  <si>
    <t>VSSL</t>
  </si>
  <si>
    <t>Barbeque-Nation Hospitality Ltd</t>
  </si>
  <si>
    <t>BARBEQUE</t>
  </si>
  <si>
    <t>Tarsons Products Ltd</t>
  </si>
  <si>
    <t>TARSONS</t>
  </si>
  <si>
    <t>TTK Healthcare Ltd</t>
  </si>
  <si>
    <t>TTKHLTCARE</t>
  </si>
  <si>
    <t>PIX Transmissions Ltd</t>
  </si>
  <si>
    <t>PIXTRANS</t>
  </si>
  <si>
    <t>Jindal Drilling and Industries Ltd</t>
  </si>
  <si>
    <t>JINDRILL</t>
  </si>
  <si>
    <t>Axiscades Technologies Ltd</t>
  </si>
  <si>
    <t>AXISCADES</t>
  </si>
  <si>
    <t>Alicon Castalloy Ltd</t>
  </si>
  <si>
    <t>ALICON</t>
  </si>
  <si>
    <t>Pnb Gilts Ltd</t>
  </si>
  <si>
    <t>PNBGILTS</t>
  </si>
  <si>
    <t>ICICI Prudential Nifty 50 ETF</t>
  </si>
  <si>
    <t>NIFTYIETF</t>
  </si>
  <si>
    <t>Heranba Industries Ltd</t>
  </si>
  <si>
    <t>HERANBA</t>
  </si>
  <si>
    <t>Som Distilleries and Breweries Ltd</t>
  </si>
  <si>
    <t>SDBL</t>
  </si>
  <si>
    <t>Omaxe Ltd</t>
  </si>
  <si>
    <t>OMAXE</t>
  </si>
  <si>
    <t>Gandhar Oil Refinery (INDIA) Ltd</t>
  </si>
  <si>
    <t>GANDHAR</t>
  </si>
  <si>
    <t>Everest Kanto Cylinder Ltd</t>
  </si>
  <si>
    <t>EKC</t>
  </si>
  <si>
    <t>Kiri Industries Ltd</t>
  </si>
  <si>
    <t>KIRIINDUS</t>
  </si>
  <si>
    <t>Huhtamaki India Ltd</t>
  </si>
  <si>
    <t>HUHTAMAKI</t>
  </si>
  <si>
    <t>Rupa &amp; Company Ltd</t>
  </si>
  <si>
    <t>RUPA</t>
  </si>
  <si>
    <t>Mukand Ltd</t>
  </si>
  <si>
    <t>MUKANDLTD</t>
  </si>
  <si>
    <t>Astec Lifesciences Ltd</t>
  </si>
  <si>
    <t>ASTEC</t>
  </si>
  <si>
    <t>Wonder Electricals Ltd</t>
  </si>
  <si>
    <t>WEL</t>
  </si>
  <si>
    <t>Apollo Pipes Ltd</t>
  </si>
  <si>
    <t>APOLLOPIPE</t>
  </si>
  <si>
    <t>IKIO Lighting Ltd</t>
  </si>
  <si>
    <t>IKIO</t>
  </si>
  <si>
    <t>Deccan Gold Mines Ltd</t>
  </si>
  <si>
    <t>DECNGOLD</t>
  </si>
  <si>
    <t>Man Industries (India) Ltd</t>
  </si>
  <si>
    <t>MANINDS</t>
  </si>
  <si>
    <t>Rama Steel Tubes Ltd</t>
  </si>
  <si>
    <t>RAMASTEEL</t>
  </si>
  <si>
    <t>Fusion Finance Ltd</t>
  </si>
  <si>
    <t>FUSION</t>
  </si>
  <si>
    <t>Yasho Industries Ltd</t>
  </si>
  <si>
    <t>YASHO</t>
  </si>
  <si>
    <t>Hind Rectifiers Ltd</t>
  </si>
  <si>
    <t>HIRECT</t>
  </si>
  <si>
    <t>Amrutanjan Health Care Ltd</t>
  </si>
  <si>
    <t>AMRUTANJAN</t>
  </si>
  <si>
    <t>GKW Ltd</t>
  </si>
  <si>
    <t>GKWLIMITED</t>
  </si>
  <si>
    <t>IFGL Refractories Ltd</t>
  </si>
  <si>
    <t>IFGLEXPOR</t>
  </si>
  <si>
    <t>Navkar Corporation Ltd</t>
  </si>
  <si>
    <t>NAVKARCORP</t>
  </si>
  <si>
    <t>Kilburn Engineering Ltd</t>
  </si>
  <si>
    <t>KLBRENG-B</t>
  </si>
  <si>
    <t>Gocl Corporation Ltd</t>
  </si>
  <si>
    <t>GOCLCORP</t>
  </si>
  <si>
    <t>Cropster Agro Ltd</t>
  </si>
  <si>
    <t>CROPSTER</t>
  </si>
  <si>
    <t>Food Distributors</t>
  </si>
  <si>
    <t>Unicommerce eSolutions Ltd</t>
  </si>
  <si>
    <t>UNIECOM</t>
  </si>
  <si>
    <t>D Link (India) Limited</t>
  </si>
  <si>
    <t>DLINKINDIA</t>
  </si>
  <si>
    <t>JISLDVREQS</t>
  </si>
  <si>
    <t>Oriental Aromatics Ltd</t>
  </si>
  <si>
    <t>OAL</t>
  </si>
  <si>
    <t>Dynamic Cables Ltd</t>
  </si>
  <si>
    <t>DYCL</t>
  </si>
  <si>
    <t>Sirca Paints India Ltd</t>
  </si>
  <si>
    <t>SIRCA</t>
  </si>
  <si>
    <t>Hester Biosciences Ltd</t>
  </si>
  <si>
    <t>HESTERBIO</t>
  </si>
  <si>
    <t>Apcotex Industries Ltd</t>
  </si>
  <si>
    <t>APCOTEXIND</t>
  </si>
  <si>
    <t>Excel Industries Ltd</t>
  </si>
  <si>
    <t>EXCELINDUS</t>
  </si>
  <si>
    <t>BLS E-Services Ltd</t>
  </si>
  <si>
    <t>BLSE</t>
  </si>
  <si>
    <t>Kody Technolab Ltd</t>
  </si>
  <si>
    <t>KODYTECH</t>
  </si>
  <si>
    <t>Master Trust Ltd</t>
  </si>
  <si>
    <t>MASTERTR</t>
  </si>
  <si>
    <t>Elpro International Ltd</t>
  </si>
  <si>
    <t>ELPROINTL</t>
  </si>
  <si>
    <t>Ceinsys Tech Ltd</t>
  </si>
  <si>
    <t>CEINSYSTECH</t>
  </si>
  <si>
    <t>Veranda Learning Solutions Ltd</t>
  </si>
  <si>
    <t>VERANDA</t>
  </si>
  <si>
    <t>Tanfac Industries Ltd</t>
  </si>
  <si>
    <t>TANFACIND</t>
  </si>
  <si>
    <t>HIL Ltd</t>
  </si>
  <si>
    <t>HIL</t>
  </si>
  <si>
    <t>Abans Holdings Ltd</t>
  </si>
  <si>
    <t>AHL</t>
  </si>
  <si>
    <t>Knowledge Marine &amp; Engineering Works Ltd</t>
  </si>
  <si>
    <t>KMEW</t>
  </si>
  <si>
    <t>Marine Transportation</t>
  </si>
  <si>
    <t>Himatsingka Seide Ltd</t>
  </si>
  <si>
    <t>HIMATSEIDE</t>
  </si>
  <si>
    <t>Tatva Chintan Pharma Chem Ltd</t>
  </si>
  <si>
    <t>TATVA</t>
  </si>
  <si>
    <t>TAJ GVK Hotels and Resorts Ltd</t>
  </si>
  <si>
    <t>TAJGVK</t>
  </si>
  <si>
    <t>Divgi TorqTransfer Systems Ltd</t>
  </si>
  <si>
    <t>DIVGIITTS</t>
  </si>
  <si>
    <t>Uniparts India Ltd</t>
  </si>
  <si>
    <t>UNIPARTS</t>
  </si>
  <si>
    <t>Sterling Tools Ltd</t>
  </si>
  <si>
    <t>STERTOOLS</t>
  </si>
  <si>
    <t>Madhya Bharat Agro Products Ltd</t>
  </si>
  <si>
    <t>MBAPL</t>
  </si>
  <si>
    <t>Andrew Yule &amp; Co Ltd</t>
  </si>
  <si>
    <t>ANDREWYU</t>
  </si>
  <si>
    <t>Kotak Gold Etf</t>
  </si>
  <si>
    <t>GOLD1</t>
  </si>
  <si>
    <t>Andhra Paper Ltd</t>
  </si>
  <si>
    <t>ANDHRAPAP</t>
  </si>
  <si>
    <t>Cosmo First Ltd</t>
  </si>
  <si>
    <t>COSMOFIRST</t>
  </si>
  <si>
    <t>Sangam (India) Ltd</t>
  </si>
  <si>
    <t>SANGAMIND</t>
  </si>
  <si>
    <t>Seshasayee Paper and Boards Ltd</t>
  </si>
  <si>
    <t>SESHAPAPER</t>
  </si>
  <si>
    <t>Mercury Ev-Tech Ltd</t>
  </si>
  <si>
    <t>MERCURYEV</t>
  </si>
  <si>
    <t>Expleo Solutions Ltd</t>
  </si>
  <si>
    <t>EXPLEOSOL</t>
  </si>
  <si>
    <t>Advait Energy Transitions Ltd</t>
  </si>
  <si>
    <t>ADVAIT</t>
  </si>
  <si>
    <t>Electrical Components &amp; Equipment</t>
  </si>
  <si>
    <t>Shriram Properties Ltd</t>
  </si>
  <si>
    <t>SHRIRAMPPS</t>
  </si>
  <si>
    <t>Cantabil Retail India Ltd</t>
  </si>
  <si>
    <t>CANTABIL</t>
  </si>
  <si>
    <t>Jagran Prakashan Ltd</t>
  </si>
  <si>
    <t>JAGRAN</t>
  </si>
  <si>
    <t>Salzer Electronics Ltd</t>
  </si>
  <si>
    <t>SALZERELEC</t>
  </si>
  <si>
    <t>Suratwwala Business Group Ltd</t>
  </si>
  <si>
    <t>SBGLP</t>
  </si>
  <si>
    <t>Talbros Automotive Components Ltd</t>
  </si>
  <si>
    <t>TALBROAUTO</t>
  </si>
  <si>
    <t>Camlin Fine Sciences Ltd</t>
  </si>
  <si>
    <t>CAMLINFINE</t>
  </si>
  <si>
    <t>Beta Drugs Ltd</t>
  </si>
  <si>
    <t>BETA</t>
  </si>
  <si>
    <t>HDFC Gold Exchange Traded Fund</t>
  </si>
  <si>
    <t>HDFCGOLD</t>
  </si>
  <si>
    <t>ICICI Prudential Gold ETF</t>
  </si>
  <si>
    <t>GOLDIETF</t>
  </si>
  <si>
    <t>Fedders Holding Ltd</t>
  </si>
  <si>
    <t>FEDDERSHOL</t>
  </si>
  <si>
    <t>Nippon India ETF Nifty Next 50 Junior BeES</t>
  </si>
  <si>
    <t>JUNIORBEES</t>
  </si>
  <si>
    <t>DEE Development Engineers Ltd</t>
  </si>
  <si>
    <t>DEEDEV</t>
  </si>
  <si>
    <t>Mufin Green Finance Ltd</t>
  </si>
  <si>
    <t>MUFIN</t>
  </si>
  <si>
    <t>Lotus Chocolate Company Ltd</t>
  </si>
  <si>
    <t>LOTUSCHO</t>
  </si>
  <si>
    <t>MSP Steel &amp; Power Ltd</t>
  </si>
  <si>
    <t>MSPL</t>
  </si>
  <si>
    <t>G M Breweries Ltd</t>
  </si>
  <si>
    <t>GMBREW</t>
  </si>
  <si>
    <t>NDR Auto Components Ltd</t>
  </si>
  <si>
    <t>NDRAUTO</t>
  </si>
  <si>
    <t>Renaissance Global Ltd</t>
  </si>
  <si>
    <t>RGL</t>
  </si>
  <si>
    <t>Matrimony.Com Ltd</t>
  </si>
  <si>
    <t>MATRIMONY</t>
  </si>
  <si>
    <t>B L Kashyap and Sons Ltd</t>
  </si>
  <si>
    <t>BLKASHYAP</t>
  </si>
  <si>
    <t>Mangalore Chemicals and Fertilisers Ltd</t>
  </si>
  <si>
    <t>MANGCHEFER</t>
  </si>
  <si>
    <t>GRP Ltd</t>
  </si>
  <si>
    <t>GRPLTD</t>
  </si>
  <si>
    <t>Hariom Pipe Industries Ltd</t>
  </si>
  <si>
    <t>HARIOMPIPE</t>
  </si>
  <si>
    <t>Eco Recycling Ltd</t>
  </si>
  <si>
    <t>ECORECO</t>
  </si>
  <si>
    <t>Balmer Lawrie Investments Ltd</t>
  </si>
  <si>
    <t>BLIL</t>
  </si>
  <si>
    <t>Swelect Energy Systems Ltd</t>
  </si>
  <si>
    <t>SWELECTES</t>
  </si>
  <si>
    <t>Satin Creditcare Network Ltd</t>
  </si>
  <si>
    <t>SATIN</t>
  </si>
  <si>
    <t>Bigbloc Construction Ltd</t>
  </si>
  <si>
    <t>BIGBLOC</t>
  </si>
  <si>
    <t>I G Petrochemicals Ltd</t>
  </si>
  <si>
    <t>IGPL</t>
  </si>
  <si>
    <t>Praveg Ltd</t>
  </si>
  <si>
    <t>PRAVEG</t>
  </si>
  <si>
    <t>Jyoti Resins and Adhesives Ltd</t>
  </si>
  <si>
    <t>JYOTIRES</t>
  </si>
  <si>
    <t>Bajaj Steel Industries Ltd</t>
  </si>
  <si>
    <t>BAJAJST</t>
  </si>
  <si>
    <t>Tribhovandas Bhimji Zaveri Ltd</t>
  </si>
  <si>
    <t>TBZ</t>
  </si>
  <si>
    <t>GNA Axles Ltd</t>
  </si>
  <si>
    <t>GNA</t>
  </si>
  <si>
    <t>Timex Group India Ltd</t>
  </si>
  <si>
    <t>TIMEX</t>
  </si>
  <si>
    <t>Yatra Online Ltd</t>
  </si>
  <si>
    <t>YATRA</t>
  </si>
  <si>
    <t>ASM Technologies Ltd</t>
  </si>
  <si>
    <t>ASMTEC</t>
  </si>
  <si>
    <t>India Power Corporation Ltd</t>
  </si>
  <si>
    <t>DPSCLTD</t>
  </si>
  <si>
    <t>Solex Energy Ltd</t>
  </si>
  <si>
    <t>SOLEX</t>
  </si>
  <si>
    <t>GPT Infraprojects Ltd</t>
  </si>
  <si>
    <t>GPTINFRA</t>
  </si>
  <si>
    <t>Kokuyo Camlin Ltd</t>
  </si>
  <si>
    <t>KOKUYOCMLN</t>
  </si>
  <si>
    <t>Walchandnagar Industries Ltd</t>
  </si>
  <si>
    <t>WALCHANNAG</t>
  </si>
  <si>
    <t>Suyog Telematics Ltd</t>
  </si>
  <si>
    <t>SUYOG</t>
  </si>
  <si>
    <t>Wheels India Ltd</t>
  </si>
  <si>
    <t>WHEELS</t>
  </si>
  <si>
    <t>Roto Pumps Ltd</t>
  </si>
  <si>
    <t>ROTO</t>
  </si>
  <si>
    <t>Sigachi Industries Ltd</t>
  </si>
  <si>
    <t>SIGACHI</t>
  </si>
  <si>
    <t>Godavari Biorefineries Ltd</t>
  </si>
  <si>
    <t>GODAVARIB</t>
  </si>
  <si>
    <t>Chaman Lal Setia Exports Ltd</t>
  </si>
  <si>
    <t>CLSEL</t>
  </si>
  <si>
    <t>Reliance Industrial Infrastructure Ltd</t>
  </si>
  <si>
    <t>RIIL</t>
  </si>
  <si>
    <t>Syncom Formulations (India) Ltd</t>
  </si>
  <si>
    <t>SYNCOMF</t>
  </si>
  <si>
    <t>Bombay Super Hybrid Seeds Ltd</t>
  </si>
  <si>
    <t>BSHSL</t>
  </si>
  <si>
    <t>Udaipur Cement Works Ltd</t>
  </si>
  <si>
    <t>UDAICEMENT</t>
  </si>
  <si>
    <t>Brightcom Group Ltd</t>
  </si>
  <si>
    <t>BCG</t>
  </si>
  <si>
    <t>Associated Alcohols &amp; Breweries Ltd</t>
  </si>
  <si>
    <t>ASALCBR</t>
  </si>
  <si>
    <t>Borosil Scientific Ltd</t>
  </si>
  <si>
    <t>BOROSCI</t>
  </si>
  <si>
    <t>Atul Auto Ltd</t>
  </si>
  <si>
    <t>ATULAUTO</t>
  </si>
  <si>
    <t>Three Wheelers</t>
  </si>
  <si>
    <t>Jaiprakash Associates Ltd</t>
  </si>
  <si>
    <t>JPASSOCIAT</t>
  </si>
  <si>
    <t>Dynacons Systems and Solutions Ltd</t>
  </si>
  <si>
    <t>DSSL</t>
  </si>
  <si>
    <t>Sportking India Ltd</t>
  </si>
  <si>
    <t>SPORTKING</t>
  </si>
  <si>
    <t>Filatex India Ltd</t>
  </si>
  <si>
    <t>FILATEX</t>
  </si>
  <si>
    <t>Sadhana Nitro Chem Ltd</t>
  </si>
  <si>
    <t>SADHNANIQ</t>
  </si>
  <si>
    <t>BCL Industries Ltd</t>
  </si>
  <si>
    <t>BCLIND</t>
  </si>
  <si>
    <t>Monte Carlo Fashions Ltd</t>
  </si>
  <si>
    <t>MONTECARLO</t>
  </si>
  <si>
    <t>Irm Energy Ltd</t>
  </si>
  <si>
    <t>IRMENERGY</t>
  </si>
  <si>
    <t>GTPL Hathway Ltd</t>
  </si>
  <si>
    <t>GTPL</t>
  </si>
  <si>
    <t>Panorama Studios International Ltd</t>
  </si>
  <si>
    <t>PANORAMA</t>
  </si>
  <si>
    <t>Everest Industries Ltd</t>
  </si>
  <si>
    <t>EVERESTIND</t>
  </si>
  <si>
    <t>Southern Petrochemical Industries Corporation Ltd</t>
  </si>
  <si>
    <t>SPIC</t>
  </si>
  <si>
    <t>Agarwal Industrial Corporation Ltd</t>
  </si>
  <si>
    <t>AGARIND</t>
  </si>
  <si>
    <t>SPML Infra Ltd</t>
  </si>
  <si>
    <t>SPMLINFRA</t>
  </si>
  <si>
    <t>VL E-Governance &amp; IT Solutions Ltd</t>
  </si>
  <si>
    <t>VLEGOV</t>
  </si>
  <si>
    <t>Simplex Infrastructures Ltd</t>
  </si>
  <si>
    <t>SIMPLEXINF</t>
  </si>
  <si>
    <t>Wealth First Portfolio Managers Ltd</t>
  </si>
  <si>
    <t>WEALTH</t>
  </si>
  <si>
    <t>Paushak Ltd</t>
  </si>
  <si>
    <t>PAUSHAKLTD</t>
  </si>
  <si>
    <t>Orient Technologies Ltd</t>
  </si>
  <si>
    <t>ORIENTTECH</t>
  </si>
  <si>
    <t>Suryoday Small Finance Bank Ltd</t>
  </si>
  <si>
    <t>SURYODAY</t>
  </si>
  <si>
    <t>Asian Energy Services Ltd</t>
  </si>
  <si>
    <t>ASIANENE</t>
  </si>
  <si>
    <t>Dcm Shriram Industries Ltd</t>
  </si>
  <si>
    <t>DCMSRIND</t>
  </si>
  <si>
    <t>Oriental Rail Infrastructure Ltd</t>
  </si>
  <si>
    <t>ORIRAIL</t>
  </si>
  <si>
    <t>Capital India Finance Ltd</t>
  </si>
  <si>
    <t>CIFL</t>
  </si>
  <si>
    <t>Hi-Tech Gears Ltd</t>
  </si>
  <si>
    <t>HITECHGEAR</t>
  </si>
  <si>
    <t>Madras Fertilizers Ltd</t>
  </si>
  <si>
    <t>MADRASFERT</t>
  </si>
  <si>
    <t>Allied Digital Services Ltd</t>
  </si>
  <si>
    <t>ADSL</t>
  </si>
  <si>
    <t>Zota Health Care Ltd</t>
  </si>
  <si>
    <t>ZOTA</t>
  </si>
  <si>
    <t>Bharat Wire Ropes Ltd</t>
  </si>
  <si>
    <t>BHARATWIRE</t>
  </si>
  <si>
    <t>Steelcast Ltd</t>
  </si>
  <si>
    <t>STEELCAS</t>
  </si>
  <si>
    <t>Jagsonpal Pharmaceuticals Ltd</t>
  </si>
  <si>
    <t>JAGSNPHARM</t>
  </si>
  <si>
    <t>Texmaco Infrastructure &amp; Holdings Ltd</t>
  </si>
  <si>
    <t>TEXINFRA</t>
  </si>
  <si>
    <t>Om Infra Ltd</t>
  </si>
  <si>
    <t>OMINFRAL</t>
  </si>
  <si>
    <t>India Nippon Electricals Ltd</t>
  </si>
  <si>
    <t>INDNIPPON</t>
  </si>
  <si>
    <t>Z F Steering Gear (India) Ltd</t>
  </si>
  <si>
    <t>ZFSTEERING</t>
  </si>
  <si>
    <t>5Paisa Capital Ltd</t>
  </si>
  <si>
    <t>5PAISA</t>
  </si>
  <si>
    <t>Rane (Madras) Ltd</t>
  </si>
  <si>
    <t>RML</t>
  </si>
  <si>
    <t>Mishtann Foods Ltd</t>
  </si>
  <si>
    <t>MISHTANN</t>
  </si>
  <si>
    <t>Peninsula Land Ltd</t>
  </si>
  <si>
    <t>PENINLAND</t>
  </si>
  <si>
    <t>Amines and Plasticizers Ltd</t>
  </si>
  <si>
    <t>AMNPLST</t>
  </si>
  <si>
    <t>Danish Power Ltd</t>
  </si>
  <si>
    <t>DANISH</t>
  </si>
  <si>
    <t>Ramco Systems Ltd</t>
  </si>
  <si>
    <t>RAMCOSYS</t>
  </si>
  <si>
    <t>Forbes Precision Tools and Machine Parts Ltd</t>
  </si>
  <si>
    <t>TOTEM</t>
  </si>
  <si>
    <t>Arihant Superstructures Ltd</t>
  </si>
  <si>
    <t>ARIHANTSUP</t>
  </si>
  <si>
    <t>Kabra Extrusion Technik Ltd</t>
  </si>
  <si>
    <t>KABRAEXTRU</t>
  </si>
  <si>
    <t>Hexa Tradex Ltd</t>
  </si>
  <si>
    <t>HEXATRADEX</t>
  </si>
  <si>
    <t>Rhetan TMT Ltd</t>
  </si>
  <si>
    <t>RHETAN</t>
  </si>
  <si>
    <t>Steel</t>
  </si>
  <si>
    <t>Kellton Tech Solutions Ltd</t>
  </si>
  <si>
    <t>KELLTONTEC</t>
  </si>
  <si>
    <t>Dhunseri Ventures Ltd</t>
  </si>
  <si>
    <t>DVL</t>
  </si>
  <si>
    <t>Yuken India Ltd</t>
  </si>
  <si>
    <t>YUKEN</t>
  </si>
  <si>
    <t>Kopran Ltd</t>
  </si>
  <si>
    <t>KOPRAN</t>
  </si>
  <si>
    <t>Jaykay Enterprises Ltd</t>
  </si>
  <si>
    <t>JAYKAY</t>
  </si>
  <si>
    <t>ULTRAMARINE &amp; PIGMENTS Ltd</t>
  </si>
  <si>
    <t>ULTRAMAR</t>
  </si>
  <si>
    <t>India Motor Parts &amp; Accessories Ltd</t>
  </si>
  <si>
    <t>IMPAL</t>
  </si>
  <si>
    <t>Butterfly Gandhimathi Appliances Ltd</t>
  </si>
  <si>
    <t>BUTTERFLY</t>
  </si>
  <si>
    <t>AMIC Forging Ltd</t>
  </si>
  <si>
    <t>AMIC</t>
  </si>
  <si>
    <t>Vertoz Ltd</t>
  </si>
  <si>
    <t>VERTOZ</t>
  </si>
  <si>
    <t>Vintage Coffee and Beverages Ltd</t>
  </si>
  <si>
    <t>VINCOFE</t>
  </si>
  <si>
    <t>Trading Companies &amp; Distributors</t>
  </si>
  <si>
    <t>Eimco Elecon (India) Ltd</t>
  </si>
  <si>
    <t>EIMCOELECO</t>
  </si>
  <si>
    <t>Tourism Finance Corporation of India Ltd</t>
  </si>
  <si>
    <t>TFCILTD</t>
  </si>
  <si>
    <t>SMC Global Securities Ltd</t>
  </si>
  <si>
    <t>SMCGLOBAL</t>
  </si>
  <si>
    <t>Arman Financial Services Ltd</t>
  </si>
  <si>
    <t>ARMANFIN</t>
  </si>
  <si>
    <t>Polo Queen Industrial and Fintech Ltd</t>
  </si>
  <si>
    <t>PQIF</t>
  </si>
  <si>
    <t>Kotak Nifty 50 ETF</t>
  </si>
  <si>
    <t>NIFTY1</t>
  </si>
  <si>
    <t>Likhitha Infrastructure Ltd</t>
  </si>
  <si>
    <t>LIKHITHA</t>
  </si>
  <si>
    <t>Remus Pharmaceuticals Ltd</t>
  </si>
  <si>
    <t>REMUS</t>
  </si>
  <si>
    <t>Ester Industries Ltd</t>
  </si>
  <si>
    <t>ESTER</t>
  </si>
  <si>
    <t>Arrow Greentech Ltd</t>
  </si>
  <si>
    <t>ARROWGREEN</t>
  </si>
  <si>
    <t>Allcargo Gati Ltd</t>
  </si>
  <si>
    <t>ACLGATI</t>
  </si>
  <si>
    <t>Emkay Taps and Cutting Tools Ltd</t>
  </si>
  <si>
    <t>EMKAYTOOLS</t>
  </si>
  <si>
    <t>Kamdhenu Ltd</t>
  </si>
  <si>
    <t>KAMDHENU</t>
  </si>
  <si>
    <t>Yamuna Syndicate Ltd</t>
  </si>
  <si>
    <t>YSL</t>
  </si>
  <si>
    <t>Chemfab Alkalis Ltd</t>
  </si>
  <si>
    <t>CHEMFAB</t>
  </si>
  <si>
    <t>One Point One Solutions Ltd</t>
  </si>
  <si>
    <t>ONEPOINT</t>
  </si>
  <si>
    <t>Crest Ventures Ltd</t>
  </si>
  <si>
    <t>CREST</t>
  </si>
  <si>
    <t>Alldigi Tech Ltd</t>
  </si>
  <si>
    <t>ALLDIGI</t>
  </si>
  <si>
    <t>Spacenet Enterprises India Ltd</t>
  </si>
  <si>
    <t>SPCENET</t>
  </si>
  <si>
    <t>Aurum Proptech Ltd</t>
  </si>
  <si>
    <t>AURUM</t>
  </si>
  <si>
    <t>Aaswa Trading and Exports Ltd</t>
  </si>
  <si>
    <t>TCC</t>
  </si>
  <si>
    <t>Real Estate Services</t>
  </si>
  <si>
    <t>JG Chemicals Ltd</t>
  </si>
  <si>
    <t>JGCHEM</t>
  </si>
  <si>
    <t>Trident Techlabs Ltd</t>
  </si>
  <si>
    <t>TECHLABS</t>
  </si>
  <si>
    <t>Selan Exploration Technology Ltd</t>
  </si>
  <si>
    <t>SELAN</t>
  </si>
  <si>
    <t>Andhra Sugars Ltd</t>
  </si>
  <si>
    <t>ANDHRSUGAR</t>
  </si>
  <si>
    <t>Veefin Solutions Ltd</t>
  </si>
  <si>
    <t>VEEFIN</t>
  </si>
  <si>
    <t>Application Software</t>
  </si>
  <si>
    <t>GPT Healthcare Ltd</t>
  </si>
  <si>
    <t>GPTHEALTH</t>
  </si>
  <si>
    <t>Essen Speciality Films Ltd</t>
  </si>
  <si>
    <t>ESFL</t>
  </si>
  <si>
    <t>Gala Precision Engineering Ltd</t>
  </si>
  <si>
    <t>GALAPREC</t>
  </si>
  <si>
    <t>Centrum Capital Ltd</t>
  </si>
  <si>
    <t>CENTRUM</t>
  </si>
  <si>
    <t>BMW Industries Ltd</t>
  </si>
  <si>
    <t>BMW</t>
  </si>
  <si>
    <t>VLS Finance Ltd</t>
  </si>
  <si>
    <t>VLSFINANCE</t>
  </si>
  <si>
    <t>Radhika Jeweltech Ltd</t>
  </si>
  <si>
    <t>RADHIKAJWE</t>
  </si>
  <si>
    <t>Western Carriers (India) Ltd</t>
  </si>
  <si>
    <t>WCIL</t>
  </si>
  <si>
    <t>Windsor Machines Ltd</t>
  </si>
  <si>
    <t>WINDMACHIN</t>
  </si>
  <si>
    <t>Automobile Corp Of Goa Ltd</t>
  </si>
  <si>
    <t>ACGL</t>
  </si>
  <si>
    <t>Krishana Phoschem Ltd</t>
  </si>
  <si>
    <t>KRISHANA</t>
  </si>
  <si>
    <t>Sat Industries Ltd</t>
  </si>
  <si>
    <t>SATINDLTD</t>
  </si>
  <si>
    <t>Pakka Limited</t>
  </si>
  <si>
    <t>PAKKA</t>
  </si>
  <si>
    <t>AGI Infra Ltd</t>
  </si>
  <si>
    <t>AGIIL</t>
  </si>
  <si>
    <t>Subex Ltd</t>
  </si>
  <si>
    <t>SUBEXLTD</t>
  </si>
  <si>
    <t>Ashika Credit Capital Ltd</t>
  </si>
  <si>
    <t>ASHIKA</t>
  </si>
  <si>
    <t>Pudumjee Paper Products Ltd</t>
  </si>
  <si>
    <t>PDMJEPAPER</t>
  </si>
  <si>
    <t>Century Enka Ltd</t>
  </si>
  <si>
    <t>CENTENKA</t>
  </si>
  <si>
    <t>Rishabh Instruments Ltd</t>
  </si>
  <si>
    <t>RISHABH</t>
  </si>
  <si>
    <t>Lincoln Pharmaceuticals Ltd</t>
  </si>
  <si>
    <t>LINCOLN</t>
  </si>
  <si>
    <t>Khazanchi Jewellers Ltd</t>
  </si>
  <si>
    <t>KHAZANCHI</t>
  </si>
  <si>
    <t>Apparel, Accessories &amp; Luxury Goods</t>
  </si>
  <si>
    <t>Shankara Building Products Ltd</t>
  </si>
  <si>
    <t>SHANKARA</t>
  </si>
  <si>
    <t>Kross Ltd</t>
  </si>
  <si>
    <t>KROSS</t>
  </si>
  <si>
    <t>Fratelli Vineyards Ltd</t>
  </si>
  <si>
    <t>FRATELLI</t>
  </si>
  <si>
    <t>Bliss GVS Pharma Ltd</t>
  </si>
  <si>
    <t>BLISSGVS</t>
  </si>
  <si>
    <t>Shree Digvijay Cement Co Ltd</t>
  </si>
  <si>
    <t>SHREDIGCEM</t>
  </si>
  <si>
    <t>SAR Televenture Ltd</t>
  </si>
  <si>
    <t>SARTELE</t>
  </si>
  <si>
    <t>Gulshan Polyols Ltd</t>
  </si>
  <si>
    <t>GULPOLY</t>
  </si>
  <si>
    <t>Sree Rayalaseema Hi-Strength Hypo Ltd</t>
  </si>
  <si>
    <t>SRHHYPOLTD</t>
  </si>
  <si>
    <t>Ice Make Refrigeration Ltd</t>
  </si>
  <si>
    <t>ICEMAKE</t>
  </si>
  <si>
    <t>Dhunseri Investments Ltd</t>
  </si>
  <si>
    <t>DHUNINV</t>
  </si>
  <si>
    <t>Munjal Auto Industries Ltd</t>
  </si>
  <si>
    <t>MUNJALAU</t>
  </si>
  <si>
    <t>Fairchem Organics Ltd</t>
  </si>
  <si>
    <t>FAIRCHEMOR</t>
  </si>
  <si>
    <t>Vardhman Holdings Ltd</t>
  </si>
  <si>
    <t>VHL</t>
  </si>
  <si>
    <t>Punjab Chemicals and Crop Protection Ltd</t>
  </si>
  <si>
    <t>PUNJABCHEM</t>
  </si>
  <si>
    <t>Saurashtra Cement Ltd</t>
  </si>
  <si>
    <t>SAURASHCEM</t>
  </si>
  <si>
    <t>Steel Exchange India Ltd</t>
  </si>
  <si>
    <t>STEELXIND</t>
  </si>
  <si>
    <t>Rico Auto Industries Ltd</t>
  </si>
  <si>
    <t>RICOAUTO</t>
  </si>
  <si>
    <t>Capital Small Finance Bank Ltd</t>
  </si>
  <si>
    <t>CAPITALSFB</t>
  </si>
  <si>
    <t>Raj Rayon Industries Ltd</t>
  </si>
  <si>
    <t>RAJRILTD</t>
  </si>
  <si>
    <t>Hardwyn India Ltd</t>
  </si>
  <si>
    <t>HARDWYN</t>
  </si>
  <si>
    <t>Building Products - Glass</t>
  </si>
  <si>
    <t>Zee Media Corporation Ltd</t>
  </si>
  <si>
    <t>ZEEMEDIA</t>
  </si>
  <si>
    <t>GRM Overseas Ltd</t>
  </si>
  <si>
    <t>GRMOVER</t>
  </si>
  <si>
    <t>AFCOM Holdings Ltd</t>
  </si>
  <si>
    <t>AFCOM</t>
  </si>
  <si>
    <t>Air Freight &amp; Logistics</t>
  </si>
  <si>
    <t>Kernex Microsystems (India) Ltd</t>
  </si>
  <si>
    <t>KERNEX</t>
  </si>
  <si>
    <t>Finkurve Financial Services Ltd</t>
  </si>
  <si>
    <t>FINKURVE</t>
  </si>
  <si>
    <t>KMC Speciality Hospitals (India) Ltd</t>
  </si>
  <si>
    <t>KMCSHIL</t>
  </si>
  <si>
    <t>Vilas Transcore Ltd</t>
  </si>
  <si>
    <t>VILAS</t>
  </si>
  <si>
    <t>CFF Fluid Control Ltd</t>
  </si>
  <si>
    <t>CFF</t>
  </si>
  <si>
    <t>Aerospace &amp; Defense</t>
  </si>
  <si>
    <t>Dhampur Sugar Mills Ltd</t>
  </si>
  <si>
    <t>DHAMPURSUG</t>
  </si>
  <si>
    <t>Vimta Labs Ltd</t>
  </si>
  <si>
    <t>VIMTALABS</t>
  </si>
  <si>
    <t>Mukka Proteins Ltd</t>
  </si>
  <si>
    <t>MUKKA</t>
  </si>
  <si>
    <t>AVT Natural Products Ltd</t>
  </si>
  <si>
    <t>AVTNPL</t>
  </si>
  <si>
    <t>Creative Newtech Ltd</t>
  </si>
  <si>
    <t>CREATIVE</t>
  </si>
  <si>
    <t>Prakash Pipes Ltd</t>
  </si>
  <si>
    <t>PPL</t>
  </si>
  <si>
    <t>Kirloskar Electric Company Ltd</t>
  </si>
  <si>
    <t>KECL</t>
  </si>
  <si>
    <t>Oswal Greentech Ltd</t>
  </si>
  <si>
    <t>OSWALGREEN</t>
  </si>
  <si>
    <t>Aym Syntex Ltd</t>
  </si>
  <si>
    <t>AYMSYNTEX</t>
  </si>
  <si>
    <t>Signpost India Ltd</t>
  </si>
  <si>
    <t>SIGNPOST</t>
  </si>
  <si>
    <t>Kothari Petrochemicals Ltd</t>
  </si>
  <si>
    <t>KOTHARIPET</t>
  </si>
  <si>
    <t>Vascon Engineers Ltd</t>
  </si>
  <si>
    <t>VASCONEQ</t>
  </si>
  <si>
    <t>Best Agrolife Ltd</t>
  </si>
  <si>
    <t>BESTAGRO</t>
  </si>
  <si>
    <t>Avadh Sugar &amp; Energy Ltd</t>
  </si>
  <si>
    <t>AVADHSUGAR</t>
  </si>
  <si>
    <t>Heubach Colorants India Ltd</t>
  </si>
  <si>
    <t>HEUBACHIND</t>
  </si>
  <si>
    <t>Sandesh Ltd</t>
  </si>
  <si>
    <t>SANDESH</t>
  </si>
  <si>
    <t>TGV SRAAC Ltd</t>
  </si>
  <si>
    <t>TGVSL</t>
  </si>
  <si>
    <t>Cellecor Gadgets Ltd</t>
  </si>
  <si>
    <t>CELLECOR</t>
  </si>
  <si>
    <t>Indo Amines Ltd</t>
  </si>
  <si>
    <t>INDOAMIN</t>
  </si>
  <si>
    <t>Electrotherm (India) Ltd</t>
  </si>
  <si>
    <t>ELECTHERM</t>
  </si>
  <si>
    <t>Diffusion Engineers Ltd</t>
  </si>
  <si>
    <t>DIFFNKG</t>
  </si>
  <si>
    <t>Last Mile Enterprises Ltd</t>
  </si>
  <si>
    <t>LASTMILE</t>
  </si>
  <si>
    <t>Shiva Cement Ltd</t>
  </si>
  <si>
    <t>SHIVACEM</t>
  </si>
  <si>
    <t>Beekay Steel Industries Ltd</t>
  </si>
  <si>
    <t>BEEKAY</t>
  </si>
  <si>
    <t>Tamilnadu Newsprint &amp; Papers Ltd</t>
  </si>
  <si>
    <t>TNPL</t>
  </si>
  <si>
    <t>Credo Brands Marketing Ltd</t>
  </si>
  <si>
    <t>MUFTI</t>
  </si>
  <si>
    <t>Men's Clothing</t>
  </si>
  <si>
    <t>Industrial and Prudential Investment Co Ltd</t>
  </si>
  <si>
    <t>INDPRUD</t>
  </si>
  <si>
    <t>Ngl Fine Chem Ltd</t>
  </si>
  <si>
    <t>NGLFINE</t>
  </si>
  <si>
    <t>Enkei Wheels (India) Ltd</t>
  </si>
  <si>
    <t>ENKEIWHEL</t>
  </si>
  <si>
    <t>HLV Ltd</t>
  </si>
  <si>
    <t>HLVLTD</t>
  </si>
  <si>
    <t>Asian Star Co Ltd</t>
  </si>
  <si>
    <t>ASTAR</t>
  </si>
  <si>
    <t>Xchanging Solutions Ltd</t>
  </si>
  <si>
    <t>XCHANGING</t>
  </si>
  <si>
    <t>Sahana System Ltd</t>
  </si>
  <si>
    <t>SAHANA</t>
  </si>
  <si>
    <t>Wardwizard Innovations &amp; Mobility Ltd</t>
  </si>
  <si>
    <t>WARDINMOBI</t>
  </si>
  <si>
    <t>Vantage Knowledge Academy Ltd</t>
  </si>
  <si>
    <t>VKAL</t>
  </si>
  <si>
    <t>3B Blackbio DX Ltd</t>
  </si>
  <si>
    <t>3BBLACKBIO</t>
  </si>
  <si>
    <t>Fertilizers &amp; Agricultural Chemicals</t>
  </si>
  <si>
    <t>Macpower CNC Machines Ltd</t>
  </si>
  <si>
    <t>MACPOWER</t>
  </si>
  <si>
    <t>Dwarikesh Sugar Industries Ltd</t>
  </si>
  <si>
    <t>DWARKESH</t>
  </si>
  <si>
    <t>Uttam Sugar Mills Ltd</t>
  </si>
  <si>
    <t>UTTAMSUGAR</t>
  </si>
  <si>
    <t>Manoj Vaibhav Gems N Jewellers Ltd</t>
  </si>
  <si>
    <t>MVGJL</t>
  </si>
  <si>
    <t>TV Today Network Limited</t>
  </si>
  <si>
    <t>TVTODAY</t>
  </si>
  <si>
    <t>Jagatjit Industries Ltd</t>
  </si>
  <si>
    <t>JAGAJITIND</t>
  </si>
  <si>
    <t>Bajaj Healthcare Ltd</t>
  </si>
  <si>
    <t>BAJAJHCARE</t>
  </si>
  <si>
    <t>Arihant Capital Markets Ltd</t>
  </si>
  <si>
    <t>ARIHANTCAP</t>
  </si>
  <si>
    <t>Popular Vehicles and Services Ltd</t>
  </si>
  <si>
    <t>PVSL</t>
  </si>
  <si>
    <t>Cosmic CRF Ltd</t>
  </si>
  <si>
    <t>COSMICCRF</t>
  </si>
  <si>
    <t>Snowman Logistics Ltd</t>
  </si>
  <si>
    <t>SNOWMAN</t>
  </si>
  <si>
    <t>Saint-Gobain Sekurit India Ltd</t>
  </si>
  <si>
    <t>SAINTGOBAIN</t>
  </si>
  <si>
    <t>New Delhi Television Ltd</t>
  </si>
  <si>
    <t>NDTV</t>
  </si>
  <si>
    <t>Tuticorin Alkali Chemicals and Fertilizers Ltd</t>
  </si>
  <si>
    <t>TUTIALKA</t>
  </si>
  <si>
    <t>GIC Housing Finance Ltd</t>
  </si>
  <si>
    <t>GICHSGFIN</t>
  </si>
  <si>
    <t>R K Swamy Ltd</t>
  </si>
  <si>
    <t>RKSWAMY</t>
  </si>
  <si>
    <t>Ksolves India Ltd</t>
  </si>
  <si>
    <t>KSOLVES</t>
  </si>
  <si>
    <t>Kuantum Papers Ltd</t>
  </si>
  <si>
    <t>KUANTUM</t>
  </si>
  <si>
    <t>Max India Ltd</t>
  </si>
  <si>
    <t>MAXIND</t>
  </si>
  <si>
    <t>Control Print Ltd</t>
  </si>
  <si>
    <t>CONTROLPR</t>
  </si>
  <si>
    <t>AGS Transact Technologies Ltd</t>
  </si>
  <si>
    <t>AGSTRA</t>
  </si>
  <si>
    <t>Dharmaj Crop Guard Ltd</t>
  </si>
  <si>
    <t>DHARMAJ</t>
  </si>
  <si>
    <t>Valiant Organics Ltd</t>
  </si>
  <si>
    <t>VALIANTORG</t>
  </si>
  <si>
    <t>Mafatlal Industries Ltd</t>
  </si>
  <si>
    <t>MAFATIND</t>
  </si>
  <si>
    <t>Elin Electronics Ltd</t>
  </si>
  <si>
    <t>ELIN</t>
  </si>
  <si>
    <t>Manali Petrochemicals Ltd</t>
  </si>
  <si>
    <t>MANALIPETC</t>
  </si>
  <si>
    <t>Satia Industries Ltd</t>
  </si>
  <si>
    <t>SATIA</t>
  </si>
  <si>
    <t>Indo Rama Synthetics (India) Ltd</t>
  </si>
  <si>
    <t>INDORAMA</t>
  </si>
  <si>
    <t>Ritco Logistics Ltd</t>
  </si>
  <si>
    <t>RITCO</t>
  </si>
  <si>
    <t>Ganesh Green Bharat Ltd</t>
  </si>
  <si>
    <t>GGBL</t>
  </si>
  <si>
    <t>Investment Trust of India Ltd</t>
  </si>
  <si>
    <t>THEINVEST</t>
  </si>
  <si>
    <t>Automotive Stampings and Assemblies Ltd</t>
  </si>
  <si>
    <t>ASAL</t>
  </si>
  <si>
    <t>Taneja Aerospace and Aviation Ltd</t>
  </si>
  <si>
    <t>TANAA</t>
  </si>
  <si>
    <t>Indo Thai Securities Ltd</t>
  </si>
  <si>
    <t>INDOTHAI</t>
  </si>
  <si>
    <t>Sika Interplant Systems Ltd</t>
  </si>
  <si>
    <t>SIKA</t>
  </si>
  <si>
    <t>Infobeans Technologies Ltd</t>
  </si>
  <si>
    <t>INFOBEAN</t>
  </si>
  <si>
    <t>Prime Securities Ltd</t>
  </si>
  <si>
    <t>PRIMESECU</t>
  </si>
  <si>
    <t>Kotyark Industries Ltd</t>
  </si>
  <si>
    <t>KOTYARK</t>
  </si>
  <si>
    <t>Jay Bharat Maruti Ltd</t>
  </si>
  <si>
    <t>JAYBARMARU</t>
  </si>
  <si>
    <t>Nelcast Ltd</t>
  </si>
  <si>
    <t>NELCAST</t>
  </si>
  <si>
    <t>IST Ltd</t>
  </si>
  <si>
    <t>ISTLTD</t>
  </si>
  <si>
    <t>Aptech Ltd</t>
  </si>
  <si>
    <t>APTECHT</t>
  </si>
  <si>
    <t>Asian Granito India Ltd</t>
  </si>
  <si>
    <t>ASIANTILES</t>
  </si>
  <si>
    <t>Benares Hotels Ltd</t>
  </si>
  <si>
    <t>BENARAS</t>
  </si>
  <si>
    <t>Ratnaveer Precision Engineering Ltd</t>
  </si>
  <si>
    <t>RATNAVEER</t>
  </si>
  <si>
    <t>Sunshine Capital Ltd</t>
  </si>
  <si>
    <t>SCL</t>
  </si>
  <si>
    <t>Uniphos Enterprises Ltd</t>
  </si>
  <si>
    <t>UNIENTER</t>
  </si>
  <si>
    <t>Sastasundar Ventures Ltd</t>
  </si>
  <si>
    <t>SASTASUNDR</t>
  </si>
  <si>
    <t>Magadh Sugar &amp; Energy Ltd</t>
  </si>
  <si>
    <t>MAGADSUGAR</t>
  </si>
  <si>
    <t>NACL Industries Ltd</t>
  </si>
  <si>
    <t>NACLIND</t>
  </si>
  <si>
    <t>City Pulse Multiplex Ltd</t>
  </si>
  <si>
    <t>CPML</t>
  </si>
  <si>
    <t>Movies &amp; Entertainment</t>
  </si>
  <si>
    <t>Ganesh Benzoplast Ltd</t>
  </si>
  <si>
    <t>GANESHBE</t>
  </si>
  <si>
    <t>Hazoor Multi Projects Ltd</t>
  </si>
  <si>
    <t>HAZOOR</t>
  </si>
  <si>
    <t>Vinyas Innovative Technologies Ltd</t>
  </si>
  <si>
    <t>VINYAS</t>
  </si>
  <si>
    <t>NINtec Systems Ltd</t>
  </si>
  <si>
    <t>NINSYS</t>
  </si>
  <si>
    <t>Bharat Parenterals Ltd</t>
  </si>
  <si>
    <t>BPLPHARMA</t>
  </si>
  <si>
    <t>Allcargo Terminals Ltd</t>
  </si>
  <si>
    <t>ATL</t>
  </si>
  <si>
    <t>Waaree Technologies Ltd</t>
  </si>
  <si>
    <t>WAAREE</t>
  </si>
  <si>
    <t>Nahar Spinning Mills Ltd</t>
  </si>
  <si>
    <t>NAHARSPING</t>
  </si>
  <si>
    <t>Rushil Decor Ltd</t>
  </si>
  <si>
    <t>RUSHIL</t>
  </si>
  <si>
    <t>Sutlej Textiles and Industries Ltd</t>
  </si>
  <si>
    <t>SUTLEJTEX</t>
  </si>
  <si>
    <t>Algoquant Fintech Ltd</t>
  </si>
  <si>
    <t>AQFINTECH</t>
  </si>
  <si>
    <t>Shree Ganesh Remedies Ltd</t>
  </si>
  <si>
    <t>SGRL</t>
  </si>
  <si>
    <t>Virtuoso Optoelectronics Ltd</t>
  </si>
  <si>
    <t>VOEPL</t>
  </si>
  <si>
    <t>Swiss Military Consumer Goods Ltd</t>
  </si>
  <si>
    <t>SWISSMLTRY</t>
  </si>
  <si>
    <t>V-Marc India Ltd</t>
  </si>
  <si>
    <t>VMARCIND</t>
  </si>
  <si>
    <t>Morganite Crucible (India) Ltd</t>
  </si>
  <si>
    <t>MORGANITE</t>
  </si>
  <si>
    <t>Zuari Industries Ltd</t>
  </si>
  <si>
    <t>ZUARIIND</t>
  </si>
  <si>
    <t>BEML Land Assets Ltd</t>
  </si>
  <si>
    <t>BLAL</t>
  </si>
  <si>
    <t>Concord Control Systems Ltd</t>
  </si>
  <si>
    <t>CNCRD</t>
  </si>
  <si>
    <t>Faze Three Ltd</t>
  </si>
  <si>
    <t>FAZE3Q</t>
  </si>
  <si>
    <t>Shalimar Paints Ltd</t>
  </si>
  <si>
    <t>SHALPAINTS</t>
  </si>
  <si>
    <t>Urja Global Ltd</t>
  </si>
  <si>
    <t>URJA</t>
  </si>
  <si>
    <t>Primo Chemicals Ltd</t>
  </si>
  <si>
    <t>PRIMO</t>
  </si>
  <si>
    <t>PNGS Gargi Fashion Jewellery Ltd</t>
  </si>
  <si>
    <t>GARGI</t>
  </si>
  <si>
    <t>Apparel Retail</t>
  </si>
  <si>
    <t>Bodal Chemicals Ltd</t>
  </si>
  <si>
    <t>BODALCHEM</t>
  </si>
  <si>
    <t>Transindia Real Estate Ltd</t>
  </si>
  <si>
    <t>TREL</t>
  </si>
  <si>
    <t>Vasa Denticity Ltd</t>
  </si>
  <si>
    <t>DENTALKART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</si>
  <si>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</si>
  <si>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</si>
  <si>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</si>
  <si>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</si>
  <si>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</si>
  <si>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</si>
  <si>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</si>
  <si>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</si>
  <si>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</si>
  <si>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</si>
  <si>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</si>
  <si>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</si>
  <si>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Services</t>
  </si>
  <si>
    <t>Capital Goods</t>
  </si>
  <si>
    <t>Consumer Durables</t>
  </si>
  <si>
    <t>Consumer Services</t>
  </si>
  <si>
    <t>Realty</t>
  </si>
  <si>
    <t>Chemicals</t>
  </si>
  <si>
    <t>-</t>
  </si>
  <si>
    <t>Diversified</t>
  </si>
  <si>
    <t>Forest Materials</t>
  </si>
  <si>
    <t>Media Entertainment &amp; Publication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</si>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</sst>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F61127-39FF-46C6-8EA9-9F81214B5916}" name="Table3" displayName="Table3" ref="A1:Z126" totalsRowShown="0">
  <autoFilter ref="A1:Z126" xr:uid="{A9F61127-39FF-46C6-8EA9-9F81214B5916}"/>
  <sortState xmlns:xlrd2="http://schemas.microsoft.com/office/spreadsheetml/2017/richdata2" ref="A2:Z126">
    <sortCondition ref="Z1:Z126"/>
  </sortState>
  <tableColumns count="26">
    <tableColumn id="1" xr3:uid="{E924F106-6570-4316-848A-126B625945E3}" name="Sub-Sector"/>
    <tableColumn id="2" xr3:uid="{C373CABB-B42D-4D52-8218-22C4D7712156}" name="Count" dataDxfId="48">
      <calculatedColumnFormula>COUNTIFS(Table2[Sub-Sector],Table3[[#This Row],[Sub-Sector]])</calculatedColumnFormula>
    </tableColumn>
    <tableColumn id="3" xr3:uid="{B82DCC57-89CA-45F5-AEC9-2A06B673A7AB}" name="Uptrend" dataDxfId="47">
      <calculatedColumnFormula>COUNTIFS(Table2[Sub-Sector],Table3[[#This Row],[Sub-Sector]],Table2[Uptrend],"Uptrend")/Table3[[#This Row],[Count]]</calculatedColumnFormula>
    </tableColumn>
    <tableColumn id="4" xr3:uid="{A69F9A9E-E7CB-45C2-A79C-A5FE8B21AEE6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F8FF4BFC-7C43-4A01-A0CB-2C6EEA1F3388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5CBD4F65-60C6-46FB-9A1C-61AD61DF304D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0E435DEB-0E3D-455B-9AD8-5411EA424D02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E797B305-54A8-4AF0-91F8-3A0729903BE4}" name="RSI" dataDxfId="42">
      <calculatedColumnFormula>COUNTIFS(Table2[Sub-Sector],Table3[[#This Row],[Sub-Sector]],Table2[RSI Exponential â€“ 14D],"&gt;=50")/Table3[[#This Row],[Count]]</calculatedColumnFormula>
    </tableColumn>
    <tableColumn id="9" xr3:uid="{25AA3F5C-1FF3-4BC8-B721-95BA628B8CC1}" name="Relative Volume" dataDxfId="41">
      <calculatedColumnFormula>COUNTIFS(Table2[Sub-Sector],Table3[[#This Row],[Sub-Sector]],Table2[Relative Volume],"&gt;=1")/Table3[[#This Row],[Count]]</calculatedColumnFormula>
    </tableColumn>
    <tableColumn id="10" xr3:uid="{C316E2A9-C560-4657-9F66-1864CA4E7F34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C45DBE5F-2ACD-4786-97C4-A11805BDE7CE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E7CAA0FD-9244-4B2E-9F10-A42B90480B36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C553FDFF-4D38-44BD-BC07-A18DA595BE2A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AB46CFF8-25F0-48FD-A40A-1E51667CB979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F7BB7F3F-901E-45E5-B93F-3FE78AE3EE36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5A54882E-A5A1-41A0-A66E-352FDA4A7FB3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A1783E7A-99A1-42E7-AB30-F60F3BD6DD2E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3A6DC8A1-B3B4-4D60-98D4-0BC16C13887A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167AA50E-30E4-4703-8F34-8C1A5625E7E2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BEDCC085-10AD-4BEB-815A-329930EC4DA7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8F8B6874-C352-4B3A-AA26-7ECA09BFFCED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B1581171-854D-4A5B-A75B-0128D5FB9578}" name="Sharpe Ratio" dataDxfId="28">
      <calculatedColumnFormula>COUNTIFS(Table2[Sub-Sector],Table3[[#This Row],[Sub-Sector]],Table2[Sharpe Ratio],"&gt;=0.10")/Table3[[#This Row],[Count]]</calculatedColumnFormula>
    </tableColumn>
    <tableColumn id="23" xr3:uid="{2B396213-A191-4D97-9FE2-DCF72942ECBF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3846BC03-3E17-48F9-A2A0-CB6C6FC2AFB0}" name="Rank" dataDxfId="26">
      <calculatedColumnFormula>_xlfn.RANK.AVG(Table3[[#This Row],[Score]],Table3[Score],1)</calculatedColumnFormula>
    </tableColumn>
    <tableColumn id="25" xr3:uid="{1AACB5CA-3294-446D-9FD2-00AE31C3C963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D8C8FE45-3F20-479E-9586-9D0C4DD18268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0F50C8-8BDB-490A-A6DA-F92AFEE38BBD}" name="Table2" displayName="Table2" ref="A1:AV738" totalsRowShown="0">
  <autoFilter ref="A1:AV738" xr:uid="{320F50C8-8BDB-490A-A6DA-F92AFEE38BBD}">
    <filterColumn colId="36">
      <filters>
        <filter val="Uptrend"/>
      </filters>
    </filterColumn>
  </autoFilter>
  <sortState xmlns:xlrd2="http://schemas.microsoft.com/office/spreadsheetml/2017/richdata2" ref="A2:AV738">
    <sortCondition ref="AV1:AV738"/>
  </sortState>
  <tableColumns count="48">
    <tableColumn id="1" xr3:uid="{955B16EE-2E8F-4FAC-8E73-323C07B19ECD}" name="Name"/>
    <tableColumn id="2" xr3:uid="{D55CE1B9-FB50-44F7-A072-564604CC0B9D}" name="Ticker"/>
    <tableColumn id="3" xr3:uid="{24EAFD8C-1FB9-40AE-8F9B-1EEBB72233D8}" name="Industry"/>
    <tableColumn id="4" xr3:uid="{65372F69-1A6E-4B9F-8223-2FEB87738223}" name="Sub-Sector"/>
    <tableColumn id="5" xr3:uid="{FFECDB34-09E5-43B2-8BD9-E6E5261F8607}" name="Market Cap"/>
    <tableColumn id="6" xr3:uid="{5736BC5B-0023-4AEF-96D9-3ED809171E8A}" name="Close Price"/>
    <tableColumn id="7" xr3:uid="{BCC3FCAC-36E0-445D-91FB-290D85DF2629}" name="1Y Return vs Nifty"/>
    <tableColumn id="18" xr3:uid="{C408A211-CF4F-4610-AF46-EF4E12ECD77D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86071822-B0EE-46A1-84FC-CE09355DE893}" name="1M Return vs Nifty"/>
    <tableColumn id="19" xr3:uid="{899608E8-7E3C-496C-A8E9-D895748867EF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AE686EB4-7F02-46C0-9EC9-31CA17BAFF6B}" name="6M Return vs Nifty"/>
    <tableColumn id="20" xr3:uid="{2FEF74ED-3956-418D-9D66-6496C9BA3839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3ADD3A73-9520-41DD-8FBF-C66A86DAF3D2}" name="1W Return vs Nifty"/>
    <tableColumn id="22" xr3:uid="{D0E5006B-0416-4E03-8F41-49894974B4FA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11BBA03E-6423-4CC3-8AC5-32584FB97E7D}" name="20D EMA" dataDxfId="19"/>
    <tableColumn id="11" xr3:uid="{DA0B0DFC-65FE-4DA1-ABFE-C5D6CDAA50BF}" name="50D EMA"/>
    <tableColumn id="12" xr3:uid="{7CF4CEE4-5FEF-4A0E-AC83-73D6C9E7617F}" name="200D EMA"/>
    <tableColumn id="13" xr3:uid="{38435DFC-4C90-49C3-B402-2537F34939F5}" name="RSI Exponential â€“ 14D"/>
    <tableColumn id="25" xr3:uid="{1A1D42B5-0C0D-44C8-8946-5E6C1FFE20D7}" name="% Price above 20 EMA" dataDxfId="18">
      <calculatedColumnFormula>(Table2[[#This Row],[Close Price]]-Table2[[#This Row],[20D EMA]])/Table2[[#This Row],[20D EMA]]</calculatedColumnFormula>
    </tableColumn>
    <tableColumn id="24" xr3:uid="{BDEB3BEA-5D16-49A8-8EBB-9F55F6C87819}" name="% Price above 50 EMA" dataDxfId="17">
      <calculatedColumnFormula>(Table2[[#This Row],[Close Price]]-Table2[[#This Row],[50D EMA]])/Table2[[#This Row],[50D EMA]]</calculatedColumnFormula>
    </tableColumn>
    <tableColumn id="23" xr3:uid="{27C7811B-02B3-4FDD-8FF8-DC4E5899C41C}" name="% Price above 200 EMA" dataDxfId="16">
      <calculatedColumnFormula>(Table2[[#This Row],[Close Price]]-Table2[[#This Row],[200D EMA]])/Table2[[#This Row],[200D EMA]]</calculatedColumnFormula>
    </tableColumn>
    <tableColumn id="14" xr3:uid="{93C31721-5E59-44B6-9E29-1762E4A816F2}" name="Relative Volume"/>
    <tableColumn id="37" xr3:uid="{0177DD09-0750-412D-A212-3B51E2380C0D}" name="Day Low" dataDxfId="15"/>
    <tableColumn id="36" xr3:uid="{B71A2588-46FB-4FBF-B3DA-E12C1DD0DF8C}" name="Day High"/>
    <tableColumn id="35" xr3:uid="{D4A99D6F-B0E1-4386-BD5B-F6011C10926C}" name="Current Week Low"/>
    <tableColumn id="34" xr3:uid="{219B3BBC-CDE3-4B3E-A9FE-16BBE999DE38}" name="Current Week High"/>
    <tableColumn id="33" xr3:uid="{6F17956B-4055-461F-9C8C-77F78DBD01BF}" name="Current Month Low"/>
    <tableColumn id="32" xr3:uid="{B58CAAC5-AD7E-4C74-ADB8-14DDEF346CBE}" name="Current Month High"/>
    <tableColumn id="31" xr3:uid="{4DBB5C16-6097-476D-8388-453A397E1E01}" name="% Away From Day Low" dataDxfId="14">
      <calculatedColumnFormula>(Table2[[#This Row],[Close Price]]/Table2[[#This Row],[Day Low]])-1</calculatedColumnFormula>
    </tableColumn>
    <tableColumn id="30" xr3:uid="{7B839C90-AC0D-4400-856A-57E4538A4021}" name="% Away From Day High" dataDxfId="13">
      <calculatedColumnFormula>(Table2[[#This Row],[Day High]]/Table2[[#This Row],[Close Price]])-1</calculatedColumnFormula>
    </tableColumn>
    <tableColumn id="29" xr3:uid="{94BA7D20-EAF6-427B-A19A-5B4A5B6B285A}" name="% Away From Current Week Low" dataDxfId="12">
      <calculatedColumnFormula>(Table2[[#This Row],[Close Price]]/Table2[[#This Row],[Current Week Low]])-1</calculatedColumnFormula>
    </tableColumn>
    <tableColumn id="28" xr3:uid="{CCFAD264-D92E-4DE2-874B-EF679F7297F3}" name="% Away From Current Week High" dataDxfId="11">
      <calculatedColumnFormula>(Table2[[#This Row],[Current Week High]]/Table2[[#This Row],[Close Price]])-1</calculatedColumnFormula>
    </tableColumn>
    <tableColumn id="27" xr3:uid="{3E046429-9BD9-4809-A971-35AF95775B50}" name="% Away From Current Month Low" dataDxfId="10">
      <calculatedColumnFormula>(Table2[[#This Row],[Close Price]]/Table2[[#This Row],[Current Month Low]])-1</calculatedColumnFormula>
    </tableColumn>
    <tableColumn id="26" xr3:uid="{4E7115E1-AD19-4BA3-BD1B-5CA49B77393D}" name="% Away From Current Month High" dataDxfId="9">
      <calculatedColumnFormula>(Table2[[#This Row],[Current Month High]]/Table2[[#This Row],[Close Price]])-1</calculatedColumnFormula>
    </tableColumn>
    <tableColumn id="15" xr3:uid="{C39622BB-BEE5-4B5D-A80B-1F9ACC1CB91B}" name="% Away From 52W High"/>
    <tableColumn id="16" xr3:uid="{0236FD27-3898-4B81-9708-84D77967CEB3}" name="% Away From 52W Low"/>
    <tableColumn id="42" xr3:uid="{4D1028AF-DDF1-445B-A087-48E52AB59D28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A8FDAEDB-E713-4393-B643-59EA2042716F}" name="Relative Strength Sector Index" dataDxfId="7"/>
    <tableColumn id="40" xr3:uid="{EB110719-89C3-4041-A002-722D8E85A674}" name="Relative Strength Sector Index - Zone"/>
    <tableColumn id="39" xr3:uid="{DC8AEEEE-0F2F-4CF5-A679-20BDFAA96181}" name="Rate of Change"/>
    <tableColumn id="38" xr3:uid="{F2BD7A90-E2AB-444C-9DB1-B7FBB51665E4}" name="Rate of Change - Zone"/>
    <tableColumn id="17" xr3:uid="{CBE25D82-3DB8-437B-BEB5-5843803AB54C}" name="Sharpe Ratio"/>
    <tableColumn id="43" xr3:uid="{D663C5D8-81AA-4AD8-8DE0-9857FA91EEBC}" name="Sharpe Ratio Z-Score" dataDxfId="6">
      <calculatedColumnFormula>(Table2[[#This Row],[Sharpe Ratio]]-AVERAGE(Table2[Sharpe Ratio]))/_xlfn.STDEV.P(Table2[Sharpe Ratio])</calculatedColumnFormula>
    </tableColumn>
    <tableColumn id="44" xr3:uid="{A88EB360-D5F9-4A43-9956-27EF88D51DA6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EA479E88-F1A1-4A8A-BD9A-1A4A0637F5E5}" name="Rank 1Y" dataDxfId="4">
      <calculatedColumnFormula>_xlfn.RANK.AVG(Table2[[#This Row],[1Y Return vs Nifty Z-Score]],Table2[1Y Return vs Nifty Z-Score])</calculatedColumnFormula>
    </tableColumn>
    <tableColumn id="46" xr3:uid="{6C2E6C98-0B24-4FE3-8E23-962A19933B5F}" name="Rank 6M" dataDxfId="3">
      <calculatedColumnFormula>_xlfn.RANK.AVG(Table2[[#This Row],[6M Return vs Nifty Z-Score]],Table2[6M Return vs Nifty Z-Score])</calculatedColumnFormula>
    </tableColumn>
    <tableColumn id="47" xr3:uid="{65C7B9A8-8925-4E45-BD4A-44CD3244B770}" name="Rank Sharpe" dataDxfId="2">
      <calculatedColumnFormula>_xlfn.RANK.AVG(Table2[[#This Row],[Sharpe Ratio Z-Score]],Table2[Sharpe Ratio Z-Score])</calculatedColumnFormula>
    </tableColumn>
    <tableColumn id="48" xr3:uid="{3A9EB810-2A88-4001-AF5A-1655CE35B9CF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B241F3-ECBF-4596-AF94-A1E84AF09ECB}" name="Table1" displayName="Table1" ref="A1:Q1489" totalsRowShown="0">
  <autoFilter ref="A1:Q1489" xr:uid="{3DB241F3-ECBF-4596-AF94-A1E84AF09ECB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D4C4B865-01F4-487E-A0E1-138A82F92409}" name="Name"/>
    <tableColumn id="2" xr3:uid="{C114298C-38DC-42E4-A585-F9E3CF1E7DAC}" name="Ticker"/>
    <tableColumn id="17" xr3:uid="{4E39CE56-14A9-443F-99E8-EBC88E630C88}" name="Industry" dataDxfId="0"/>
    <tableColumn id="3" xr3:uid="{CAD7327D-FDD5-4980-AA15-14E902874C68}" name="Sub-Sector"/>
    <tableColumn id="4" xr3:uid="{67F753EF-E96D-46F5-8C10-1A90BC369CF4}" name="Market Cap"/>
    <tableColumn id="5" xr3:uid="{E304CAFC-CC89-48CD-8B91-6C000FFA8401}" name="Close Price"/>
    <tableColumn id="6" xr3:uid="{8300F576-A40D-4C5E-8190-1857D684A52D}" name="1Y Return vs Nifty"/>
    <tableColumn id="7" xr3:uid="{02C12B3B-FC83-47B5-AB59-CC29A77F7446}" name="1M Return vs Nifty"/>
    <tableColumn id="8" xr3:uid="{DF6BC4E2-4450-445A-9D9C-0D2900683C43}" name="6M Return vs Nifty"/>
    <tableColumn id="9" xr3:uid="{0003E553-5C73-43EE-B8A0-8ED913565F73}" name="1W Return vs Nifty"/>
    <tableColumn id="10" xr3:uid="{FC6CC76B-7386-476B-8D77-52F24A6A8D98}" name="50D EMA"/>
    <tableColumn id="11" xr3:uid="{18F0312B-CB9E-434A-B715-E0BBE20A9DCC}" name="200D EMA"/>
    <tableColumn id="12" xr3:uid="{F76F4B0F-2A45-43E6-AA0A-113002BF960F}" name="RSI Exponential â€“ 14D"/>
    <tableColumn id="13" xr3:uid="{0C748F55-4227-4B03-9939-0CC1AC3DBA71}" name="Relative Volume"/>
    <tableColumn id="14" xr3:uid="{761B248B-F11D-40EA-B2E9-63C1B90BB8DF}" name="% Away From 52W High"/>
    <tableColumn id="15" xr3:uid="{610F2E94-BC9F-495D-B2FB-1C9B1A153614}" name="% Away From 52W Low"/>
    <tableColumn id="16" xr3:uid="{69AC741D-C7B1-45EC-B853-61DA67DE96CC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0EEC-4C20-4F31-9A4F-A7DE54D4A079}">
  <dimension ref="A1:Z126"/>
  <sheetViews>
    <sheetView tabSelected="1" topLeftCell="P1" workbookViewId="0">
      <selection activeCell="U15" sqref="U15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3211</v>
      </c>
      <c r="C1" s="1" t="s">
        <v>3197</v>
      </c>
      <c r="D1" s="1" t="s">
        <v>3212</v>
      </c>
      <c r="E1" s="1" t="s">
        <v>3213</v>
      </c>
      <c r="F1" s="1" t="s">
        <v>7</v>
      </c>
      <c r="G1" s="1" t="s">
        <v>5</v>
      </c>
      <c r="H1" s="1" t="s">
        <v>3214</v>
      </c>
      <c r="I1" s="1" t="s">
        <v>12</v>
      </c>
      <c r="J1" s="1" t="s">
        <v>3191</v>
      </c>
      <c r="K1" s="1" t="s">
        <v>3192</v>
      </c>
      <c r="L1" s="1" t="s">
        <v>3193</v>
      </c>
      <c r="M1" s="1" t="s">
        <v>3194</v>
      </c>
      <c r="N1" s="1" t="s">
        <v>3195</v>
      </c>
      <c r="O1" s="1" t="s">
        <v>3196</v>
      </c>
      <c r="P1" s="1" t="s">
        <v>13</v>
      </c>
      <c r="Q1" s="1" t="s">
        <v>14</v>
      </c>
      <c r="R1" s="1" t="s">
        <v>3215</v>
      </c>
      <c r="S1" s="1" t="s">
        <v>3183</v>
      </c>
      <c r="T1" s="1" t="s">
        <v>3184</v>
      </c>
      <c r="U1" s="1" t="s">
        <v>3201</v>
      </c>
      <c r="V1" s="1" t="s">
        <v>15</v>
      </c>
      <c r="W1" t="s">
        <v>3206</v>
      </c>
      <c r="X1" t="s">
        <v>3216</v>
      </c>
      <c r="Y1" t="s">
        <v>3217</v>
      </c>
      <c r="Z1" t="s">
        <v>3218</v>
      </c>
    </row>
    <row r="2" spans="1:26" x14ac:dyDescent="0.3">
      <c r="A2" t="s">
        <v>660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0</v>
      </c>
      <c r="M2" s="1">
        <f>COUNTIFS(Table2[Sub-Sector],Table3[[#This Row],[Sub-Sector]],Table2[% Away From Current Week High],"&lt;=0.05")/Table3[[#This Row],[Count]]</f>
        <v>0</v>
      </c>
      <c r="N2" s="1">
        <f>COUNTIFS(Table2[Sub-Sector],Table3[[#This Row],[Sub-Sector]],Table2[% Away From Current Month Low],"&gt;=0.05")/Table3[[#This Row],[Count]]</f>
        <v>0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0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157.5</v>
      </c>
      <c r="X2">
        <f>_xlfn.RANK.AVG(Table3[[#This Row],[Score]],Table3[Score],1)</f>
        <v>3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47</v>
      </c>
      <c r="Z2">
        <f>_xlfn.RANK.AVG(Table3[[#This Row],[Score 2 ]],Table3[[Score 2 ]],1)</f>
        <v>1</v>
      </c>
    </row>
    <row r="3" spans="1:26" x14ac:dyDescent="0.3">
      <c r="A3" t="s">
        <v>693</v>
      </c>
      <c r="B3">
        <f>COUNTIFS(Table2[Sub-Sector],Table3[[#This Row],[Sub-Sector]])</f>
        <v>3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1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0.66666666666666663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1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0.66666666666666663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0.33333333333333331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76</v>
      </c>
      <c r="X3">
        <f>_xlfn.RANK.AVG(Table3[[#This Row],[Score]],Table3[Score],1)</f>
        <v>1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55</v>
      </c>
      <c r="Z3">
        <f>_xlfn.RANK.AVG(Table3[[#This Row],[Score 2 ]],Table3[[Score 2 ]],1)</f>
        <v>2</v>
      </c>
    </row>
    <row r="4" spans="1:26" x14ac:dyDescent="0.3">
      <c r="A4" t="s">
        <v>764</v>
      </c>
      <c r="B4">
        <f>COUNTIFS(Table2[Sub-Sector],Table3[[#This Row],[Sub-Sector]])</f>
        <v>5</v>
      </c>
      <c r="C4" s="1">
        <f>COUNTIFS(Table2[Sub-Sector],Table3[[#This Row],[Sub-Sector]],Table2[Uptrend],"Uptrend")/Table3[[#This Row],[Count]]</f>
        <v>0.2</v>
      </c>
      <c r="D4" s="1">
        <f>COUNTIFS(Table2[Sub-Sector],Table3[[#This Row],[Sub-Sector]],Table2[1W Return vs Nifty],"&gt;=5")/Table3[[#This Row],[Count]]</f>
        <v>0</v>
      </c>
      <c r="E4" s="1">
        <f>COUNTIFS(Table2[Sub-Sector],Table3[[#This Row],[Sub-Sector]],Table2[1M Return vs Nifty],"&gt;=5")/Table3[[#This Row],[Count]]</f>
        <v>0.8</v>
      </c>
      <c r="F4" s="1">
        <f>COUNTIFS(Table2[Sub-Sector],Table3[[#This Row],[Sub-Sector]],Table2[6M Return vs Nifty],"&gt;=10")/Table3[[#This Row],[Count]]</f>
        <v>0.8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1</v>
      </c>
      <c r="I4" s="1">
        <f>COUNTIFS(Table2[Sub-Sector],Table3[[#This Row],[Sub-Sector]],Table2[Relative Volume],"&gt;=1")/Table3[[#This Row],[Count]]</f>
        <v>0.4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0.4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0.4</v>
      </c>
      <c r="O4" s="1">
        <f>COUNTIFS(Table2[Sub-Sector],Table3[[#This Row],[Sub-Sector]],Table2[% Away From Current Month High],"&lt;=0.05")/Table3[[#This Row],[Count]]</f>
        <v>1</v>
      </c>
      <c r="P4" s="1">
        <f>COUNTIFS(Table2[Sub-Sector],Table3[[#This Row],[Sub-Sector]],Table2[% Away From 52W High],"&lt;=10")/Table3[[#This Row],[Count]]</f>
        <v>0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0.6</v>
      </c>
      <c r="T4" s="1">
        <f>COUNTIFS(Table2[Sub-Sector],Table3[[#This Row],[Sub-Sector]],Table2[% Price above 200 EMA],"&gt;=0")/Table3[[#This Row],[Count]]</f>
        <v>0.8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1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261.5</v>
      </c>
      <c r="X4">
        <f>_xlfn.RANK.AVG(Table3[[#This Row],[Score]],Table3[Score],1)</f>
        <v>18.5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85.5</v>
      </c>
      <c r="Z4">
        <f>_xlfn.RANK.AVG(Table3[[#This Row],[Score 2 ]],Table3[[Score 2 ]],1)</f>
        <v>3</v>
      </c>
    </row>
    <row r="5" spans="1:26" x14ac:dyDescent="0.3">
      <c r="A5" t="s">
        <v>956</v>
      </c>
      <c r="B5">
        <f>COUNTIFS(Table2[Sub-Sector],Table3[[#This Row],[Sub-Sector]])</f>
        <v>2</v>
      </c>
      <c r="C5" s="1">
        <f>COUNTIFS(Table2[Sub-Sector],Table3[[#This Row],[Sub-Sector]],Table2[Uptrend],"Uptrend")/Table3[[#This Row],[Count]]</f>
        <v>0</v>
      </c>
      <c r="D5" s="1">
        <f>COUNTIFS(Table2[Sub-Sector],Table3[[#This Row],[Sub-Sector]],Table2[1W Return vs Nifty],"&gt;=5")/Table3[[#This Row],[Count]]</f>
        <v>0</v>
      </c>
      <c r="E5" s="1">
        <f>COUNTIFS(Table2[Sub-Sector],Table3[[#This Row],[Sub-Sector]],Table2[1M Return vs Nifty],"&gt;=5")/Table3[[#This Row],[Count]]</f>
        <v>0.5</v>
      </c>
      <c r="F5" s="1">
        <f>COUNTIFS(Table2[Sub-Sector],Table3[[#This Row],[Sub-Sector]],Table2[6M Return vs Nifty],"&gt;=10")/Table3[[#This Row],[Count]]</f>
        <v>0.5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1</v>
      </c>
      <c r="I5" s="1">
        <f>COUNTIFS(Table2[Sub-Sector],Table3[[#This Row],[Sub-Sector]],Table2[Relative Volume],"&gt;=1")/Table3[[#This Row],[Count]]</f>
        <v>0.5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0.5</v>
      </c>
      <c r="M5" s="1">
        <f>COUNTIFS(Table2[Sub-Sector],Table3[[#This Row],[Sub-Sector]],Table2[% Away From Current Week High],"&lt;=0.05")/Table3[[#This Row],[Count]]</f>
        <v>1</v>
      </c>
      <c r="N5" s="1">
        <f>COUNTIFS(Table2[Sub-Sector],Table3[[#This Row],[Sub-Sector]],Table2[% Away From Current Month Low],"&gt;=0.05")/Table3[[#This Row],[Count]]</f>
        <v>0.5</v>
      </c>
      <c r="O5" s="1">
        <f>COUNTIFS(Table2[Sub-Sector],Table3[[#This Row],[Sub-Sector]],Table2[% Away From Current Month High],"&lt;=0.05")/Table3[[#This Row],[Count]]</f>
        <v>1</v>
      </c>
      <c r="P5" s="1">
        <f>COUNTIFS(Table2[Sub-Sector],Table3[[#This Row],[Sub-Sector]],Table2[% Away From 52W High],"&lt;=10")/Table3[[#This Row],[Count]]</f>
        <v>0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1</v>
      </c>
      <c r="S5" s="1">
        <f>COUNTIFS(Table2[Sub-Sector],Table3[[#This Row],[Sub-Sector]],Table2[% Price above 50 EMA],"&gt;=0")/Table3[[#This Row],[Count]]</f>
        <v>0.5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1</v>
      </c>
      <c r="V5" s="1">
        <f>COUNTIFS(Table2[Sub-Sector],Table3[[#This Row],[Sub-Sector]],Table2[Sharpe Ratio],"&gt;=0.10")/Table3[[#This Row],[Count]]</f>
        <v>0.5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</v>
      </c>
      <c r="X5">
        <f>_xlfn.RANK.AVG(Table3[[#This Row],[Score]],Table3[Score],1)</f>
        <v>29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100.5</v>
      </c>
      <c r="Z5">
        <f>_xlfn.RANK.AVG(Table3[[#This Row],[Score 2 ]],Table3[[Score 2 ]],1)</f>
        <v>4.5</v>
      </c>
    </row>
    <row r="6" spans="1:26" x14ac:dyDescent="0.3">
      <c r="A6" t="s">
        <v>353</v>
      </c>
      <c r="B6">
        <f>COUNTIFS(Table2[Sub-Sector],Table3[[#This Row],[Sub-Sector]])</f>
        <v>2</v>
      </c>
      <c r="C6" s="1">
        <f>COUNTIFS(Table2[Sub-Sector],Table3[[#This Row],[Sub-Sector]],Table2[Uptrend],"Uptrend")/Table3[[#This Row],[Count]]</f>
        <v>1</v>
      </c>
      <c r="D6" s="1">
        <f>COUNTIFS(Table2[Sub-Sector],Table3[[#This Row],[Sub-Sector]],Table2[1W Return vs Nifty],"&gt;=5")/Table3[[#This Row],[Count]]</f>
        <v>1</v>
      </c>
      <c r="E6" s="1">
        <f>COUNTIFS(Table2[Sub-Sector],Table3[[#This Row],[Sub-Sector]],Table2[1M Return vs Nifty],"&gt;=5")/Table3[[#This Row],[Count]]</f>
        <v>0.5</v>
      </c>
      <c r="F6" s="1">
        <f>COUNTIFS(Table2[Sub-Sector],Table3[[#This Row],[Sub-Sector]],Table2[6M Return vs Nifty],"&gt;=10")/Table3[[#This Row],[Count]]</f>
        <v>0.5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1</v>
      </c>
      <c r="I6" s="1">
        <f>COUNTIFS(Table2[Sub-Sector],Table3[[#This Row],[Sub-Sector]],Table2[Relative Volume],"&gt;=1")/Table3[[#This Row],[Count]]</f>
        <v>0.5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0.5</v>
      </c>
      <c r="M6" s="1">
        <f>COUNTIFS(Table2[Sub-Sector],Table3[[#This Row],[Sub-Sector]],Table2[% Away From Current Week High],"&lt;=0.05")/Table3[[#This Row],[Count]]</f>
        <v>1</v>
      </c>
      <c r="N6" s="1">
        <f>COUNTIFS(Table2[Sub-Sector],Table3[[#This Row],[Sub-Sector]],Table2[% Away From Current Month Low],"&gt;=0.05")/Table3[[#This Row],[Count]]</f>
        <v>0.5</v>
      </c>
      <c r="O6" s="1">
        <f>COUNTIFS(Table2[Sub-Sector],Table3[[#This Row],[Sub-Sector]],Table2[% Away From Current Month High],"&lt;=0.05")/Table3[[#This Row],[Count]]</f>
        <v>1</v>
      </c>
      <c r="P6" s="1">
        <f>COUNTIFS(Table2[Sub-Sector],Table3[[#This Row],[Sub-Sector]],Table2[% Away From 52W High],"&lt;=10")/Table3[[#This Row],[Count]]</f>
        <v>0.5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1</v>
      </c>
      <c r="S6" s="1">
        <f>COUNTIFS(Table2[Sub-Sector],Table3[[#This Row],[Sub-Sector]],Table2[% Price above 50 EMA],"&gt;=0")/Table3[[#This Row],[Count]]</f>
        <v>1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1</v>
      </c>
      <c r="V6" s="1">
        <f>COUNTIFS(Table2[Sub-Sector],Table3[[#This Row],[Sub-Sector]],Table2[Sharpe Ratio],"&gt;=0.10")/Table3[[#This Row],[Count]]</f>
        <v>0.5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140</v>
      </c>
      <c r="X6">
        <f>_xlfn.RANK.AVG(Table3[[#This Row],[Score]],Table3[Score],1)</f>
        <v>2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100.5</v>
      </c>
      <c r="Z6">
        <f>_xlfn.RANK.AVG(Table3[[#This Row],[Score 2 ]],Table3[[Score 2 ]],1)</f>
        <v>4.5</v>
      </c>
    </row>
    <row r="7" spans="1:26" x14ac:dyDescent="0.3">
      <c r="A7" t="s">
        <v>125</v>
      </c>
      <c r="B7">
        <f>COUNTIFS(Table2[Sub-Sector],Table3[[#This Row],[Sub-Sector]])</f>
        <v>6</v>
      </c>
      <c r="C7" s="1">
        <f>COUNTIFS(Table2[Sub-Sector],Table3[[#This Row],[Sub-Sector]],Table2[Uptrend],"Uptrend")/Table3[[#This Row],[Count]]</f>
        <v>0.5</v>
      </c>
      <c r="D7" s="1">
        <f>COUNTIFS(Table2[Sub-Sector],Table3[[#This Row],[Sub-Sector]],Table2[1W Return vs Nifty],"&gt;=5")/Table3[[#This Row],[Count]]</f>
        <v>0.5</v>
      </c>
      <c r="E7" s="1">
        <f>COUNTIFS(Table2[Sub-Sector],Table3[[#This Row],[Sub-Sector]],Table2[1M Return vs Nifty],"&gt;=5")/Table3[[#This Row],[Count]]</f>
        <v>0.83333333333333337</v>
      </c>
      <c r="F7" s="1">
        <f>COUNTIFS(Table2[Sub-Sector],Table3[[#This Row],[Sub-Sector]],Table2[6M Return vs Nifty],"&gt;=10")/Table3[[#This Row],[Count]]</f>
        <v>0.83333333333333337</v>
      </c>
      <c r="G7" s="1">
        <f>COUNTIFS(Table2[Sub-Sector],Table3[[#This Row],[Sub-Sector]],Table2[1Y Return vs Nifty],"&gt;=10")/Table3[[#This Row],[Count]]</f>
        <v>0.66666666666666663</v>
      </c>
      <c r="H7" s="1">
        <f>COUNTIFS(Table2[Sub-Sector],Table3[[#This Row],[Sub-Sector]],Table2[RSI Exponential â€“ 14D],"&gt;=50")/Table3[[#This Row],[Count]]</f>
        <v>0.83333333333333337</v>
      </c>
      <c r="I7" s="1">
        <f>COUNTIFS(Table2[Sub-Sector],Table3[[#This Row],[Sub-Sector]],Table2[Relative Volume],"&gt;=1")/Table3[[#This Row],[Count]]</f>
        <v>0.66666666666666663</v>
      </c>
      <c r="J7" s="1">
        <f>COUNTIFS(Table2[Sub-Sector],Table3[[#This Row],[Sub-Sector]],Table2[% Away From Day Low],"&gt;=0.05")/Table3[[#This Row],[Count]]</f>
        <v>0.33333333333333331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0.66666666666666663</v>
      </c>
      <c r="M7" s="1">
        <f>COUNTIFS(Table2[Sub-Sector],Table3[[#This Row],[Sub-Sector]],Table2[% Away From Current Week High],"&lt;=0.05")/Table3[[#This Row],[Count]]</f>
        <v>1</v>
      </c>
      <c r="N7" s="1">
        <f>COUNTIFS(Table2[Sub-Sector],Table3[[#This Row],[Sub-Sector]],Table2[% Away From Current Month Low],"&gt;=0.05")/Table3[[#This Row],[Count]]</f>
        <v>0.66666666666666663</v>
      </c>
      <c r="O7" s="1">
        <f>COUNTIFS(Table2[Sub-Sector],Table3[[#This Row],[Sub-Sector]],Table2[% Away From Current Month High],"&lt;=0.05")/Table3[[#This Row],[Count]]</f>
        <v>0.83333333333333337</v>
      </c>
      <c r="P7" s="1">
        <f>COUNTIFS(Table2[Sub-Sector],Table3[[#This Row],[Sub-Sector]],Table2[% Away From 52W High],"&lt;=10")/Table3[[#This Row],[Count]]</f>
        <v>0.5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0.83333333333333337</v>
      </c>
      <c r="S7" s="1">
        <f>COUNTIFS(Table2[Sub-Sector],Table3[[#This Row],[Sub-Sector]],Table2[% Price above 50 EMA],"&gt;=0")/Table3[[#This Row],[Count]]</f>
        <v>0.83333333333333337</v>
      </c>
      <c r="T7" s="1">
        <f>COUNTIFS(Table2[Sub-Sector],Table3[[#This Row],[Sub-Sector]],Table2[% Price above 200 EMA],"&gt;=0")/Table3[[#This Row],[Count]]</f>
        <v>0.83333333333333337</v>
      </c>
      <c r="U7" s="1">
        <f>COUNTIFS(Table2[Sub-Sector],Table3[[#This Row],[Sub-Sector]],Table2[Rate of Change - Zone],"Positive")/Table3[[#This Row],[Count]]</f>
        <v>0.83333333333333337</v>
      </c>
      <c r="V7" s="1">
        <f>COUNTIFS(Table2[Sub-Sector],Table3[[#This Row],[Sub-Sector]],Table2[Sharpe Ratio],"&gt;=0.10")/Table3[[#This Row],[Count]]</f>
        <v>0.5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176</v>
      </c>
      <c r="X7">
        <f>_xlfn.RANK.AVG(Table3[[#This Row],[Score]],Table3[Score],1)</f>
        <v>6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115</v>
      </c>
      <c r="Z7">
        <f>_xlfn.RANK.AVG(Table3[[#This Row],[Score 2 ]],Table3[[Score 2 ]],1)</f>
        <v>6</v>
      </c>
    </row>
    <row r="8" spans="1:26" x14ac:dyDescent="0.3">
      <c r="A8" t="s">
        <v>380</v>
      </c>
      <c r="B8">
        <f>COUNTIFS(Table2[Sub-Sector],Table3[[#This Row],[Sub-Sector]])</f>
        <v>4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0.25</v>
      </c>
      <c r="E8" s="1">
        <f>COUNTIFS(Table2[Sub-Sector],Table3[[#This Row],[Sub-Sector]],Table2[1M Return vs Nifty],"&gt;=5")/Table3[[#This Row],[Count]]</f>
        <v>1</v>
      </c>
      <c r="F8" s="1">
        <f>COUNTIFS(Table2[Sub-Sector],Table3[[#This Row],[Sub-Sector]],Table2[6M Return vs Nifty],"&gt;=10")/Table3[[#This Row],[Count]]</f>
        <v>1</v>
      </c>
      <c r="G8" s="1">
        <f>COUNTIFS(Table2[Sub-Sector],Table3[[#This Row],[Sub-Sector]],Table2[1Y Return vs Nifty],"&gt;=10")/Table3[[#This Row],[Count]]</f>
        <v>0.75</v>
      </c>
      <c r="H8" s="1">
        <f>COUNTIFS(Table2[Sub-Sector],Table3[[#This Row],[Sub-Sector]],Table2[RSI Exponential â€“ 14D],"&gt;=50")/Table3[[#This Row],[Count]]</f>
        <v>0.75</v>
      </c>
      <c r="I8" s="1">
        <f>COUNTIFS(Table2[Sub-Sector],Table3[[#This Row],[Sub-Sector]],Table2[Relative Volume],"&gt;=1")/Table3[[#This Row],[Count]]</f>
        <v>0.5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0.5</v>
      </c>
      <c r="M8" s="1">
        <f>COUNTIFS(Table2[Sub-Sector],Table3[[#This Row],[Sub-Sector]],Table2[% Away From Current Week High],"&lt;=0.05")/Table3[[#This Row],[Count]]</f>
        <v>1</v>
      </c>
      <c r="N8" s="1">
        <f>COUNTIFS(Table2[Sub-Sector],Table3[[#This Row],[Sub-Sector]],Table2[% Away From Current Month Low],"&gt;=0.05")/Table3[[#This Row],[Count]]</f>
        <v>0.5</v>
      </c>
      <c r="O8" s="1">
        <f>COUNTIFS(Table2[Sub-Sector],Table3[[#This Row],[Sub-Sector]],Table2[% Away From Current Month High],"&lt;=0.05")/Table3[[#This Row],[Count]]</f>
        <v>1</v>
      </c>
      <c r="P8" s="1">
        <f>COUNTIFS(Table2[Sub-Sector],Table3[[#This Row],[Sub-Sector]],Table2[% Away From 52W High],"&lt;=10")/Table3[[#This Row],[Count]]</f>
        <v>1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1</v>
      </c>
      <c r="S8" s="1">
        <f>COUNTIFS(Table2[Sub-Sector],Table3[[#This Row],[Sub-Sector]],Table2[% Price above 50 EMA],"&gt;=0")/Table3[[#This Row],[Count]]</f>
        <v>1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0.75</v>
      </c>
      <c r="V8" s="1">
        <f>COUNTIFS(Table2[Sub-Sector],Table3[[#This Row],[Sub-Sector]],Table2[Sharpe Ratio],"&gt;=0.10")/Table3[[#This Row],[Count]]</f>
        <v>0.5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186.5</v>
      </c>
      <c r="X8">
        <f>_xlfn.RANK.AVG(Table3[[#This Row],[Score]],Table3[Score],1)</f>
        <v>8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121</v>
      </c>
      <c r="Z8">
        <f>_xlfn.RANK.AVG(Table3[[#This Row],[Score 2 ]],Table3[[Score 2 ]],1)</f>
        <v>7</v>
      </c>
    </row>
    <row r="9" spans="1:26" x14ac:dyDescent="0.3">
      <c r="A9" t="s">
        <v>220</v>
      </c>
      <c r="B9">
        <f>COUNTIFS(Table2[Sub-Sector],Table3[[#This Row],[Sub-Sector]])</f>
        <v>8</v>
      </c>
      <c r="C9" s="1">
        <f>COUNTIFS(Table2[Sub-Sector],Table3[[#This Row],[Sub-Sector]],Table2[Uptrend],"Uptrend")/Table3[[#This Row],[Count]]</f>
        <v>1</v>
      </c>
      <c r="D9" s="1">
        <f>COUNTIFS(Table2[Sub-Sector],Table3[[#This Row],[Sub-Sector]],Table2[1W Return vs Nifty],"&gt;=5")/Table3[[#This Row],[Count]]</f>
        <v>0.25</v>
      </c>
      <c r="E9" s="1">
        <f>COUNTIFS(Table2[Sub-Sector],Table3[[#This Row],[Sub-Sector]],Table2[1M Return vs Nifty],"&gt;=5")/Table3[[#This Row],[Count]]</f>
        <v>0.625</v>
      </c>
      <c r="F9" s="1">
        <f>COUNTIFS(Table2[Sub-Sector],Table3[[#This Row],[Sub-Sector]],Table2[6M Return vs Nifty],"&gt;=10")/Table3[[#This Row],[Count]]</f>
        <v>0.75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0.75</v>
      </c>
      <c r="I9" s="1">
        <f>COUNTIFS(Table2[Sub-Sector],Table3[[#This Row],[Sub-Sector]],Table2[Relative Volume],"&gt;=1")/Table3[[#This Row],[Count]]</f>
        <v>0.375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0.25</v>
      </c>
      <c r="M9" s="1">
        <f>COUNTIFS(Table2[Sub-Sector],Table3[[#This Row],[Sub-Sector]],Table2[% Away From Current Week High],"&lt;=0.05")/Table3[[#This Row],[Count]]</f>
        <v>0.875</v>
      </c>
      <c r="N9" s="1">
        <f>COUNTIFS(Table2[Sub-Sector],Table3[[#This Row],[Sub-Sector]],Table2[% Away From Current Month Low],"&gt;=0.05")/Table3[[#This Row],[Count]]</f>
        <v>0.25</v>
      </c>
      <c r="O9" s="1">
        <f>COUNTIFS(Table2[Sub-Sector],Table3[[#This Row],[Sub-Sector]],Table2[% Away From Current Month High],"&lt;=0.05")/Table3[[#This Row],[Count]]</f>
        <v>0.75</v>
      </c>
      <c r="P9" s="1">
        <f>COUNTIFS(Table2[Sub-Sector],Table3[[#This Row],[Sub-Sector]],Table2[% Away From 52W High],"&lt;=10")/Table3[[#This Row],[Count]]</f>
        <v>0.625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0.75</v>
      </c>
      <c r="S9" s="1">
        <f>COUNTIFS(Table2[Sub-Sector],Table3[[#This Row],[Sub-Sector]],Table2[% Price above 50 EMA],"&gt;=0")/Table3[[#This Row],[Count]]</f>
        <v>0.75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0.75</v>
      </c>
      <c r="V9" s="1">
        <f>COUNTIFS(Table2[Sub-Sector],Table3[[#This Row],[Sub-Sector]],Table2[Sharpe Ratio],"&gt;=0.10")/Table3[[#This Row],[Count]]</f>
        <v>0.375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201.5</v>
      </c>
      <c r="X9">
        <f>_xlfn.RANK.AVG(Table3[[#This Row],[Score]],Table3[Score],1)</f>
        <v>9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126</v>
      </c>
      <c r="Z9">
        <f>_xlfn.RANK.AVG(Table3[[#This Row],[Score 2 ]],Table3[[Score 2 ]],1)</f>
        <v>8</v>
      </c>
    </row>
    <row r="10" spans="1:26" x14ac:dyDescent="0.3">
      <c r="A10" t="s">
        <v>1158</v>
      </c>
      <c r="B10">
        <f>COUNTIFS(Table2[Sub-Sector],Table3[[#This Row],[Sub-Sector]])</f>
        <v>1</v>
      </c>
      <c r="C10" s="1">
        <f>COUNTIFS(Table2[Sub-Sector],Table3[[#This Row],[Sub-Sector]],Table2[Uptrend],"Uptrend")/Table3[[#This Row],[Count]]</f>
        <v>1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1</v>
      </c>
      <c r="F10" s="1">
        <f>COUNTIFS(Table2[Sub-Sector],Table3[[#This Row],[Sub-Sector]],Table2[6M Return vs Nifty],"&gt;=10")/Table3[[#This Row],[Count]]</f>
        <v>1</v>
      </c>
      <c r="G10" s="1">
        <f>COUNTIFS(Table2[Sub-Sector],Table3[[#This Row],[Sub-Sector]],Table2[1Y Return vs Nifty],"&gt;=10")/Table3[[#This Row],[Count]]</f>
        <v>1</v>
      </c>
      <c r="H10" s="1">
        <f>COUNTIFS(Table2[Sub-Sector],Table3[[#This Row],[Sub-Sector]],Table2[RSI Exponential â€“ 14D],"&gt;=50")/Table3[[#This Row],[Count]]</f>
        <v>1</v>
      </c>
      <c r="I10" s="1">
        <f>COUNTIFS(Table2[Sub-Sector],Table3[[#This Row],[Sub-Sector]],Table2[Relative Volume],"&gt;=1")/Table3[[#This Row],[Count]]</f>
        <v>0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0</v>
      </c>
      <c r="O10" s="1">
        <f>COUNTIFS(Table2[Sub-Sector],Table3[[#This Row],[Sub-Sector]],Table2[% Away From Current Month High],"&lt;=0.05")/Table3[[#This Row],[Count]]</f>
        <v>0</v>
      </c>
      <c r="P10" s="1">
        <f>COUNTIFS(Table2[Sub-Sector],Table3[[#This Row],[Sub-Sector]],Table2[% Away From 52W High],"&lt;=10")/Table3[[#This Row],[Count]]</f>
        <v>0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1</v>
      </c>
      <c r="S10" s="1">
        <f>COUNTIFS(Table2[Sub-Sector],Table3[[#This Row],[Sub-Sector]],Table2[% Price above 50 EMA],"&gt;=0")/Table3[[#This Row],[Count]]</f>
        <v>1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1</v>
      </c>
      <c r="V10" s="1">
        <f>COUNTIFS(Table2[Sub-Sector],Table3[[#This Row],[Sub-Sector]],Table2[Sharpe Ratio],"&gt;=0.10")/Table3[[#This Row],[Count]]</f>
        <v>1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252.5</v>
      </c>
      <c r="X10">
        <f>_xlfn.RANK.AVG(Table3[[#This Row],[Score]],Table3[Score],1)</f>
        <v>14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</v>
      </c>
      <c r="Z10">
        <f>_xlfn.RANK.AVG(Table3[[#This Row],[Score 2 ]],Table3[[Score 2 ]],1)</f>
        <v>11.5</v>
      </c>
    </row>
    <row r="11" spans="1:26" x14ac:dyDescent="0.3">
      <c r="A11" t="s">
        <v>311</v>
      </c>
      <c r="B11">
        <f>COUNTIFS(Table2[Sub-Sector],Table3[[#This Row],[Sub-Sector]])</f>
        <v>3</v>
      </c>
      <c r="C11" s="1">
        <f>COUNTIFS(Table2[Sub-Sector],Table3[[#This Row],[Sub-Sector]],Table2[Uptrend],"Uptrend")/Table3[[#This Row],[Count]]</f>
        <v>0</v>
      </c>
      <c r="D11" s="1">
        <f>COUNTIFS(Table2[Sub-Sector],Table3[[#This Row],[Sub-Sector]],Table2[1W Return vs Nifty],"&gt;=5")/Table3[[#This Row],[Count]]</f>
        <v>0.33333333333333331</v>
      </c>
      <c r="E11" s="1">
        <f>COUNTIFS(Table2[Sub-Sector],Table3[[#This Row],[Sub-Sector]],Table2[1M Return vs Nifty],"&gt;=5")/Table3[[#This Row],[Count]]</f>
        <v>0.33333333333333331</v>
      </c>
      <c r="F11" s="1">
        <f>COUNTIFS(Table2[Sub-Sector],Table3[[#This Row],[Sub-Sector]],Table2[6M Return vs Nifty],"&gt;=10")/Table3[[#This Row],[Count]]</f>
        <v>1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0.66666666666666663</v>
      </c>
      <c r="I11" s="1">
        <f>COUNTIFS(Table2[Sub-Sector],Table3[[#This Row],[Sub-Sector]],Table2[Relative Volume],"&gt;=1")/Table3[[#This Row],[Count]]</f>
        <v>0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0.66666666666666663</v>
      </c>
      <c r="M11" s="1">
        <f>COUNTIFS(Table2[Sub-Sector],Table3[[#This Row],[Sub-Sector]],Table2[% Away From Current Week High],"&lt;=0.05")/Table3[[#This Row],[Count]]</f>
        <v>1</v>
      </c>
      <c r="N11" s="1">
        <f>COUNTIFS(Table2[Sub-Sector],Table3[[#This Row],[Sub-Sector]],Table2[% Away From Current Month Low],"&gt;=0.05")/Table3[[#This Row],[Count]]</f>
        <v>0.66666666666666663</v>
      </c>
      <c r="O11" s="1">
        <f>COUNTIFS(Table2[Sub-Sector],Table3[[#This Row],[Sub-Sector]],Table2[% Away From Current Month High],"&lt;=0.05")/Table3[[#This Row],[Count]]</f>
        <v>1</v>
      </c>
      <c r="P11" s="1">
        <f>COUNTIFS(Table2[Sub-Sector],Table3[[#This Row],[Sub-Sector]],Table2[% Away From 52W High],"&lt;=10")/Table3[[#This Row],[Count]]</f>
        <v>0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0.33333333333333331</v>
      </c>
      <c r="S11" s="1">
        <f>COUNTIFS(Table2[Sub-Sector],Table3[[#This Row],[Sub-Sector]],Table2[% Price above 50 EMA],"&gt;=0")/Table3[[#This Row],[Count]]</f>
        <v>0</v>
      </c>
      <c r="T11" s="1">
        <f>COUNTIFS(Table2[Sub-Sector],Table3[[#This Row],[Sub-Sector]],Table2[% Price above 200 EMA],"&gt;=0")/Table3[[#This Row],[Count]]</f>
        <v>0.66666666666666663</v>
      </c>
      <c r="U11" s="1">
        <f>COUNTIFS(Table2[Sub-Sector],Table3[[#This Row],[Sub-Sector]],Table2[Rate of Change - Zone],"Positive")/Table3[[#This Row],[Count]]</f>
        <v>1</v>
      </c>
      <c r="V11" s="1">
        <f>COUNTIFS(Table2[Sub-Sector],Table3[[#This Row],[Sub-Sector]],Table2[Sharpe Ratio],"&gt;=0.10")/Table3[[#This Row],[Count]]</f>
        <v>1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318</v>
      </c>
      <c r="X11">
        <f>_xlfn.RANK.AVG(Table3[[#This Row],[Score]],Table3[Score],1)</f>
        <v>26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</v>
      </c>
      <c r="Z11">
        <f>_xlfn.RANK.AVG(Table3[[#This Row],[Score 2 ]],Table3[[Score 2 ]],1)</f>
        <v>11.5</v>
      </c>
    </row>
    <row r="12" spans="1:26" x14ac:dyDescent="0.3">
      <c r="A12" t="s">
        <v>974</v>
      </c>
      <c r="B12">
        <f>COUNTIFS(Table2[Sub-Sector],Table3[[#This Row],[Sub-Sector]])</f>
        <v>1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1</v>
      </c>
      <c r="E12" s="1">
        <f>COUNTIFS(Table2[Sub-Sector],Table3[[#This Row],[Sub-Sector]],Table2[1M Return vs Nifty],"&gt;=5")/Table3[[#This Row],[Count]]</f>
        <v>0</v>
      </c>
      <c r="F12" s="1">
        <f>COUNTIFS(Table2[Sub-Sector],Table3[[#This Row],[Sub-Sector]],Table2[6M Return vs Nifty],"&gt;=10")/Table3[[#This Row],[Count]]</f>
        <v>1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0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1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1</v>
      </c>
      <c r="O12" s="1">
        <f>COUNTIFS(Table2[Sub-Sector],Table3[[#This Row],[Sub-Sector]],Table2[% Away From Current Month High],"&lt;=0.05")/Table3[[#This Row],[Count]]</f>
        <v>1</v>
      </c>
      <c r="P12" s="1">
        <f>COUNTIFS(Table2[Sub-Sector],Table3[[#This Row],[Sub-Sector]],Table2[% Away From 52W High],"&lt;=10")/Table3[[#This Row],[Count]]</f>
        <v>0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256</v>
      </c>
      <c r="X12">
        <f>_xlfn.RANK.AVG(Table3[[#This Row],[Score]],Table3[Score],1)</f>
        <v>15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</v>
      </c>
      <c r="Z12">
        <f>_xlfn.RANK.AVG(Table3[[#This Row],[Score 2 ]],Table3[[Score 2 ]],1)</f>
        <v>11.5</v>
      </c>
    </row>
    <row r="13" spans="1:26" x14ac:dyDescent="0.3">
      <c r="A13" t="s">
        <v>911</v>
      </c>
      <c r="B13">
        <f>COUNTIFS(Table2[Sub-Sector],Table3[[#This Row],[Sub-Sector]])</f>
        <v>1</v>
      </c>
      <c r="C13" s="1">
        <f>COUNTIFS(Table2[Sub-Sector],Table3[[#This Row],[Sub-Sector]],Table2[Uptrend],"Uptrend")/Table3[[#This Row],[Count]]</f>
        <v>1</v>
      </c>
      <c r="D13" s="1">
        <f>COUNTIFS(Table2[Sub-Sector],Table3[[#This Row],[Sub-Sector]],Table2[1W Return vs Nifty],"&gt;=5")/Table3[[#This Row],[Count]]</f>
        <v>1</v>
      </c>
      <c r="E13" s="1">
        <f>COUNTIFS(Table2[Sub-Sector],Table3[[#This Row],[Sub-Sector]],Table2[1M Return vs Nifty],"&gt;=5")/Table3[[#This Row],[Count]]</f>
        <v>1</v>
      </c>
      <c r="F13" s="1">
        <f>COUNTIFS(Table2[Sub-Sector],Table3[[#This Row],[Sub-Sector]],Table2[6M Return vs Nifty],"&gt;=10")/Table3[[#This Row],[Count]]</f>
        <v>1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1</v>
      </c>
      <c r="I13" s="1">
        <f>COUNTIFS(Table2[Sub-Sector],Table3[[#This Row],[Sub-Sector]],Table2[Relative Volume],"&gt;=1")/Table3[[#This Row],[Count]]</f>
        <v>0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0</v>
      </c>
      <c r="O13" s="1">
        <f>COUNTIFS(Table2[Sub-Sector],Table3[[#This Row],[Sub-Sector]],Table2[% Away From Current Month High],"&lt;=0.05")/Table3[[#This Row],[Count]]</f>
        <v>1</v>
      </c>
      <c r="P13" s="1">
        <f>COUNTIFS(Table2[Sub-Sector],Table3[[#This Row],[Sub-Sector]],Table2[% Away From 52W High],"&lt;=10")/Table3[[#This Row],[Count]]</f>
        <v>1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1</v>
      </c>
      <c r="S13" s="1">
        <f>COUNTIFS(Table2[Sub-Sector],Table3[[#This Row],[Sub-Sector]],Table2[% Price above 50 EMA],"&gt;=0")/Table3[[#This Row],[Count]]</f>
        <v>1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1</v>
      </c>
      <c r="V13" s="1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163</v>
      </c>
      <c r="X13">
        <f>_xlfn.RANK.AVG(Table3[[#This Row],[Score]],Table3[Score],1)</f>
        <v>4.5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</v>
      </c>
      <c r="Z13">
        <f>_xlfn.RANK.AVG(Table3[[#This Row],[Score 2 ]],Table3[[Score 2 ]],1)</f>
        <v>11.5</v>
      </c>
    </row>
    <row r="14" spans="1:26" x14ac:dyDescent="0.3">
      <c r="A14" t="s">
        <v>718</v>
      </c>
      <c r="B14">
        <f>COUNTIFS(Table2[Sub-Sector],Table3[[#This Row],[Sub-Sector]])</f>
        <v>1</v>
      </c>
      <c r="C14" s="1">
        <f>COUNTIFS(Table2[Sub-Sector],Table3[[#This Row],[Sub-Sector]],Table2[Uptrend],"Uptrend")/Table3[[#This Row],[Count]]</f>
        <v>0</v>
      </c>
      <c r="D14" s="1">
        <f>COUNTIFS(Table2[Sub-Sector],Table3[[#This Row],[Sub-Sector]],Table2[1W Return vs Nifty],"&gt;=5")/Table3[[#This Row],[Count]]</f>
        <v>1</v>
      </c>
      <c r="E14" s="1">
        <f>COUNTIFS(Table2[Sub-Sector],Table3[[#This Row],[Sub-Sector]],Table2[1M Return vs Nifty],"&gt;=5")/Table3[[#This Row],[Count]]</f>
        <v>0</v>
      </c>
      <c r="F14" s="1">
        <f>COUNTIFS(Table2[Sub-Sector],Table3[[#This Row],[Sub-Sector]],Table2[6M Return vs Nifty],"&gt;=10")/Table3[[#This Row],[Count]]</f>
        <v>1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1</v>
      </c>
      <c r="I14" s="1">
        <f>COUNTIFS(Table2[Sub-Sector],Table3[[#This Row],[Sub-Sector]],Table2[Relative Volume],"&gt;=1")/Table3[[#This Row],[Count]]</f>
        <v>0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1</v>
      </c>
      <c r="M14" s="1">
        <f>COUNTIFS(Table2[Sub-Sector],Table3[[#This Row],[Sub-Sector]],Table2[% Away From Current Week High],"&lt;=0.05")/Table3[[#This Row],[Count]]</f>
        <v>1</v>
      </c>
      <c r="N14" s="1">
        <f>COUNTIFS(Table2[Sub-Sector],Table3[[#This Row],[Sub-Sector]],Table2[% Away From Current Month Low],"&gt;=0.05")/Table3[[#This Row],[Count]]</f>
        <v>1</v>
      </c>
      <c r="O14" s="1">
        <f>COUNTIFS(Table2[Sub-Sector],Table3[[#This Row],[Sub-Sector]],Table2[% Away From Current Month High],"&lt;=0.05")/Table3[[#This Row],[Count]]</f>
        <v>1</v>
      </c>
      <c r="P14" s="1">
        <f>COUNTIFS(Table2[Sub-Sector],Table3[[#This Row],[Sub-Sector]],Table2[% Away From 52W High],"&lt;=10")/Table3[[#This Row],[Count]]</f>
        <v>0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1</v>
      </c>
      <c r="S14" s="1">
        <f>COUNTIFS(Table2[Sub-Sector],Table3[[#This Row],[Sub-Sector]],Table2[% Price above 50 EMA],"&gt;=0")/Table3[[#This Row],[Count]]</f>
        <v>1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1</v>
      </c>
      <c r="V14" s="1">
        <f>COUNTIFS(Table2[Sub-Sector],Table3[[#This Row],[Sub-Sector]],Table2[Sharpe Ratio],"&gt;=0.10")/Table3[[#This Row],[Count]]</f>
        <v>0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347.5</v>
      </c>
      <c r="X14">
        <f>_xlfn.RANK.AVG(Table3[[#This Row],[Score]],Table3[Score],1)</f>
        <v>37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</v>
      </c>
      <c r="Z14">
        <f>_xlfn.RANK.AVG(Table3[[#This Row],[Score 2 ]],Table3[[Score 2 ]],1)</f>
        <v>11.5</v>
      </c>
    </row>
    <row r="15" spans="1:26" x14ac:dyDescent="0.3">
      <c r="A15" t="s">
        <v>749</v>
      </c>
      <c r="B15">
        <f>COUNTIFS(Table2[Sub-Sector],Table3[[#This Row],[Sub-Sector]])</f>
        <v>1</v>
      </c>
      <c r="C15" s="1">
        <f>COUNTIFS(Table2[Sub-Sector],Table3[[#This Row],[Sub-Sector]],Table2[Uptrend],"Uptrend")/Table3[[#This Row],[Count]]</f>
        <v>1</v>
      </c>
      <c r="D15" s="1">
        <f>COUNTIFS(Table2[Sub-Sector],Table3[[#This Row],[Sub-Sector]],Table2[1W Return vs Nifty],"&gt;=5")/Table3[[#This Row],[Count]]</f>
        <v>1</v>
      </c>
      <c r="E15" s="1">
        <f>COUNTIFS(Table2[Sub-Sector],Table3[[#This Row],[Sub-Sector]],Table2[1M Return vs Nifty],"&gt;=5")/Table3[[#This Row],[Count]]</f>
        <v>1</v>
      </c>
      <c r="F15" s="1">
        <f>COUNTIFS(Table2[Sub-Sector],Table3[[#This Row],[Sub-Sector]],Table2[6M Return vs Nifty],"&gt;=10")/Table3[[#This Row],[Count]]</f>
        <v>1</v>
      </c>
      <c r="G15" s="1">
        <f>COUNTIFS(Table2[Sub-Sector],Table3[[#This Row],[Sub-Sector]],Table2[1Y Return vs Nifty],"&gt;=10")/Table3[[#This Row],[Count]]</f>
        <v>1</v>
      </c>
      <c r="H15" s="1">
        <f>COUNTIFS(Table2[Sub-Sector],Table3[[#This Row],[Sub-Sector]],Table2[RSI Exponential â€“ 14D],"&gt;=50")/Table3[[#This Row],[Count]]</f>
        <v>1</v>
      </c>
      <c r="I15" s="1">
        <f>COUNTIFS(Table2[Sub-Sector],Table3[[#This Row],[Sub-Sector]],Table2[Relative Volume],"&gt;=1")/Table3[[#This Row],[Count]]</f>
        <v>0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1</v>
      </c>
      <c r="M15" s="1">
        <f>COUNTIFS(Table2[Sub-Sector],Table3[[#This Row],[Sub-Sector]],Table2[% Away From Current Week High],"&lt;=0.05")/Table3[[#This Row],[Count]]</f>
        <v>1</v>
      </c>
      <c r="N15" s="1">
        <f>COUNTIFS(Table2[Sub-Sector],Table3[[#This Row],[Sub-Sector]],Table2[% Away From Current Month Low],"&gt;=0.05")/Table3[[#This Row],[Count]]</f>
        <v>1</v>
      </c>
      <c r="O15" s="1">
        <f>COUNTIFS(Table2[Sub-Sector],Table3[[#This Row],[Sub-Sector]],Table2[% Away From Current Month High],"&lt;=0.05")/Table3[[#This Row],[Count]]</f>
        <v>1</v>
      </c>
      <c r="P15" s="1">
        <f>COUNTIFS(Table2[Sub-Sector],Table3[[#This Row],[Sub-Sector]],Table2[% Away From 52W High],"&lt;=10")/Table3[[#This Row],[Count]]</f>
        <v>1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1</v>
      </c>
      <c r="S15" s="1">
        <f>COUNTIFS(Table2[Sub-Sector],Table3[[#This Row],[Sub-Sector]],Table2[% Price above 50 EMA],"&gt;=0")/Table3[[#This Row],[Count]]</f>
        <v>1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1</v>
      </c>
      <c r="V15" s="1">
        <f>COUNTIFS(Table2[Sub-Sector],Table3[[#This Row],[Sub-Sector]],Table2[Sharpe Ratio],"&gt;=0.10")/Table3[[#This Row],[Count]]</f>
        <v>0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163</v>
      </c>
      <c r="X15">
        <f>_xlfn.RANK.AVG(Table3[[#This Row],[Score]],Table3[Score],1)</f>
        <v>4.5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</v>
      </c>
      <c r="Z15">
        <f>_xlfn.RANK.AVG(Table3[[#This Row],[Score 2 ]],Table3[[Score 2 ]],1)</f>
        <v>11.5</v>
      </c>
    </row>
    <row r="16" spans="1:26" x14ac:dyDescent="0.3">
      <c r="A16" t="s">
        <v>299</v>
      </c>
      <c r="B16">
        <f>COUNTIFS(Table2[Sub-Sector],Table3[[#This Row],[Sub-Sector]])</f>
        <v>1</v>
      </c>
      <c r="C16" s="1">
        <f>COUNTIFS(Table2[Sub-Sector],Table3[[#This Row],[Sub-Sector]],Table2[Uptrend],"Uptrend")/Table3[[#This Row],[Count]]</f>
        <v>0</v>
      </c>
      <c r="D16" s="1">
        <f>COUNTIFS(Table2[Sub-Sector],Table3[[#This Row],[Sub-Sector]],Table2[1W Return vs Nifty],"&gt;=5")/Table3[[#This Row],[Count]]</f>
        <v>0</v>
      </c>
      <c r="E16" s="1">
        <f>COUNTIFS(Table2[Sub-Sector],Table3[[#This Row],[Sub-Sector]],Table2[1M Return vs Nifty],"&gt;=5")/Table3[[#This Row],[Count]]</f>
        <v>0</v>
      </c>
      <c r="F16" s="1">
        <f>COUNTIFS(Table2[Sub-Sector],Table3[[#This Row],[Sub-Sector]],Table2[6M Return vs Nifty],"&gt;=10")/Table3[[#This Row],[Count]]</f>
        <v>0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1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0</v>
      </c>
      <c r="O16" s="1">
        <f>COUNTIFS(Table2[Sub-Sector],Table3[[#This Row],[Sub-Sector]],Table2[% Away From Current Month High],"&lt;=0.05")/Table3[[#This Row],[Count]]</f>
        <v>1</v>
      </c>
      <c r="P16" s="1">
        <f>COUNTIFS(Table2[Sub-Sector],Table3[[#This Row],[Sub-Sector]],Table2[% Away From 52W High],"&lt;=10")/Table3[[#This Row],[Count]]</f>
        <v>0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1</v>
      </c>
      <c r="S16" s="1">
        <f>COUNTIFS(Table2[Sub-Sector],Table3[[#This Row],[Sub-Sector]],Table2[% Price above 50 EMA],"&gt;=0")/Table3[[#This Row],[Count]]</f>
        <v>0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0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441</v>
      </c>
      <c r="X16">
        <f>_xlfn.RANK.AVG(Table3[[#This Row],[Score]],Table3[Score],1)</f>
        <v>59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</v>
      </c>
      <c r="Z16">
        <f>_xlfn.RANK.AVG(Table3[[#This Row],[Score 2 ]],Table3[[Score 2 ]],1)</f>
        <v>15</v>
      </c>
    </row>
    <row r="17" spans="1:26" x14ac:dyDescent="0.3">
      <c r="A17" t="s">
        <v>396</v>
      </c>
      <c r="B17">
        <f>COUNTIFS(Table2[Sub-Sector],Table3[[#This Row],[Sub-Sector]])</f>
        <v>14</v>
      </c>
      <c r="C17" s="1">
        <f>COUNTIFS(Table2[Sub-Sector],Table3[[#This Row],[Sub-Sector]],Table2[Uptrend],"Uptrend")/Table3[[#This Row],[Count]]</f>
        <v>0.35714285714285715</v>
      </c>
      <c r="D17" s="1">
        <f>COUNTIFS(Table2[Sub-Sector],Table3[[#This Row],[Sub-Sector]],Table2[1W Return vs Nifty],"&gt;=5")/Table3[[#This Row],[Count]]</f>
        <v>0.5714285714285714</v>
      </c>
      <c r="E17" s="1">
        <f>COUNTIFS(Table2[Sub-Sector],Table3[[#This Row],[Sub-Sector]],Table2[1M Return vs Nifty],"&gt;=5")/Table3[[#This Row],[Count]]</f>
        <v>0.35714285714285715</v>
      </c>
      <c r="F17" s="1">
        <f>COUNTIFS(Table2[Sub-Sector],Table3[[#This Row],[Sub-Sector]],Table2[6M Return vs Nifty],"&gt;=10")/Table3[[#This Row],[Count]]</f>
        <v>0.7857142857142857</v>
      </c>
      <c r="G17" s="1">
        <f>COUNTIFS(Table2[Sub-Sector],Table3[[#This Row],[Sub-Sector]],Table2[1Y Return vs Nifty],"&gt;=10")/Table3[[#This Row],[Count]]</f>
        <v>0.5</v>
      </c>
      <c r="H17" s="1">
        <f>COUNTIFS(Table2[Sub-Sector],Table3[[#This Row],[Sub-Sector]],Table2[RSI Exponential â€“ 14D],"&gt;=50")/Table3[[#This Row],[Count]]</f>
        <v>1</v>
      </c>
      <c r="I17" s="1">
        <f>COUNTIFS(Table2[Sub-Sector],Table3[[#This Row],[Sub-Sector]],Table2[Relative Volume],"&gt;=1")/Table3[[#This Row],[Count]]</f>
        <v>0.2857142857142857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0.9285714285714286</v>
      </c>
      <c r="L17" s="1">
        <f>COUNTIFS(Table2[Sub-Sector],Table3[[#This Row],[Sub-Sector]],Table2[% Away From Current Week Low],"&gt;=0.05")/Table3[[#This Row],[Count]]</f>
        <v>0.8571428571428571</v>
      </c>
      <c r="M17" s="1">
        <f>COUNTIFS(Table2[Sub-Sector],Table3[[#This Row],[Sub-Sector]],Table2[% Away From Current Week High],"&lt;=0.05")/Table3[[#This Row],[Count]]</f>
        <v>0.9285714285714286</v>
      </c>
      <c r="N17" s="1">
        <f>COUNTIFS(Table2[Sub-Sector],Table3[[#This Row],[Sub-Sector]],Table2[% Away From Current Month Low],"&gt;=0.05")/Table3[[#This Row],[Count]]</f>
        <v>0.8571428571428571</v>
      </c>
      <c r="O17" s="1">
        <f>COUNTIFS(Table2[Sub-Sector],Table3[[#This Row],[Sub-Sector]],Table2[% Away From Current Month High],"&lt;=0.05")/Table3[[#This Row],[Count]]</f>
        <v>0.9285714285714286</v>
      </c>
      <c r="P17" s="1">
        <f>COUNTIFS(Table2[Sub-Sector],Table3[[#This Row],[Sub-Sector]],Table2[% Away From 52W High],"&lt;=10")/Table3[[#This Row],[Count]]</f>
        <v>0.2857142857142857</v>
      </c>
      <c r="Q17" s="1">
        <f>COUNTIFS(Table2[Sub-Sector],Table3[[#This Row],[Sub-Sector]],Table2[% Away From 52W Low],"&gt;=10")/Table3[[#This Row],[Count]]</f>
        <v>0.9285714285714286</v>
      </c>
      <c r="R17" s="1">
        <f>COUNTIFS(Table2[Sub-Sector],Table3[[#This Row],[Sub-Sector]],Table2[% Price above 20 EMA],"&gt;=0")/Table3[[#This Row],[Count]]</f>
        <v>1</v>
      </c>
      <c r="S17" s="1">
        <f>COUNTIFS(Table2[Sub-Sector],Table3[[#This Row],[Sub-Sector]],Table2[% Price above 50 EMA],"&gt;=0")/Table3[[#This Row],[Count]]</f>
        <v>0.5714285714285714</v>
      </c>
      <c r="T17" s="1">
        <f>COUNTIFS(Table2[Sub-Sector],Table3[[#This Row],[Sub-Sector]],Table2[% Price above 200 EMA],"&gt;=0")/Table3[[#This Row],[Count]]</f>
        <v>0.7142857142857143</v>
      </c>
      <c r="U17" s="1">
        <f>COUNTIFS(Table2[Sub-Sector],Table3[[#This Row],[Sub-Sector]],Table2[Rate of Change - Zone],"Positive")/Table3[[#This Row],[Count]]</f>
        <v>1</v>
      </c>
      <c r="V17" s="1">
        <f>COUNTIFS(Table2[Sub-Sector],Table3[[#This Row],[Sub-Sector]],Table2[Sharpe Ratio],"&gt;=0.10")/Table3[[#This Row],[Count]]</f>
        <v>0.2857142857142857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244.5</v>
      </c>
      <c r="X17">
        <f>_xlfn.RANK.AVG(Table3[[#This Row],[Score]],Table3[Score],1)</f>
        <v>12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</v>
      </c>
      <c r="Z17">
        <f>_xlfn.RANK.AVG(Table3[[#This Row],[Score 2 ]],Table3[[Score 2 ]],1)</f>
        <v>16</v>
      </c>
    </row>
    <row r="18" spans="1:26" x14ac:dyDescent="0.3">
      <c r="A18" t="s">
        <v>967</v>
      </c>
      <c r="B18">
        <f>COUNTIFS(Table2[Sub-Sector],Table3[[#This Row],[Sub-Sector]])</f>
        <v>2</v>
      </c>
      <c r="C18" s="1">
        <f>COUNTIFS(Table2[Sub-Sector],Table3[[#This Row],[Sub-Sector]],Table2[Uptrend],"Uptrend")/Table3[[#This Row],[Count]]</f>
        <v>0.5</v>
      </c>
      <c r="D18" s="1">
        <f>COUNTIFS(Table2[Sub-Sector],Table3[[#This Row],[Sub-Sector]],Table2[1W Return vs Nifty],"&gt;=5")/Table3[[#This Row],[Count]]</f>
        <v>0.5</v>
      </c>
      <c r="E18" s="1">
        <f>COUNTIFS(Table2[Sub-Sector],Table3[[#This Row],[Sub-Sector]],Table2[1M Return vs Nifty],"&gt;=5")/Table3[[#This Row],[Count]]</f>
        <v>0.5</v>
      </c>
      <c r="F18" s="1">
        <f>COUNTIFS(Table2[Sub-Sector],Table3[[#This Row],[Sub-Sector]],Table2[6M Return vs Nifty],"&gt;=10")/Table3[[#This Row],[Count]]</f>
        <v>0.5</v>
      </c>
      <c r="G18" s="1">
        <f>COUNTIFS(Table2[Sub-Sector],Table3[[#This Row],[Sub-Sector]],Table2[1Y Return vs Nifty],"&gt;=10")/Table3[[#This Row],[Count]]</f>
        <v>0.5</v>
      </c>
      <c r="H18" s="1">
        <f>COUNTIFS(Table2[Sub-Sector],Table3[[#This Row],[Sub-Sector]],Table2[RSI Exponential â€“ 14D],"&gt;=50")/Table3[[#This Row],[Count]]</f>
        <v>1</v>
      </c>
      <c r="I18" s="1">
        <f>COUNTIFS(Table2[Sub-Sector],Table3[[#This Row],[Sub-Sector]],Table2[Relative Volume],"&gt;=1")/Table3[[#This Row],[Count]]</f>
        <v>0.5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0.5</v>
      </c>
      <c r="L18" s="1">
        <f>COUNTIFS(Table2[Sub-Sector],Table3[[#This Row],[Sub-Sector]],Table2[% Away From Current Week Low],"&gt;=0.05")/Table3[[#This Row],[Count]]</f>
        <v>0.5</v>
      </c>
      <c r="M18" s="1">
        <f>COUNTIFS(Table2[Sub-Sector],Table3[[#This Row],[Sub-Sector]],Table2[% Away From Current Week High],"&lt;=0.05")/Table3[[#This Row],[Count]]</f>
        <v>0.5</v>
      </c>
      <c r="N18" s="1">
        <f>COUNTIFS(Table2[Sub-Sector],Table3[[#This Row],[Sub-Sector]],Table2[% Away From Current Month Low],"&gt;=0.05")/Table3[[#This Row],[Count]]</f>
        <v>0.5</v>
      </c>
      <c r="O18" s="1">
        <f>COUNTIFS(Table2[Sub-Sector],Table3[[#This Row],[Sub-Sector]],Table2[% Away From Current Month High],"&lt;=0.05")/Table3[[#This Row],[Count]]</f>
        <v>0.5</v>
      </c>
      <c r="P18" s="1">
        <f>COUNTIFS(Table2[Sub-Sector],Table3[[#This Row],[Sub-Sector]],Table2[% Away From 52W High],"&lt;=10")/Table3[[#This Row],[Count]]</f>
        <v>0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0.5</v>
      </c>
      <c r="S18" s="1">
        <f>COUNTIFS(Table2[Sub-Sector],Table3[[#This Row],[Sub-Sector]],Table2[% Price above 50 EMA],"&gt;=0")/Table3[[#This Row],[Count]]</f>
        <v>1</v>
      </c>
      <c r="T18" s="1">
        <f>COUNTIFS(Table2[Sub-Sector],Table3[[#This Row],[Sub-Sector]],Table2[% Price above 200 EMA],"&gt;=0")/Table3[[#This Row],[Count]]</f>
        <v>1</v>
      </c>
      <c r="U18" s="1">
        <f>COUNTIFS(Table2[Sub-Sector],Table3[[#This Row],[Sub-Sector]],Table2[Rate of Change - Zone],"Positive")/Table3[[#This Row],[Count]]</f>
        <v>1</v>
      </c>
      <c r="V18" s="1">
        <f>COUNTIFS(Table2[Sub-Sector],Table3[[#This Row],[Sub-Sector]],Table2[Sharpe Ratio],"&gt;=0.10")/Table3[[#This Row],[Count]]</f>
        <v>0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225</v>
      </c>
      <c r="X18">
        <f>_xlfn.RANK.AVG(Table3[[#This Row],[Score]],Table3[Score],1)</f>
        <v>11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151.5</v>
      </c>
      <c r="Z18">
        <f>_xlfn.RANK.AVG(Table3[[#This Row],[Score 2 ]],Table3[[Score 2 ]],1)</f>
        <v>18</v>
      </c>
    </row>
    <row r="19" spans="1:26" x14ac:dyDescent="0.3">
      <c r="A19" t="s">
        <v>723</v>
      </c>
      <c r="B19">
        <f>COUNTIFS(Table2[Sub-Sector],Table3[[#This Row],[Sub-Sector]])</f>
        <v>4</v>
      </c>
      <c r="C19" s="1">
        <f>COUNTIFS(Table2[Sub-Sector],Table3[[#This Row],[Sub-Sector]],Table2[Uptrend],"Uptrend")/Table3[[#This Row],[Count]]</f>
        <v>0.25</v>
      </c>
      <c r="D19" s="1">
        <f>COUNTIFS(Table2[Sub-Sector],Table3[[#This Row],[Sub-Sector]],Table2[1W Return vs Nifty],"&gt;=5")/Table3[[#This Row],[Count]]</f>
        <v>0.5</v>
      </c>
      <c r="E19" s="1">
        <f>COUNTIFS(Table2[Sub-Sector],Table3[[#This Row],[Sub-Sector]],Table2[1M Return vs Nifty],"&gt;=5")/Table3[[#This Row],[Count]]</f>
        <v>0.25</v>
      </c>
      <c r="F19" s="1">
        <f>COUNTIFS(Table2[Sub-Sector],Table3[[#This Row],[Sub-Sector]],Table2[6M Return vs Nifty],"&gt;=10")/Table3[[#This Row],[Count]]</f>
        <v>0.5</v>
      </c>
      <c r="G19" s="1">
        <f>COUNTIFS(Table2[Sub-Sector],Table3[[#This Row],[Sub-Sector]],Table2[1Y Return vs Nifty],"&gt;=10")/Table3[[#This Row],[Count]]</f>
        <v>0.5</v>
      </c>
      <c r="H19" s="1">
        <f>COUNTIFS(Table2[Sub-Sector],Table3[[#This Row],[Sub-Sector]],Table2[RSI Exponential â€“ 14D],"&gt;=50")/Table3[[#This Row],[Count]]</f>
        <v>1</v>
      </c>
      <c r="I19" s="1">
        <f>COUNTIFS(Table2[Sub-Sector],Table3[[#This Row],[Sub-Sector]],Table2[Relative Volume],"&gt;=1")/Table3[[#This Row],[Count]]</f>
        <v>0.5</v>
      </c>
      <c r="J19" s="1">
        <f>COUNTIFS(Table2[Sub-Sector],Table3[[#This Row],[Sub-Sector]],Table2[% Away From Day Low],"&gt;=0.05")/Table3[[#This Row],[Count]]</f>
        <v>0.25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1</v>
      </c>
      <c r="M19" s="1">
        <f>COUNTIFS(Table2[Sub-Sector],Table3[[#This Row],[Sub-Sector]],Table2[% Away From Current Week High],"&lt;=0.05")/Table3[[#This Row],[Count]]</f>
        <v>0.75</v>
      </c>
      <c r="N19" s="1">
        <f>COUNTIFS(Table2[Sub-Sector],Table3[[#This Row],[Sub-Sector]],Table2[% Away From Current Month Low],"&gt;=0.05")/Table3[[#This Row],[Count]]</f>
        <v>1</v>
      </c>
      <c r="O19" s="1">
        <f>COUNTIFS(Table2[Sub-Sector],Table3[[#This Row],[Sub-Sector]],Table2[% Away From Current Month High],"&lt;=0.05")/Table3[[#This Row],[Count]]</f>
        <v>0.75</v>
      </c>
      <c r="P19" s="1">
        <f>COUNTIFS(Table2[Sub-Sector],Table3[[#This Row],[Sub-Sector]],Table2[% Away From 52W High],"&lt;=10")/Table3[[#This Row],[Count]]</f>
        <v>0.25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0.75</v>
      </c>
      <c r="S19" s="1">
        <f>COUNTIFS(Table2[Sub-Sector],Table3[[#This Row],[Sub-Sector]],Table2[% Price above 50 EMA],"&gt;=0")/Table3[[#This Row],[Count]]</f>
        <v>0.5</v>
      </c>
      <c r="T19" s="1">
        <f>COUNTIFS(Table2[Sub-Sector],Table3[[#This Row],[Sub-Sector]],Table2[% Price above 200 EMA],"&gt;=0")/Table3[[#This Row],[Count]]</f>
        <v>0.5</v>
      </c>
      <c r="U19" s="1">
        <f>COUNTIFS(Table2[Sub-Sector],Table3[[#This Row],[Sub-Sector]],Table2[Rate of Change - Zone],"Positive")/Table3[[#This Row],[Count]]</f>
        <v>1</v>
      </c>
      <c r="V19" s="1">
        <f>COUNTIFS(Table2[Sub-Sector],Table3[[#This Row],[Sub-Sector]],Table2[Sharpe Ratio],"&gt;=0.10")/Table3[[#This Row],[Count]]</f>
        <v>0.25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281.5</v>
      </c>
      <c r="X19">
        <f>_xlfn.RANK.AVG(Table3[[#This Row],[Score]],Table3[Score],1)</f>
        <v>21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151.5</v>
      </c>
      <c r="Z19">
        <f>_xlfn.RANK.AVG(Table3[[#This Row],[Score 2 ]],Table3[[Score 2 ]],1)</f>
        <v>18</v>
      </c>
    </row>
    <row r="20" spans="1:26" x14ac:dyDescent="0.3">
      <c r="A20" t="s">
        <v>1617</v>
      </c>
      <c r="B20">
        <f>COUNTIFS(Table2[Sub-Sector],Table3[[#This Row],[Sub-Sector]])</f>
        <v>2</v>
      </c>
      <c r="C20" s="1">
        <f>COUNTIFS(Table2[Sub-Sector],Table3[[#This Row],[Sub-Sector]],Table2[Uptrend],"Uptrend")/Table3[[#This Row],[Count]]</f>
        <v>0.5</v>
      </c>
      <c r="D20" s="1">
        <f>COUNTIFS(Table2[Sub-Sector],Table3[[#This Row],[Sub-Sector]],Table2[1W Return vs Nifty],"&gt;=5")/Table3[[#This Row],[Count]]</f>
        <v>1</v>
      </c>
      <c r="E20" s="1">
        <f>COUNTIFS(Table2[Sub-Sector],Table3[[#This Row],[Sub-Sector]],Table2[1M Return vs Nifty],"&gt;=5")/Table3[[#This Row],[Count]]</f>
        <v>0.5</v>
      </c>
      <c r="F20" s="1">
        <f>COUNTIFS(Table2[Sub-Sector],Table3[[#This Row],[Sub-Sector]],Table2[6M Return vs Nifty],"&gt;=10")/Table3[[#This Row],[Count]]</f>
        <v>0.5</v>
      </c>
      <c r="G20" s="1">
        <f>COUNTIFS(Table2[Sub-Sector],Table3[[#This Row],[Sub-Sector]],Table2[1Y Return vs Nifty],"&gt;=10")/Table3[[#This Row],[Count]]</f>
        <v>0.5</v>
      </c>
      <c r="H20" s="1">
        <f>COUNTIFS(Table2[Sub-Sector],Table3[[#This Row],[Sub-Sector]],Table2[RSI Exponential â€“ 14D],"&gt;=50")/Table3[[#This Row],[Count]]</f>
        <v>1</v>
      </c>
      <c r="I20" s="1">
        <f>COUNTIFS(Table2[Sub-Sector],Table3[[#This Row],[Sub-Sector]],Table2[Relative Volume],"&gt;=1")/Table3[[#This Row],[Count]]</f>
        <v>0.5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1</v>
      </c>
      <c r="M20" s="1">
        <f>COUNTIFS(Table2[Sub-Sector],Table3[[#This Row],[Sub-Sector]],Table2[% Away From Current Week High],"&lt;=0.05")/Table3[[#This Row],[Count]]</f>
        <v>0.5</v>
      </c>
      <c r="N20" s="1">
        <f>COUNTIFS(Table2[Sub-Sector],Table3[[#This Row],[Sub-Sector]],Table2[% Away From Current Month Low],"&gt;=0.05")/Table3[[#This Row],[Count]]</f>
        <v>1</v>
      </c>
      <c r="O20" s="1">
        <f>COUNTIFS(Table2[Sub-Sector],Table3[[#This Row],[Sub-Sector]],Table2[% Away From Current Month High],"&lt;=0.05")/Table3[[#This Row],[Count]]</f>
        <v>0.5</v>
      </c>
      <c r="P20" s="1">
        <f>COUNTIFS(Table2[Sub-Sector],Table3[[#This Row],[Sub-Sector]],Table2[% Away From 52W High],"&lt;=10")/Table3[[#This Row],[Count]]</f>
        <v>0.5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1</v>
      </c>
      <c r="S20" s="1">
        <f>COUNTIFS(Table2[Sub-Sector],Table3[[#This Row],[Sub-Sector]],Table2[% Price above 50 EMA],"&gt;=0")/Table3[[#This Row],[Count]]</f>
        <v>1</v>
      </c>
      <c r="T20" s="1">
        <f>COUNTIFS(Table2[Sub-Sector],Table3[[#This Row],[Sub-Sector]],Table2[% Price above 200 EMA],"&gt;=0")/Table3[[#This Row],[Count]]</f>
        <v>0.5</v>
      </c>
      <c r="U20" s="1">
        <f>COUNTIFS(Table2[Sub-Sector],Table3[[#This Row],[Sub-Sector]],Table2[Rate of Change - Zone],"Positive")/Table3[[#This Row],[Count]]</f>
        <v>1</v>
      </c>
      <c r="V20" s="1">
        <f>COUNTIFS(Table2[Sub-Sector],Table3[[#This Row],[Sub-Sector]],Table2[Sharpe Ratio],"&gt;=0.10")/Table3[[#This Row],[Count]]</f>
        <v>0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209.5</v>
      </c>
      <c r="X20">
        <f>_xlfn.RANK.AVG(Table3[[#This Row],[Score]],Table3[Score],1)</f>
        <v>10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151.5</v>
      </c>
      <c r="Z20">
        <f>_xlfn.RANK.AVG(Table3[[#This Row],[Score 2 ]],Table3[[Score 2 ]],1)</f>
        <v>18</v>
      </c>
    </row>
    <row r="21" spans="1:26" x14ac:dyDescent="0.3">
      <c r="A21" t="s">
        <v>163</v>
      </c>
      <c r="B21">
        <f>COUNTIFS(Table2[Sub-Sector],Table3[[#This Row],[Sub-Sector]])</f>
        <v>4</v>
      </c>
      <c r="C21" s="1">
        <f>COUNTIFS(Table2[Sub-Sector],Table3[[#This Row],[Sub-Sector]],Table2[Uptrend],"Uptrend")/Table3[[#This Row],[Count]]</f>
        <v>1</v>
      </c>
      <c r="D21" s="1">
        <f>COUNTIFS(Table2[Sub-Sector],Table3[[#This Row],[Sub-Sector]],Table2[1W Return vs Nifty],"&gt;=5")/Table3[[#This Row],[Count]]</f>
        <v>0.75</v>
      </c>
      <c r="E21" s="1">
        <f>COUNTIFS(Table2[Sub-Sector],Table3[[#This Row],[Sub-Sector]],Table2[1M Return vs Nifty],"&gt;=5")/Table3[[#This Row],[Count]]</f>
        <v>1</v>
      </c>
      <c r="F21" s="1">
        <f>COUNTIFS(Table2[Sub-Sector],Table3[[#This Row],[Sub-Sector]],Table2[6M Return vs Nifty],"&gt;=10")/Table3[[#This Row],[Count]]</f>
        <v>0.75</v>
      </c>
      <c r="G21" s="1">
        <f>COUNTIFS(Table2[Sub-Sector],Table3[[#This Row],[Sub-Sector]],Table2[1Y Return vs Nifty],"&gt;=10")/Table3[[#This Row],[Count]]</f>
        <v>0.5</v>
      </c>
      <c r="H21" s="1">
        <f>COUNTIFS(Table2[Sub-Sector],Table3[[#This Row],[Sub-Sector]],Table2[RSI Exponential â€“ 14D],"&gt;=50")/Table3[[#This Row],[Count]]</f>
        <v>1</v>
      </c>
      <c r="I21" s="1">
        <f>COUNTIFS(Table2[Sub-Sector],Table3[[#This Row],[Sub-Sector]],Table2[Relative Volume],"&gt;=1")/Table3[[#This Row],[Count]]</f>
        <v>0.25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0.75</v>
      </c>
      <c r="M21" s="1">
        <f>COUNTIFS(Table2[Sub-Sector],Table3[[#This Row],[Sub-Sector]],Table2[% Away From Current Week High],"&lt;=0.05")/Table3[[#This Row],[Count]]</f>
        <v>1</v>
      </c>
      <c r="N21" s="1">
        <f>COUNTIFS(Table2[Sub-Sector],Table3[[#This Row],[Sub-Sector]],Table2[% Away From Current Month Low],"&gt;=0.05")/Table3[[#This Row],[Count]]</f>
        <v>0.75</v>
      </c>
      <c r="O21" s="1">
        <f>COUNTIFS(Table2[Sub-Sector],Table3[[#This Row],[Sub-Sector]],Table2[% Away From Current Month High],"&lt;=0.05")/Table3[[#This Row],[Count]]</f>
        <v>1</v>
      </c>
      <c r="P21" s="1">
        <f>COUNTIFS(Table2[Sub-Sector],Table3[[#This Row],[Sub-Sector]],Table2[% Away From 52W High],"&lt;=10")/Table3[[#This Row],[Count]]</f>
        <v>0.75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1</v>
      </c>
      <c r="S21" s="1">
        <f>COUNTIFS(Table2[Sub-Sector],Table3[[#This Row],[Sub-Sector]],Table2[% Price above 50 EMA],"&gt;=0")/Table3[[#This Row],[Count]]</f>
        <v>1</v>
      </c>
      <c r="T21" s="1">
        <f>COUNTIFS(Table2[Sub-Sector],Table3[[#This Row],[Sub-Sector]],Table2[% Price above 200 EMA],"&gt;=0")/Table3[[#This Row],[Count]]</f>
        <v>1</v>
      </c>
      <c r="U21" s="1">
        <f>COUNTIFS(Table2[Sub-Sector],Table3[[#This Row],[Sub-Sector]],Table2[Rate of Change - Zone],"Positive")/Table3[[#This Row],[Count]]</f>
        <v>1</v>
      </c>
      <c r="V21" s="1">
        <f>COUNTIFS(Table2[Sub-Sector],Table3[[#This Row],[Sub-Sector]],Table2[Sharpe Ratio],"&gt;=0.10")/Table3[[#This Row],[Count]]</f>
        <v>0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184.5</v>
      </c>
      <c r="X21">
        <f>_xlfn.RANK.AVG(Table3[[#This Row],[Score]],Table3[Score],1)</f>
        <v>7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</v>
      </c>
      <c r="Z21">
        <f>_xlfn.RANK.AVG(Table3[[#This Row],[Score 2 ]],Table3[[Score 2 ]],1)</f>
        <v>20</v>
      </c>
    </row>
    <row r="22" spans="1:26" x14ac:dyDescent="0.3">
      <c r="A22" t="s">
        <v>243</v>
      </c>
      <c r="B22">
        <f>COUNTIFS(Table2[Sub-Sector],Table3[[#This Row],[Sub-Sector]])</f>
        <v>14</v>
      </c>
      <c r="C22" s="1">
        <f>COUNTIFS(Table2[Sub-Sector],Table3[[#This Row],[Sub-Sector]],Table2[Uptrend],"Uptrend")/Table3[[#This Row],[Count]]</f>
        <v>0.7857142857142857</v>
      </c>
      <c r="D22" s="1">
        <f>COUNTIFS(Table2[Sub-Sector],Table3[[#This Row],[Sub-Sector]],Table2[1W Return vs Nifty],"&gt;=5")/Table3[[#This Row],[Count]]</f>
        <v>0.14285714285714285</v>
      </c>
      <c r="E22" s="1">
        <f>COUNTIFS(Table2[Sub-Sector],Table3[[#This Row],[Sub-Sector]],Table2[1M Return vs Nifty],"&gt;=5")/Table3[[#This Row],[Count]]</f>
        <v>0.5</v>
      </c>
      <c r="F22" s="1">
        <f>COUNTIFS(Table2[Sub-Sector],Table3[[#This Row],[Sub-Sector]],Table2[6M Return vs Nifty],"&gt;=10")/Table3[[#This Row],[Count]]</f>
        <v>0.7142857142857143</v>
      </c>
      <c r="G22" s="1">
        <f>COUNTIFS(Table2[Sub-Sector],Table3[[#This Row],[Sub-Sector]],Table2[1Y Return vs Nifty],"&gt;=10")/Table3[[#This Row],[Count]]</f>
        <v>0.6428571428571429</v>
      </c>
      <c r="H22" s="1">
        <f>COUNTIFS(Table2[Sub-Sector],Table3[[#This Row],[Sub-Sector]],Table2[RSI Exponential â€“ 14D],"&gt;=50")/Table3[[#This Row],[Count]]</f>
        <v>0.8571428571428571</v>
      </c>
      <c r="I22" s="1">
        <f>COUNTIFS(Table2[Sub-Sector],Table3[[#This Row],[Sub-Sector]],Table2[Relative Volume],"&gt;=1")/Table3[[#This Row],[Count]]</f>
        <v>0.2857142857142857</v>
      </c>
      <c r="J22" s="1">
        <f>COUNTIFS(Table2[Sub-Sector],Table3[[#This Row],[Sub-Sector]],Table2[% Away From Day Low],"&gt;=0.05")/Table3[[#This Row],[Count]]</f>
        <v>7.1428571428571425E-2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0.42857142857142855</v>
      </c>
      <c r="M22" s="1">
        <f>COUNTIFS(Table2[Sub-Sector],Table3[[#This Row],[Sub-Sector]],Table2[% Away From Current Week High],"&lt;=0.05")/Table3[[#This Row],[Count]]</f>
        <v>0.7857142857142857</v>
      </c>
      <c r="N22" s="1">
        <f>COUNTIFS(Table2[Sub-Sector],Table3[[#This Row],[Sub-Sector]],Table2[% Away From Current Month Low],"&gt;=0.05")/Table3[[#This Row],[Count]]</f>
        <v>0.42857142857142855</v>
      </c>
      <c r="O22" s="1">
        <f>COUNTIFS(Table2[Sub-Sector],Table3[[#This Row],[Sub-Sector]],Table2[% Away From Current Month High],"&lt;=0.05")/Table3[[#This Row],[Count]]</f>
        <v>0.7857142857142857</v>
      </c>
      <c r="P22" s="1">
        <f>COUNTIFS(Table2[Sub-Sector],Table3[[#This Row],[Sub-Sector]],Table2[% Away From 52W High],"&lt;=10")/Table3[[#This Row],[Count]]</f>
        <v>0.5714285714285714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0.8571428571428571</v>
      </c>
      <c r="S22" s="1">
        <f>COUNTIFS(Table2[Sub-Sector],Table3[[#This Row],[Sub-Sector]],Table2[% Price above 50 EMA],"&gt;=0")/Table3[[#This Row],[Count]]</f>
        <v>0.8571428571428571</v>
      </c>
      <c r="T22" s="1">
        <f>COUNTIFS(Table2[Sub-Sector],Table3[[#This Row],[Sub-Sector]],Table2[% Price above 200 EMA],"&gt;=0")/Table3[[#This Row],[Count]]</f>
        <v>0.9285714285714286</v>
      </c>
      <c r="U22" s="1">
        <f>COUNTIFS(Table2[Sub-Sector],Table3[[#This Row],[Sub-Sector]],Table2[Rate of Change - Zone],"Positive")/Table3[[#This Row],[Count]]</f>
        <v>0.8571428571428571</v>
      </c>
      <c r="V22" s="1">
        <f>COUNTIFS(Table2[Sub-Sector],Table3[[#This Row],[Sub-Sector]],Table2[Sharpe Ratio],"&gt;=0.10")/Table3[[#This Row],[Count]]</f>
        <v>0.42857142857142855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258.5</v>
      </c>
      <c r="X22">
        <f>_xlfn.RANK.AVG(Table3[[#This Row],[Score]],Table3[Score],1)</f>
        <v>17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159.5</v>
      </c>
      <c r="Z22">
        <f>_xlfn.RANK.AVG(Table3[[#This Row],[Score 2 ]],Table3[[Score 2 ]],1)</f>
        <v>21</v>
      </c>
    </row>
    <row r="23" spans="1:26" x14ac:dyDescent="0.3">
      <c r="A23" t="s">
        <v>173</v>
      </c>
      <c r="B23">
        <f>COUNTIFS(Table2[Sub-Sector],Table3[[#This Row],[Sub-Sector]])</f>
        <v>13</v>
      </c>
      <c r="C23" s="1">
        <f>COUNTIFS(Table2[Sub-Sector],Table3[[#This Row],[Sub-Sector]],Table2[Uptrend],"Uptrend")/Table3[[#This Row],[Count]]</f>
        <v>0.30769230769230771</v>
      </c>
      <c r="D23" s="1">
        <f>COUNTIFS(Table2[Sub-Sector],Table3[[#This Row],[Sub-Sector]],Table2[1W Return vs Nifty],"&gt;=5")/Table3[[#This Row],[Count]]</f>
        <v>0.38461538461538464</v>
      </c>
      <c r="E23" s="1">
        <f>COUNTIFS(Table2[Sub-Sector],Table3[[#This Row],[Sub-Sector]],Table2[1M Return vs Nifty],"&gt;=5")/Table3[[#This Row],[Count]]</f>
        <v>0.23076923076923078</v>
      </c>
      <c r="F23" s="1">
        <f>COUNTIFS(Table2[Sub-Sector],Table3[[#This Row],[Sub-Sector]],Table2[6M Return vs Nifty],"&gt;=10")/Table3[[#This Row],[Count]]</f>
        <v>0.53846153846153844</v>
      </c>
      <c r="G23" s="1">
        <f>COUNTIFS(Table2[Sub-Sector],Table3[[#This Row],[Sub-Sector]],Table2[1Y Return vs Nifty],"&gt;=10")/Table3[[#This Row],[Count]]</f>
        <v>0.92307692307692313</v>
      </c>
      <c r="H23" s="1">
        <f>COUNTIFS(Table2[Sub-Sector],Table3[[#This Row],[Sub-Sector]],Table2[RSI Exponential â€“ 14D],"&gt;=50")/Table3[[#This Row],[Count]]</f>
        <v>0.53846153846153844</v>
      </c>
      <c r="I23" s="1">
        <f>COUNTIFS(Table2[Sub-Sector],Table3[[#This Row],[Sub-Sector]],Table2[Relative Volume],"&gt;=1")/Table3[[#This Row],[Count]]</f>
        <v>0.38461538461538464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0.30769230769230771</v>
      </c>
      <c r="M23" s="1">
        <f>COUNTIFS(Table2[Sub-Sector],Table3[[#This Row],[Sub-Sector]],Table2[% Away From Current Week High],"&lt;=0.05")/Table3[[#This Row],[Count]]</f>
        <v>0.69230769230769229</v>
      </c>
      <c r="N23" s="1">
        <f>COUNTIFS(Table2[Sub-Sector],Table3[[#This Row],[Sub-Sector]],Table2[% Away From Current Month Low],"&gt;=0.05")/Table3[[#This Row],[Count]]</f>
        <v>0.30769230769230771</v>
      </c>
      <c r="O23" s="1">
        <f>COUNTIFS(Table2[Sub-Sector],Table3[[#This Row],[Sub-Sector]],Table2[% Away From Current Month High],"&lt;=0.05")/Table3[[#This Row],[Count]]</f>
        <v>0.61538461538461542</v>
      </c>
      <c r="P23" s="1">
        <f>COUNTIFS(Table2[Sub-Sector],Table3[[#This Row],[Sub-Sector]],Table2[% Away From 52W High],"&lt;=10")/Table3[[#This Row],[Count]]</f>
        <v>7.6923076923076927E-2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0.38461538461538464</v>
      </c>
      <c r="S23" s="1">
        <f>COUNTIFS(Table2[Sub-Sector],Table3[[#This Row],[Sub-Sector]],Table2[% Price above 50 EMA],"&gt;=0")/Table3[[#This Row],[Count]]</f>
        <v>0.38461538461538464</v>
      </c>
      <c r="T23" s="1">
        <f>COUNTIFS(Table2[Sub-Sector],Table3[[#This Row],[Sub-Sector]],Table2[% Price above 200 EMA],"&gt;=0")/Table3[[#This Row],[Count]]</f>
        <v>0.76923076923076927</v>
      </c>
      <c r="U23" s="1">
        <f>COUNTIFS(Table2[Sub-Sector],Table3[[#This Row],[Sub-Sector]],Table2[Rate of Change - Zone],"Positive")/Table3[[#This Row],[Count]]</f>
        <v>0.69230769230769229</v>
      </c>
      <c r="V23" s="1">
        <f>COUNTIFS(Table2[Sub-Sector],Table3[[#This Row],[Sub-Sector]],Table2[Sharpe Ratio],"&gt;=0.10")/Table3[[#This Row],[Count]]</f>
        <v>0.92307692307692313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295.5</v>
      </c>
      <c r="X23">
        <f>_xlfn.RANK.AVG(Table3[[#This Row],[Score]],Table3[Score],1)</f>
        <v>23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161.5</v>
      </c>
      <c r="Z23">
        <f>_xlfn.RANK.AVG(Table3[[#This Row],[Score 2 ]],Table3[[Score 2 ]],1)</f>
        <v>22</v>
      </c>
    </row>
    <row r="24" spans="1:26" x14ac:dyDescent="0.3">
      <c r="A24" t="s">
        <v>88</v>
      </c>
      <c r="B24">
        <f>COUNTIFS(Table2[Sub-Sector],Table3[[#This Row],[Sub-Sector]])</f>
        <v>5</v>
      </c>
      <c r="C24" s="1">
        <f>COUNTIFS(Table2[Sub-Sector],Table3[[#This Row],[Sub-Sector]],Table2[Uptrend],"Uptrend")/Table3[[#This Row],[Count]]</f>
        <v>0</v>
      </c>
      <c r="D24" s="1">
        <f>COUNTIFS(Table2[Sub-Sector],Table3[[#This Row],[Sub-Sector]],Table2[1W Return vs Nifty],"&gt;=5")/Table3[[#This Row],[Count]]</f>
        <v>0.2</v>
      </c>
      <c r="E24" s="1">
        <f>COUNTIFS(Table2[Sub-Sector],Table3[[#This Row],[Sub-Sector]],Table2[1M Return vs Nifty],"&gt;=5")/Table3[[#This Row],[Count]]</f>
        <v>0</v>
      </c>
      <c r="F24" s="1">
        <f>COUNTIFS(Table2[Sub-Sector],Table3[[#This Row],[Sub-Sector]],Table2[6M Return vs Nifty],"&gt;=10")/Table3[[#This Row],[Count]]</f>
        <v>0.4</v>
      </c>
      <c r="G24" s="1">
        <f>COUNTIFS(Table2[Sub-Sector],Table3[[#This Row],[Sub-Sector]],Table2[1Y Return vs Nifty],"&gt;=10")/Table3[[#This Row],[Count]]</f>
        <v>0.6</v>
      </c>
      <c r="H24" s="1">
        <f>COUNTIFS(Table2[Sub-Sector],Table3[[#This Row],[Sub-Sector]],Table2[RSI Exponential â€“ 14D],"&gt;=50")/Table3[[#This Row],[Count]]</f>
        <v>0.8</v>
      </c>
      <c r="I24" s="1">
        <f>COUNTIFS(Table2[Sub-Sector],Table3[[#This Row],[Sub-Sector]],Table2[Relative Volume],"&gt;=1")/Table3[[#This Row],[Count]]</f>
        <v>0.6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0.6</v>
      </c>
      <c r="M24" s="1">
        <f>COUNTIFS(Table2[Sub-Sector],Table3[[#This Row],[Sub-Sector]],Table2[% Away From Current Week High],"&lt;=0.05")/Table3[[#This Row],[Count]]</f>
        <v>1</v>
      </c>
      <c r="N24" s="1">
        <f>COUNTIFS(Table2[Sub-Sector],Table3[[#This Row],[Sub-Sector]],Table2[% Away From Current Month Low],"&gt;=0.05")/Table3[[#This Row],[Count]]</f>
        <v>0.6</v>
      </c>
      <c r="O24" s="1">
        <f>COUNTIFS(Table2[Sub-Sector],Table3[[#This Row],[Sub-Sector]],Table2[% Away From Current Month High],"&lt;=0.05")/Table3[[#This Row],[Count]]</f>
        <v>1</v>
      </c>
      <c r="P24" s="1">
        <f>COUNTIFS(Table2[Sub-Sector],Table3[[#This Row],[Sub-Sector]],Table2[% Away From 52W High],"&lt;=10")/Table3[[#This Row],[Count]]</f>
        <v>0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0.8</v>
      </c>
      <c r="S24" s="1">
        <f>COUNTIFS(Table2[Sub-Sector],Table3[[#This Row],[Sub-Sector]],Table2[% Price above 50 EMA],"&gt;=0")/Table3[[#This Row],[Count]]</f>
        <v>0</v>
      </c>
      <c r="T24" s="1">
        <f>COUNTIFS(Table2[Sub-Sector],Table3[[#This Row],[Sub-Sector]],Table2[% Price above 200 EMA],"&gt;=0")/Table3[[#This Row],[Count]]</f>
        <v>0.4</v>
      </c>
      <c r="U24" s="1">
        <f>COUNTIFS(Table2[Sub-Sector],Table3[[#This Row],[Sub-Sector]],Table2[Rate of Change - Zone],"Positive")/Table3[[#This Row],[Count]]</f>
        <v>0.8</v>
      </c>
      <c r="V24" s="1">
        <f>COUNTIFS(Table2[Sub-Sector],Table3[[#This Row],[Sub-Sector]],Table2[Sharpe Ratio],"&gt;=0.10")/Table3[[#This Row],[Count]]</f>
        <v>0.6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</v>
      </c>
      <c r="X24">
        <f>_xlfn.RANK.AVG(Table3[[#This Row],[Score]],Table3[Score],1)</f>
        <v>57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173.5</v>
      </c>
      <c r="Z24">
        <f>_xlfn.RANK.AVG(Table3[[#This Row],[Score 2 ]],Table3[[Score 2 ]],1)</f>
        <v>23</v>
      </c>
    </row>
    <row r="25" spans="1:26" x14ac:dyDescent="0.3">
      <c r="A25" t="s">
        <v>141</v>
      </c>
      <c r="B25">
        <f>COUNTIFS(Table2[Sub-Sector],Table3[[#This Row],[Sub-Sector]])</f>
        <v>8</v>
      </c>
      <c r="C25" s="1">
        <f>COUNTIFS(Table2[Sub-Sector],Table3[[#This Row],[Sub-Sector]],Table2[Uptrend],"Uptrend")/Table3[[#This Row],[Count]]</f>
        <v>0</v>
      </c>
      <c r="D25" s="1">
        <f>COUNTIFS(Table2[Sub-Sector],Table3[[#This Row],[Sub-Sector]],Table2[1W Return vs Nifty],"&gt;=5")/Table3[[#This Row],[Count]]</f>
        <v>0.25</v>
      </c>
      <c r="E25" s="1">
        <f>COUNTIFS(Table2[Sub-Sector],Table3[[#This Row],[Sub-Sector]],Table2[1M Return vs Nifty],"&gt;=5")/Table3[[#This Row],[Count]]</f>
        <v>0.125</v>
      </c>
      <c r="F25" s="1">
        <f>COUNTIFS(Table2[Sub-Sector],Table3[[#This Row],[Sub-Sector]],Table2[6M Return vs Nifty],"&gt;=10")/Table3[[#This Row],[Count]]</f>
        <v>0.375</v>
      </c>
      <c r="G25" s="1">
        <f>COUNTIFS(Table2[Sub-Sector],Table3[[#This Row],[Sub-Sector]],Table2[1Y Return vs Nifty],"&gt;=10")/Table3[[#This Row],[Count]]</f>
        <v>0.875</v>
      </c>
      <c r="H25" s="1">
        <f>COUNTIFS(Table2[Sub-Sector],Table3[[#This Row],[Sub-Sector]],Table2[RSI Exponential â€“ 14D],"&gt;=50")/Table3[[#This Row],[Count]]</f>
        <v>1</v>
      </c>
      <c r="I25" s="1">
        <f>COUNTIFS(Table2[Sub-Sector],Table3[[#This Row],[Sub-Sector]],Table2[Relative Volume],"&gt;=1")/Table3[[#This Row],[Count]]</f>
        <v>0.125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0.625</v>
      </c>
      <c r="M25" s="1">
        <f>COUNTIFS(Table2[Sub-Sector],Table3[[#This Row],[Sub-Sector]],Table2[% Away From Current Week High],"&lt;=0.05")/Table3[[#This Row],[Count]]</f>
        <v>1</v>
      </c>
      <c r="N25" s="1">
        <f>COUNTIFS(Table2[Sub-Sector],Table3[[#This Row],[Sub-Sector]],Table2[% Away From Current Month Low],"&gt;=0.05")/Table3[[#This Row],[Count]]</f>
        <v>0.625</v>
      </c>
      <c r="O25" s="1">
        <f>COUNTIFS(Table2[Sub-Sector],Table3[[#This Row],[Sub-Sector]],Table2[% Away From Current Month High],"&lt;=0.05")/Table3[[#This Row],[Count]]</f>
        <v>1</v>
      </c>
      <c r="P25" s="1">
        <f>COUNTIFS(Table2[Sub-Sector],Table3[[#This Row],[Sub-Sector]],Table2[% Away From 52W High],"&lt;=10")/Table3[[#This Row],[Count]]</f>
        <v>0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0.625</v>
      </c>
      <c r="S25" s="1">
        <f>COUNTIFS(Table2[Sub-Sector],Table3[[#This Row],[Sub-Sector]],Table2[% Price above 50 EMA],"&gt;=0")/Table3[[#This Row],[Count]]</f>
        <v>0.125</v>
      </c>
      <c r="T25" s="1">
        <f>COUNTIFS(Table2[Sub-Sector],Table3[[#This Row],[Sub-Sector]],Table2[% Price above 200 EMA],"&gt;=0")/Table3[[#This Row],[Count]]</f>
        <v>1</v>
      </c>
      <c r="U25" s="1">
        <f>COUNTIFS(Table2[Sub-Sector],Table3[[#This Row],[Sub-Sector]],Table2[Rate of Change - Zone],"Positive")/Table3[[#This Row],[Count]]</f>
        <v>1</v>
      </c>
      <c r="V25" s="1">
        <f>COUNTIFS(Table2[Sub-Sector],Table3[[#This Row],[Sub-Sector]],Table2[Sharpe Ratio],"&gt;=0.10")/Table3[[#This Row],[Count]]</f>
        <v>0.75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388</v>
      </c>
      <c r="X25">
        <f>_xlfn.RANK.AVG(Table3[[#This Row],[Score]],Table3[Score],1)</f>
        <v>50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175.5</v>
      </c>
      <c r="Z25">
        <f>_xlfn.RANK.AVG(Table3[[#This Row],[Score 2 ]],Table3[[Score 2 ]],1)</f>
        <v>24</v>
      </c>
    </row>
    <row r="26" spans="1:26" x14ac:dyDescent="0.3">
      <c r="A26" t="s">
        <v>1034</v>
      </c>
      <c r="B26">
        <f>COUNTIFS(Table2[Sub-Sector],Table3[[#This Row],[Sub-Sector]])</f>
        <v>2</v>
      </c>
      <c r="C26" s="1">
        <f>COUNTIFS(Table2[Sub-Sector],Table3[[#This Row],[Sub-Sector]],Table2[Uptrend],"Uptrend")/Table3[[#This Row],[Count]]</f>
        <v>0</v>
      </c>
      <c r="D26" s="1">
        <f>COUNTIFS(Table2[Sub-Sector],Table3[[#This Row],[Sub-Sector]],Table2[1W Return vs Nifty],"&gt;=5")/Table3[[#This Row],[Count]]</f>
        <v>0</v>
      </c>
      <c r="E26" s="1">
        <f>COUNTIFS(Table2[Sub-Sector],Table3[[#This Row],[Sub-Sector]],Table2[1M Return vs Nifty],"&gt;=5")/Table3[[#This Row],[Count]]</f>
        <v>0</v>
      </c>
      <c r="F26" s="1">
        <f>COUNTIFS(Table2[Sub-Sector],Table3[[#This Row],[Sub-Sector]],Table2[6M Return vs Nifty],"&gt;=10")/Table3[[#This Row],[Count]]</f>
        <v>0.5</v>
      </c>
      <c r="G26" s="1">
        <f>COUNTIFS(Table2[Sub-Sector],Table3[[#This Row],[Sub-Sector]],Table2[1Y Return vs Nifty],"&gt;=10")/Table3[[#This Row],[Count]]</f>
        <v>1</v>
      </c>
      <c r="H26" s="1">
        <f>COUNTIFS(Table2[Sub-Sector],Table3[[#This Row],[Sub-Sector]],Table2[RSI Exponential â€“ 14D],"&gt;=50")/Table3[[#This Row],[Count]]</f>
        <v>1</v>
      </c>
      <c r="I26" s="1">
        <f>COUNTIFS(Table2[Sub-Sector],Table3[[#This Row],[Sub-Sector]],Table2[Relative Volume],"&gt;=1")/Table3[[#This Row],[Count]]</f>
        <v>0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0</v>
      </c>
      <c r="O26" s="1">
        <f>COUNTIFS(Table2[Sub-Sector],Table3[[#This Row],[Sub-Sector]],Table2[% Away From Current Month High],"&lt;=0.05")/Table3[[#This Row],[Count]]</f>
        <v>1</v>
      </c>
      <c r="P26" s="1">
        <f>COUNTIFS(Table2[Sub-Sector],Table3[[#This Row],[Sub-Sector]],Table2[% Away From 52W High],"&lt;=10")/Table3[[#This Row],[Count]]</f>
        <v>0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</v>
      </c>
      <c r="S26" s="1">
        <f>COUNTIFS(Table2[Sub-Sector],Table3[[#This Row],[Sub-Sector]],Table2[% Price above 50 EMA],"&gt;=0")/Table3[[#This Row],[Count]]</f>
        <v>0</v>
      </c>
      <c r="T26" s="1">
        <f>COUNTIFS(Table2[Sub-Sector],Table3[[#This Row],[Sub-Sector]],Table2[% Price above 200 EMA],"&gt;=0")/Table3[[#This Row],[Count]]</f>
        <v>0.5</v>
      </c>
      <c r="U26" s="1">
        <f>COUNTIFS(Table2[Sub-Sector],Table3[[#This Row],[Sub-Sector]],Table2[Rate of Change - Zone],"Positive")/Table3[[#This Row],[Count]]</f>
        <v>1</v>
      </c>
      <c r="V26" s="1">
        <f>COUNTIFS(Table2[Sub-Sector],Table3[[#This Row],[Sub-Sector]],Table2[Sharpe Ratio],"&gt;=0.10")/Table3[[#This Row],[Count]]</f>
        <v>1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471.5</v>
      </c>
      <c r="X26">
        <f>_xlfn.RANK.AVG(Table3[[#This Row],[Score]],Table3[Score],1)</f>
        <v>72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176.5</v>
      </c>
      <c r="Z26">
        <f>_xlfn.RANK.AVG(Table3[[#This Row],[Score 2 ]],Table3[[Score 2 ]],1)</f>
        <v>25</v>
      </c>
    </row>
    <row r="27" spans="1:26" x14ac:dyDescent="0.3">
      <c r="A27" t="s">
        <v>51</v>
      </c>
      <c r="B27">
        <f>COUNTIFS(Table2[Sub-Sector],Table3[[#This Row],[Sub-Sector]])</f>
        <v>45</v>
      </c>
      <c r="C27" s="1">
        <f>COUNTIFS(Table2[Sub-Sector],Table3[[#This Row],[Sub-Sector]],Table2[Uptrend],"Uptrend")/Table3[[#This Row],[Count]]</f>
        <v>0.62222222222222223</v>
      </c>
      <c r="D27" s="1">
        <f>COUNTIFS(Table2[Sub-Sector],Table3[[#This Row],[Sub-Sector]],Table2[1W Return vs Nifty],"&gt;=5")/Table3[[#This Row],[Count]]</f>
        <v>0.35555555555555557</v>
      </c>
      <c r="E27" s="1">
        <f>COUNTIFS(Table2[Sub-Sector],Table3[[#This Row],[Sub-Sector]],Table2[1M Return vs Nifty],"&gt;=5")/Table3[[#This Row],[Count]]</f>
        <v>0.53333333333333333</v>
      </c>
      <c r="F27" s="1">
        <f>COUNTIFS(Table2[Sub-Sector],Table3[[#This Row],[Sub-Sector]],Table2[6M Return vs Nifty],"&gt;=10")/Table3[[#This Row],[Count]]</f>
        <v>0.68888888888888888</v>
      </c>
      <c r="G27" s="1">
        <f>COUNTIFS(Table2[Sub-Sector],Table3[[#This Row],[Sub-Sector]],Table2[1Y Return vs Nifty],"&gt;=10")/Table3[[#This Row],[Count]]</f>
        <v>0.8</v>
      </c>
      <c r="H27" s="1">
        <f>COUNTIFS(Table2[Sub-Sector],Table3[[#This Row],[Sub-Sector]],Table2[RSI Exponential â€“ 14D],"&gt;=50")/Table3[[#This Row],[Count]]</f>
        <v>0.68888888888888888</v>
      </c>
      <c r="I27" s="1">
        <f>COUNTIFS(Table2[Sub-Sector],Table3[[#This Row],[Sub-Sector]],Table2[Relative Volume],"&gt;=1")/Table3[[#This Row],[Count]]</f>
        <v>0.26666666666666666</v>
      </c>
      <c r="J27" s="1">
        <f>COUNTIFS(Table2[Sub-Sector],Table3[[#This Row],[Sub-Sector]],Table2[% Away From Day Low],"&gt;=0.05")/Table3[[#This Row],[Count]]</f>
        <v>2.2222222222222223E-2</v>
      </c>
      <c r="K27" s="1">
        <f>COUNTIFS(Table2[Sub-Sector],Table3[[#This Row],[Sub-Sector]],Table2[% Away From Day High],"&lt;=0.05")/Table3[[#This Row],[Count]]</f>
        <v>0.93333333333333335</v>
      </c>
      <c r="L27" s="1">
        <f>COUNTIFS(Table2[Sub-Sector],Table3[[#This Row],[Sub-Sector]],Table2[% Away From Current Week Low],"&gt;=0.05")/Table3[[#This Row],[Count]]</f>
        <v>0.33333333333333331</v>
      </c>
      <c r="M27" s="1">
        <f>COUNTIFS(Table2[Sub-Sector],Table3[[#This Row],[Sub-Sector]],Table2[% Away From Current Week High],"&lt;=0.05")/Table3[[#This Row],[Count]]</f>
        <v>0.73333333333333328</v>
      </c>
      <c r="N27" s="1">
        <f>COUNTIFS(Table2[Sub-Sector],Table3[[#This Row],[Sub-Sector]],Table2[% Away From Current Month Low],"&gt;=0.05")/Table3[[#This Row],[Count]]</f>
        <v>0.35555555555555557</v>
      </c>
      <c r="O27" s="1">
        <f>COUNTIFS(Table2[Sub-Sector],Table3[[#This Row],[Sub-Sector]],Table2[% Away From Current Month High],"&lt;=0.05")/Table3[[#This Row],[Count]]</f>
        <v>0.66666666666666663</v>
      </c>
      <c r="P27" s="1">
        <f>COUNTIFS(Table2[Sub-Sector],Table3[[#This Row],[Sub-Sector]],Table2[% Away From 52W High],"&lt;=10")/Table3[[#This Row],[Count]]</f>
        <v>0.48888888888888887</v>
      </c>
      <c r="Q27" s="1">
        <f>COUNTIFS(Table2[Sub-Sector],Table3[[#This Row],[Sub-Sector]],Table2[% Away From 52W Low],"&gt;=10")/Table3[[#This Row],[Count]]</f>
        <v>0.97777777777777775</v>
      </c>
      <c r="R27" s="1">
        <f>COUNTIFS(Table2[Sub-Sector],Table3[[#This Row],[Sub-Sector]],Table2[% Price above 20 EMA],"&gt;=0")/Table3[[#This Row],[Count]]</f>
        <v>0.55555555555555558</v>
      </c>
      <c r="S27" s="1">
        <f>COUNTIFS(Table2[Sub-Sector],Table3[[#This Row],[Sub-Sector]],Table2[% Price above 50 EMA],"&gt;=0")/Table3[[#This Row],[Count]]</f>
        <v>0.53333333333333333</v>
      </c>
      <c r="T27" s="1">
        <f>COUNTIFS(Table2[Sub-Sector],Table3[[#This Row],[Sub-Sector]],Table2[% Price above 200 EMA],"&gt;=0")/Table3[[#This Row],[Count]]</f>
        <v>0.93333333333333335</v>
      </c>
      <c r="U27" s="1">
        <f>COUNTIFS(Table2[Sub-Sector],Table3[[#This Row],[Sub-Sector]],Table2[Rate of Change - Zone],"Positive")/Table3[[#This Row],[Count]]</f>
        <v>0.62222222222222223</v>
      </c>
      <c r="V27" s="1">
        <f>COUNTIFS(Table2[Sub-Sector],Table3[[#This Row],[Sub-Sector]],Table2[Sharpe Ratio],"&gt;=0.10")/Table3[[#This Row],[Count]]</f>
        <v>0.28888888888888886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249</v>
      </c>
      <c r="X27">
        <f>_xlfn.RANK.AVG(Table3[[#This Row],[Score]],Table3[Score],1)</f>
        <v>13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179</v>
      </c>
      <c r="Z27">
        <f>_xlfn.RANK.AVG(Table3[[#This Row],[Score 2 ]],Table3[[Score 2 ]],1)</f>
        <v>26</v>
      </c>
    </row>
    <row r="28" spans="1:26" x14ac:dyDescent="0.3">
      <c r="A28" t="s">
        <v>405</v>
      </c>
      <c r="B28">
        <f>COUNTIFS(Table2[Sub-Sector],Table3[[#This Row],[Sub-Sector]])</f>
        <v>9</v>
      </c>
      <c r="C28" s="1">
        <f>COUNTIFS(Table2[Sub-Sector],Table3[[#This Row],[Sub-Sector]],Table2[Uptrend],"Uptrend")/Table3[[#This Row],[Count]]</f>
        <v>0.66666666666666663</v>
      </c>
      <c r="D28" s="1">
        <f>COUNTIFS(Table2[Sub-Sector],Table3[[#This Row],[Sub-Sector]],Table2[1W Return vs Nifty],"&gt;=5")/Table3[[#This Row],[Count]]</f>
        <v>0.33333333333333331</v>
      </c>
      <c r="E28" s="1">
        <f>COUNTIFS(Table2[Sub-Sector],Table3[[#This Row],[Sub-Sector]],Table2[1M Return vs Nifty],"&gt;=5")/Table3[[#This Row],[Count]]</f>
        <v>0.55555555555555558</v>
      </c>
      <c r="F28" s="1">
        <f>COUNTIFS(Table2[Sub-Sector],Table3[[#This Row],[Sub-Sector]],Table2[6M Return vs Nifty],"&gt;=10")/Table3[[#This Row],[Count]]</f>
        <v>0.66666666666666663</v>
      </c>
      <c r="G28" s="1">
        <f>COUNTIFS(Table2[Sub-Sector],Table3[[#This Row],[Sub-Sector]],Table2[1Y Return vs Nifty],"&gt;=10")/Table3[[#This Row],[Count]]</f>
        <v>0.66666666666666663</v>
      </c>
      <c r="H28" s="1">
        <f>COUNTIFS(Table2[Sub-Sector],Table3[[#This Row],[Sub-Sector]],Table2[RSI Exponential â€“ 14D],"&gt;=50")/Table3[[#This Row],[Count]]</f>
        <v>0.77777777777777779</v>
      </c>
      <c r="I28" s="1">
        <f>COUNTIFS(Table2[Sub-Sector],Table3[[#This Row],[Sub-Sector]],Table2[Relative Volume],"&gt;=1")/Table3[[#This Row],[Count]]</f>
        <v>0.1111111111111111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0.88888888888888884</v>
      </c>
      <c r="L28" s="1">
        <f>COUNTIFS(Table2[Sub-Sector],Table3[[#This Row],[Sub-Sector]],Table2[% Away From Current Week Low],"&gt;=0.05")/Table3[[#This Row],[Count]]</f>
        <v>0.1111111111111111</v>
      </c>
      <c r="M28" s="1">
        <f>COUNTIFS(Table2[Sub-Sector],Table3[[#This Row],[Sub-Sector]],Table2[% Away From Current Week High],"&lt;=0.05")/Table3[[#This Row],[Count]]</f>
        <v>0.66666666666666663</v>
      </c>
      <c r="N28" s="1">
        <f>COUNTIFS(Table2[Sub-Sector],Table3[[#This Row],[Sub-Sector]],Table2[% Away From Current Month Low],"&gt;=0.05")/Table3[[#This Row],[Count]]</f>
        <v>0.1111111111111111</v>
      </c>
      <c r="O28" s="1">
        <f>COUNTIFS(Table2[Sub-Sector],Table3[[#This Row],[Sub-Sector]],Table2[% Away From Current Month High],"&lt;=0.05")/Table3[[#This Row],[Count]]</f>
        <v>0.55555555555555558</v>
      </c>
      <c r="P28" s="1">
        <f>COUNTIFS(Table2[Sub-Sector],Table3[[#This Row],[Sub-Sector]],Table2[% Away From 52W High],"&lt;=10")/Table3[[#This Row],[Count]]</f>
        <v>0.33333333333333331</v>
      </c>
      <c r="Q28" s="1">
        <f>COUNTIFS(Table2[Sub-Sector],Table3[[#This Row],[Sub-Sector]],Table2[% Away From 52W Low],"&gt;=10")/Table3[[#This Row],[Count]]</f>
        <v>0.88888888888888884</v>
      </c>
      <c r="R28" s="1">
        <f>COUNTIFS(Table2[Sub-Sector],Table3[[#This Row],[Sub-Sector]],Table2[% Price above 20 EMA],"&gt;=0")/Table3[[#This Row],[Count]]</f>
        <v>0.66666666666666663</v>
      </c>
      <c r="S28" s="1">
        <f>COUNTIFS(Table2[Sub-Sector],Table3[[#This Row],[Sub-Sector]],Table2[% Price above 50 EMA],"&gt;=0")/Table3[[#This Row],[Count]]</f>
        <v>0.55555555555555558</v>
      </c>
      <c r="T28" s="1">
        <f>COUNTIFS(Table2[Sub-Sector],Table3[[#This Row],[Sub-Sector]],Table2[% Price above 200 EMA],"&gt;=0")/Table3[[#This Row],[Count]]</f>
        <v>0.77777777777777779</v>
      </c>
      <c r="U28" s="1">
        <f>COUNTIFS(Table2[Sub-Sector],Table3[[#This Row],[Sub-Sector]],Table2[Rate of Change - Zone],"Positive")/Table3[[#This Row],[Count]]</f>
        <v>0.77777777777777779</v>
      </c>
      <c r="V28" s="1">
        <f>COUNTIFS(Table2[Sub-Sector],Table3[[#This Row],[Sub-Sector]],Table2[Sharpe Ratio],"&gt;=0.10")/Table3[[#This Row],[Count]]</f>
        <v>0.44444444444444442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258</v>
      </c>
      <c r="X28">
        <f>_xlfn.RANK.AVG(Table3[[#This Row],[Score]],Table3[Score],1)</f>
        <v>16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</v>
      </c>
      <c r="Z28">
        <f>_xlfn.RANK.AVG(Table3[[#This Row],[Score 2 ]],Table3[[Score 2 ]],1)</f>
        <v>27</v>
      </c>
    </row>
    <row r="29" spans="1:26" x14ac:dyDescent="0.3">
      <c r="A29" t="s">
        <v>246</v>
      </c>
      <c r="B29">
        <f>COUNTIFS(Table2[Sub-Sector],Table3[[#This Row],[Sub-Sector]])</f>
        <v>3</v>
      </c>
      <c r="C29" s="1">
        <f>COUNTIFS(Table2[Sub-Sector],Table3[[#This Row],[Sub-Sector]],Table2[Uptrend],"Uptrend")/Table3[[#This Row],[Count]]</f>
        <v>0.33333333333333331</v>
      </c>
      <c r="D29" s="1">
        <f>COUNTIFS(Table2[Sub-Sector],Table3[[#This Row],[Sub-Sector]],Table2[1W Return vs Nifty],"&gt;=5")/Table3[[#This Row],[Count]]</f>
        <v>0.33333333333333331</v>
      </c>
      <c r="E29" s="1">
        <f>COUNTIFS(Table2[Sub-Sector],Table3[[#This Row],[Sub-Sector]],Table2[1M Return vs Nifty],"&gt;=5")/Table3[[#This Row],[Count]]</f>
        <v>0.66666666666666663</v>
      </c>
      <c r="F29" s="1">
        <f>COUNTIFS(Table2[Sub-Sector],Table3[[#This Row],[Sub-Sector]],Table2[6M Return vs Nifty],"&gt;=10")/Table3[[#This Row],[Count]]</f>
        <v>0.66666666666666663</v>
      </c>
      <c r="G29" s="1">
        <f>COUNTIFS(Table2[Sub-Sector],Table3[[#This Row],[Sub-Sector]],Table2[1Y Return vs Nifty],"&gt;=10")/Table3[[#This Row],[Count]]</f>
        <v>1</v>
      </c>
      <c r="H29" s="1">
        <f>COUNTIFS(Table2[Sub-Sector],Table3[[#This Row],[Sub-Sector]],Table2[RSI Exponential â€“ 14D],"&gt;=50")/Table3[[#This Row],[Count]]</f>
        <v>1</v>
      </c>
      <c r="I29" s="1">
        <f>COUNTIFS(Table2[Sub-Sector],Table3[[#This Row],[Sub-Sector]],Table2[Relative Volume],"&gt;=1")/Table3[[#This Row],[Count]]</f>
        <v>0.33333333333333331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0.33333333333333331</v>
      </c>
      <c r="M29" s="1">
        <f>COUNTIFS(Table2[Sub-Sector],Table3[[#This Row],[Sub-Sector]],Table2[% Away From Current Week High],"&lt;=0.05")/Table3[[#This Row],[Count]]</f>
        <v>1</v>
      </c>
      <c r="N29" s="1">
        <f>COUNTIFS(Table2[Sub-Sector],Table3[[#This Row],[Sub-Sector]],Table2[% Away From Current Month Low],"&gt;=0.05")/Table3[[#This Row],[Count]]</f>
        <v>0.33333333333333331</v>
      </c>
      <c r="O29" s="1">
        <f>COUNTIFS(Table2[Sub-Sector],Table3[[#This Row],[Sub-Sector]],Table2[% Away From Current Month High],"&lt;=0.05")/Table3[[#This Row],[Count]]</f>
        <v>1</v>
      </c>
      <c r="P29" s="1">
        <f>COUNTIFS(Table2[Sub-Sector],Table3[[#This Row],[Sub-Sector]],Table2[% Away From 52W High],"&lt;=10")/Table3[[#This Row],[Count]]</f>
        <v>0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0.33333333333333331</v>
      </c>
      <c r="S29" s="1">
        <f>COUNTIFS(Table2[Sub-Sector],Table3[[#This Row],[Sub-Sector]],Table2[% Price above 50 EMA],"&gt;=0")/Table3[[#This Row],[Count]]</f>
        <v>0.33333333333333331</v>
      </c>
      <c r="T29" s="1">
        <f>COUNTIFS(Table2[Sub-Sector],Table3[[#This Row],[Sub-Sector]],Table2[% Price above 200 EMA],"&gt;=0")/Table3[[#This Row],[Count]]</f>
        <v>0.66666666666666663</v>
      </c>
      <c r="U29" s="1">
        <f>COUNTIFS(Table2[Sub-Sector],Table3[[#This Row],[Sub-Sector]],Table2[Rate of Change - Zone],"Positive")/Table3[[#This Row],[Count]]</f>
        <v>0.33333333333333331</v>
      </c>
      <c r="V29" s="1">
        <f>COUNTIFS(Table2[Sub-Sector],Table3[[#This Row],[Sub-Sector]],Table2[Sharpe Ratio],"&gt;=0.10")/Table3[[#This Row],[Count]]</f>
        <v>0.33333333333333331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286.5</v>
      </c>
      <c r="X29">
        <f>_xlfn.RANK.AVG(Table3[[#This Row],[Score]],Table3[Score],1)</f>
        <v>22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186.5</v>
      </c>
      <c r="Z29">
        <f>_xlfn.RANK.AVG(Table3[[#This Row],[Score 2 ]],Table3[[Score 2 ]],1)</f>
        <v>28</v>
      </c>
    </row>
    <row r="30" spans="1:26" x14ac:dyDescent="0.3">
      <c r="A30" t="s">
        <v>1049</v>
      </c>
      <c r="B30">
        <f>COUNTIFS(Table2[Sub-Sector],Table3[[#This Row],[Sub-Sector]])</f>
        <v>3</v>
      </c>
      <c r="C30" s="1">
        <f>COUNTIFS(Table2[Sub-Sector],Table3[[#This Row],[Sub-Sector]],Table2[Uptrend],"Uptrend")/Table3[[#This Row],[Count]]</f>
        <v>0.33333333333333331</v>
      </c>
      <c r="D30" s="1">
        <f>COUNTIFS(Table2[Sub-Sector],Table3[[#This Row],[Sub-Sector]],Table2[1W Return vs Nifty],"&gt;=5")/Table3[[#This Row],[Count]]</f>
        <v>0.66666666666666663</v>
      </c>
      <c r="E30" s="1">
        <f>COUNTIFS(Table2[Sub-Sector],Table3[[#This Row],[Sub-Sector]],Table2[1M Return vs Nifty],"&gt;=5")/Table3[[#This Row],[Count]]</f>
        <v>0.66666666666666663</v>
      </c>
      <c r="F30" s="1">
        <f>COUNTIFS(Table2[Sub-Sector],Table3[[#This Row],[Sub-Sector]],Table2[6M Return vs Nifty],"&gt;=10")/Table3[[#This Row],[Count]]</f>
        <v>0.66666666666666663</v>
      </c>
      <c r="G30" s="1">
        <f>COUNTIFS(Table2[Sub-Sector],Table3[[#This Row],[Sub-Sector]],Table2[1Y Return vs Nifty],"&gt;=10")/Table3[[#This Row],[Count]]</f>
        <v>0.66666666666666663</v>
      </c>
      <c r="H30" s="1">
        <f>COUNTIFS(Table2[Sub-Sector],Table3[[#This Row],[Sub-Sector]],Table2[RSI Exponential â€“ 14D],"&gt;=50")/Table3[[#This Row],[Count]]</f>
        <v>0.66666666666666663</v>
      </c>
      <c r="I30" s="1">
        <f>COUNTIFS(Table2[Sub-Sector],Table3[[#This Row],[Sub-Sector]],Table2[Relative Volume],"&gt;=1")/Table3[[#This Row],[Count]]</f>
        <v>0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</v>
      </c>
      <c r="M30" s="1">
        <f>COUNTIFS(Table2[Sub-Sector],Table3[[#This Row],[Sub-Sector]],Table2[% Away From Current Week High],"&lt;=0.05")/Table3[[#This Row],[Count]]</f>
        <v>0.66666666666666663</v>
      </c>
      <c r="N30" s="1">
        <f>COUNTIFS(Table2[Sub-Sector],Table3[[#This Row],[Sub-Sector]],Table2[% Away From Current Month Low],"&gt;=0.05")/Table3[[#This Row],[Count]]</f>
        <v>0</v>
      </c>
      <c r="O30" s="1">
        <f>COUNTIFS(Table2[Sub-Sector],Table3[[#This Row],[Sub-Sector]],Table2[% Away From Current Month High],"&lt;=0.05")/Table3[[#This Row],[Count]]</f>
        <v>0.66666666666666663</v>
      </c>
      <c r="P30" s="1">
        <f>COUNTIFS(Table2[Sub-Sector],Table3[[#This Row],[Sub-Sector]],Table2[% Away From 52W High],"&lt;=10")/Table3[[#This Row],[Count]]</f>
        <v>0.33333333333333331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0.66666666666666663</v>
      </c>
      <c r="S30" s="1">
        <f>COUNTIFS(Table2[Sub-Sector],Table3[[#This Row],[Sub-Sector]],Table2[% Price above 50 EMA],"&gt;=0")/Table3[[#This Row],[Count]]</f>
        <v>0.66666666666666663</v>
      </c>
      <c r="T30" s="1">
        <f>COUNTIFS(Table2[Sub-Sector],Table3[[#This Row],[Sub-Sector]],Table2[% Price above 200 EMA],"&gt;=0")/Table3[[#This Row],[Count]]</f>
        <v>0.66666666666666663</v>
      </c>
      <c r="U30" s="1">
        <f>COUNTIFS(Table2[Sub-Sector],Table3[[#This Row],[Sub-Sector]],Table2[Rate of Change - Zone],"Positive")/Table3[[#This Row],[Count]]</f>
        <v>1</v>
      </c>
      <c r="V30" s="1">
        <f>COUNTIFS(Table2[Sub-Sector],Table3[[#This Row],[Sub-Sector]],Table2[Sharpe Ratio],"&gt;=0.10")/Table3[[#This Row],[Count]]</f>
        <v>0.33333333333333331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267.5</v>
      </c>
      <c r="X30">
        <f>_xlfn.RANK.AVG(Table3[[#This Row],[Score]],Table3[Score],1)</f>
        <v>20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187.5</v>
      </c>
      <c r="Z30">
        <f>_xlfn.RANK.AVG(Table3[[#This Row],[Score 2 ]],Table3[[Score 2 ]],1)</f>
        <v>29</v>
      </c>
    </row>
    <row r="31" spans="1:26" x14ac:dyDescent="0.3">
      <c r="A31" t="s">
        <v>32</v>
      </c>
      <c r="B31">
        <f>COUNTIFS(Table2[Sub-Sector],Table3[[#This Row],[Sub-Sector]])</f>
        <v>11</v>
      </c>
      <c r="C31" s="1">
        <f>COUNTIFS(Table2[Sub-Sector],Table3[[#This Row],[Sub-Sector]],Table2[Uptrend],"Uptrend")/Table3[[#This Row],[Count]]</f>
        <v>0.27272727272727271</v>
      </c>
      <c r="D31" s="1">
        <f>COUNTIFS(Table2[Sub-Sector],Table3[[#This Row],[Sub-Sector]],Table2[1W Return vs Nifty],"&gt;=5")/Table3[[#This Row],[Count]]</f>
        <v>0.27272727272727271</v>
      </c>
      <c r="E31" s="1">
        <f>COUNTIFS(Table2[Sub-Sector],Table3[[#This Row],[Sub-Sector]],Table2[1M Return vs Nifty],"&gt;=5")/Table3[[#This Row],[Count]]</f>
        <v>0.36363636363636365</v>
      </c>
      <c r="F31" s="1">
        <f>COUNTIFS(Table2[Sub-Sector],Table3[[#This Row],[Sub-Sector]],Table2[6M Return vs Nifty],"&gt;=10")/Table3[[#This Row],[Count]]</f>
        <v>0</v>
      </c>
      <c r="G31" s="1">
        <f>COUNTIFS(Table2[Sub-Sector],Table3[[#This Row],[Sub-Sector]],Table2[1Y Return vs Nifty],"&gt;=10")/Table3[[#This Row],[Count]]</f>
        <v>0.54545454545454541</v>
      </c>
      <c r="H31" s="1">
        <f>COUNTIFS(Table2[Sub-Sector],Table3[[#This Row],[Sub-Sector]],Table2[RSI Exponential â€“ 14D],"&gt;=50")/Table3[[#This Row],[Count]]</f>
        <v>1</v>
      </c>
      <c r="I31" s="1">
        <f>COUNTIFS(Table2[Sub-Sector],Table3[[#This Row],[Sub-Sector]],Table2[Relative Volume],"&gt;=1")/Table3[[#This Row],[Count]]</f>
        <v>0.81818181818181823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0.54545454545454541</v>
      </c>
      <c r="M31" s="1">
        <f>COUNTIFS(Table2[Sub-Sector],Table3[[#This Row],[Sub-Sector]],Table2[% Away From Current Week High],"&lt;=0.05")/Table3[[#This Row],[Count]]</f>
        <v>1</v>
      </c>
      <c r="N31" s="1">
        <f>COUNTIFS(Table2[Sub-Sector],Table3[[#This Row],[Sub-Sector]],Table2[% Away From Current Month Low],"&gt;=0.05")/Table3[[#This Row],[Count]]</f>
        <v>0.54545454545454541</v>
      </c>
      <c r="O31" s="1">
        <f>COUNTIFS(Table2[Sub-Sector],Table3[[#This Row],[Sub-Sector]],Table2[% Away From Current Month High],"&lt;=0.05")/Table3[[#This Row],[Count]]</f>
        <v>1</v>
      </c>
      <c r="P31" s="1">
        <f>COUNTIFS(Table2[Sub-Sector],Table3[[#This Row],[Sub-Sector]],Table2[% Away From 52W High],"&lt;=10")/Table3[[#This Row],[Count]]</f>
        <v>9.0909090909090912E-2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1</v>
      </c>
      <c r="S31" s="1">
        <f>COUNTIFS(Table2[Sub-Sector],Table3[[#This Row],[Sub-Sector]],Table2[% Price above 50 EMA],"&gt;=0")/Table3[[#This Row],[Count]]</f>
        <v>0.54545454545454541</v>
      </c>
      <c r="T31" s="1">
        <f>COUNTIFS(Table2[Sub-Sector],Table3[[#This Row],[Sub-Sector]],Table2[% Price above 200 EMA],"&gt;=0")/Table3[[#This Row],[Count]]</f>
        <v>0.36363636363636365</v>
      </c>
      <c r="U31" s="1">
        <f>COUNTIFS(Table2[Sub-Sector],Table3[[#This Row],[Sub-Sector]],Table2[Rate of Change - Zone],"Positive")/Table3[[#This Row],[Count]]</f>
        <v>1</v>
      </c>
      <c r="V31" s="1">
        <f>COUNTIFS(Table2[Sub-Sector],Table3[[#This Row],[Sub-Sector]],Table2[Sharpe Ratio],"&gt;=0.10")/Table3[[#This Row],[Count]]</f>
        <v>0.72727272727272729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327.5</v>
      </c>
      <c r="X31">
        <f>_xlfn.RANK.AVG(Table3[[#This Row],[Score]],Table3[Score],1)</f>
        <v>33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</v>
      </c>
      <c r="Z31">
        <f>_xlfn.RANK.AVG(Table3[[#This Row],[Score 2 ]],Table3[[Score 2 ]],1)</f>
        <v>30</v>
      </c>
    </row>
    <row r="32" spans="1:26" x14ac:dyDescent="0.3">
      <c r="A32" t="s">
        <v>1346</v>
      </c>
      <c r="B32">
        <f>COUNTIFS(Table2[Sub-Sector],Table3[[#This Row],[Sub-Sector]])</f>
        <v>2</v>
      </c>
      <c r="C32" s="1">
        <f>COUNTIFS(Table2[Sub-Sector],Table3[[#This Row],[Sub-Sector]],Table2[Uptrend],"Uptrend")/Table3[[#This Row],[Count]]</f>
        <v>1</v>
      </c>
      <c r="D32" s="1">
        <f>COUNTIFS(Table2[Sub-Sector],Table3[[#This Row],[Sub-Sector]],Table2[1W Return vs Nifty],"&gt;=5")/Table3[[#This Row],[Count]]</f>
        <v>0</v>
      </c>
      <c r="E32" s="1">
        <f>COUNTIFS(Table2[Sub-Sector],Table3[[#This Row],[Sub-Sector]],Table2[1M Return vs Nifty],"&gt;=5")/Table3[[#This Row],[Count]]</f>
        <v>0.5</v>
      </c>
      <c r="F32" s="1">
        <f>COUNTIFS(Table2[Sub-Sector],Table3[[#This Row],[Sub-Sector]],Table2[6M Return vs Nifty],"&gt;=10")/Table3[[#This Row],[Count]]</f>
        <v>1</v>
      </c>
      <c r="G32" s="1">
        <f>COUNTIFS(Table2[Sub-Sector],Table3[[#This Row],[Sub-Sector]],Table2[1Y Return vs Nifty],"&gt;=10")/Table3[[#This Row],[Count]]</f>
        <v>0.5</v>
      </c>
      <c r="H32" s="1">
        <f>COUNTIFS(Table2[Sub-Sector],Table3[[#This Row],[Sub-Sector]],Table2[RSI Exponential â€“ 14D],"&gt;=50")/Table3[[#This Row],[Count]]</f>
        <v>1</v>
      </c>
      <c r="I32" s="1">
        <f>COUNTIFS(Table2[Sub-Sector],Table3[[#This Row],[Sub-Sector]],Table2[Relative Volume],"&gt;=1")/Table3[[#This Row],[Count]]</f>
        <v>0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0.5</v>
      </c>
      <c r="M32" s="1">
        <f>COUNTIFS(Table2[Sub-Sector],Table3[[#This Row],[Sub-Sector]],Table2[% Away From Current Week High],"&lt;=0.05")/Table3[[#This Row],[Count]]</f>
        <v>1</v>
      </c>
      <c r="N32" s="1">
        <f>COUNTIFS(Table2[Sub-Sector],Table3[[#This Row],[Sub-Sector]],Table2[% Away From Current Month Low],"&gt;=0.05")/Table3[[#This Row],[Count]]</f>
        <v>0.5</v>
      </c>
      <c r="O32" s="1">
        <f>COUNTIFS(Table2[Sub-Sector],Table3[[#This Row],[Sub-Sector]],Table2[% Away From Current Month High],"&lt;=0.05")/Table3[[#This Row],[Count]]</f>
        <v>1</v>
      </c>
      <c r="P32" s="1">
        <f>COUNTIFS(Table2[Sub-Sector],Table3[[#This Row],[Sub-Sector]],Table2[% Away From 52W High],"&lt;=10")/Table3[[#This Row],[Count]]</f>
        <v>0.5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1</v>
      </c>
      <c r="S32" s="1">
        <f>COUNTIFS(Table2[Sub-Sector],Table3[[#This Row],[Sub-Sector]],Table2[% Price above 50 EMA],"&gt;=0")/Table3[[#This Row],[Count]]</f>
        <v>1</v>
      </c>
      <c r="T32" s="1">
        <f>COUNTIFS(Table2[Sub-Sector],Table3[[#This Row],[Sub-Sector]],Table2[% Price above 200 EMA],"&gt;=0")/Table3[[#This Row],[Count]]</f>
        <v>1</v>
      </c>
      <c r="U32" s="1">
        <f>COUNTIFS(Table2[Sub-Sector],Table3[[#This Row],[Sub-Sector]],Table2[Rate of Change - Zone],"Positive")/Table3[[#This Row],[Count]]</f>
        <v>1</v>
      </c>
      <c r="V32" s="1">
        <f>COUNTIFS(Table2[Sub-Sector],Table3[[#This Row],[Sub-Sector]],Table2[Sharpe Ratio],"&gt;=0.10")/Table3[[#This Row],[Count]]</f>
        <v>0.5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322</v>
      </c>
      <c r="X32">
        <f>_xlfn.RANK.AVG(Table3[[#This Row],[Score]],Table3[Score],1)</f>
        <v>30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193</v>
      </c>
      <c r="Z32">
        <f>_xlfn.RANK.AVG(Table3[[#This Row],[Score 2 ]],Table3[[Score 2 ]],1)</f>
        <v>31</v>
      </c>
    </row>
    <row r="33" spans="1:26" x14ac:dyDescent="0.3">
      <c r="A33" t="s">
        <v>91</v>
      </c>
      <c r="B33">
        <f>COUNTIFS(Table2[Sub-Sector],Table3[[#This Row],[Sub-Sector]])</f>
        <v>5</v>
      </c>
      <c r="C33" s="1">
        <f>COUNTIFS(Table2[Sub-Sector],Table3[[#This Row],[Sub-Sector]],Table2[Uptrend],"Uptrend")/Table3[[#This Row],[Count]]</f>
        <v>0.2</v>
      </c>
      <c r="D33" s="1">
        <f>COUNTIFS(Table2[Sub-Sector],Table3[[#This Row],[Sub-Sector]],Table2[1W Return vs Nifty],"&gt;=5")/Table3[[#This Row],[Count]]</f>
        <v>0</v>
      </c>
      <c r="E33" s="1">
        <f>COUNTIFS(Table2[Sub-Sector],Table3[[#This Row],[Sub-Sector]],Table2[1M Return vs Nifty],"&gt;=5")/Table3[[#This Row],[Count]]</f>
        <v>0</v>
      </c>
      <c r="F33" s="1">
        <f>COUNTIFS(Table2[Sub-Sector],Table3[[#This Row],[Sub-Sector]],Table2[6M Return vs Nifty],"&gt;=10")/Table3[[#This Row],[Count]]</f>
        <v>0.6</v>
      </c>
      <c r="G33" s="1">
        <f>COUNTIFS(Table2[Sub-Sector],Table3[[#This Row],[Sub-Sector]],Table2[1Y Return vs Nifty],"&gt;=10")/Table3[[#This Row],[Count]]</f>
        <v>0.6</v>
      </c>
      <c r="H33" s="1">
        <f>COUNTIFS(Table2[Sub-Sector],Table3[[#This Row],[Sub-Sector]],Table2[RSI Exponential â€“ 14D],"&gt;=50")/Table3[[#This Row],[Count]]</f>
        <v>0.6</v>
      </c>
      <c r="I33" s="1">
        <f>COUNTIFS(Table2[Sub-Sector],Table3[[#This Row],[Sub-Sector]],Table2[Relative Volume],"&gt;=1")/Table3[[#This Row],[Count]]</f>
        <v>0.4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0.4</v>
      </c>
      <c r="M33" s="1">
        <f>COUNTIFS(Table2[Sub-Sector],Table3[[#This Row],[Sub-Sector]],Table2[% Away From Current Week High],"&lt;=0.05")/Table3[[#This Row],[Count]]</f>
        <v>0.6</v>
      </c>
      <c r="N33" s="1">
        <f>COUNTIFS(Table2[Sub-Sector],Table3[[#This Row],[Sub-Sector]],Table2[% Away From Current Month Low],"&gt;=0.05")/Table3[[#This Row],[Count]]</f>
        <v>0.4</v>
      </c>
      <c r="O33" s="1">
        <f>COUNTIFS(Table2[Sub-Sector],Table3[[#This Row],[Sub-Sector]],Table2[% Away From Current Month High],"&lt;=0.05")/Table3[[#This Row],[Count]]</f>
        <v>0.4</v>
      </c>
      <c r="P33" s="1">
        <f>COUNTIFS(Table2[Sub-Sector],Table3[[#This Row],[Sub-Sector]],Table2[% Away From 52W High],"&lt;=10")/Table3[[#This Row],[Count]]</f>
        <v>0</v>
      </c>
      <c r="Q33" s="1">
        <f>COUNTIFS(Table2[Sub-Sector],Table3[[#This Row],[Sub-Sector]],Table2[% Away From 52W Low],"&gt;=10")/Table3[[#This Row],[Count]]</f>
        <v>0.8</v>
      </c>
      <c r="R33" s="1">
        <f>COUNTIFS(Table2[Sub-Sector],Table3[[#This Row],[Sub-Sector]],Table2[% Price above 20 EMA],"&gt;=0")/Table3[[#This Row],[Count]]</f>
        <v>0.4</v>
      </c>
      <c r="S33" s="1">
        <f>COUNTIFS(Table2[Sub-Sector],Table3[[#This Row],[Sub-Sector]],Table2[% Price above 50 EMA],"&gt;=0")/Table3[[#This Row],[Count]]</f>
        <v>0.2</v>
      </c>
      <c r="T33" s="1">
        <f>COUNTIFS(Table2[Sub-Sector],Table3[[#This Row],[Sub-Sector]],Table2[% Price above 200 EMA],"&gt;=0")/Table3[[#This Row],[Count]]</f>
        <v>0.6</v>
      </c>
      <c r="U33" s="1">
        <f>COUNTIFS(Table2[Sub-Sector],Table3[[#This Row],[Sub-Sector]],Table2[Rate of Change - Zone],"Positive")/Table3[[#This Row],[Count]]</f>
        <v>0.6</v>
      </c>
      <c r="V33" s="1">
        <f>COUNTIFS(Table2[Sub-Sector],Table3[[#This Row],[Sub-Sector]],Table2[Sharpe Ratio],"&gt;=0.10")/Table3[[#This Row],[Count]]</f>
        <v>0.4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458.5</v>
      </c>
      <c r="X33">
        <f>_xlfn.RANK.AVG(Table3[[#This Row],[Score]],Table3[Score],1)</f>
        <v>70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196.5</v>
      </c>
      <c r="Z33">
        <f>_xlfn.RANK.AVG(Table3[[#This Row],[Score 2 ]],Table3[[Score 2 ]],1)</f>
        <v>32</v>
      </c>
    </row>
    <row r="34" spans="1:26" x14ac:dyDescent="0.3">
      <c r="A34" t="s">
        <v>852</v>
      </c>
      <c r="B34">
        <f>COUNTIFS(Table2[Sub-Sector],Table3[[#This Row],[Sub-Sector]])</f>
        <v>3</v>
      </c>
      <c r="C34" s="1">
        <f>COUNTIFS(Table2[Sub-Sector],Table3[[#This Row],[Sub-Sector]],Table2[Uptrend],"Uptrend")/Table3[[#This Row],[Count]]</f>
        <v>0.66666666666666663</v>
      </c>
      <c r="D34" s="1">
        <f>COUNTIFS(Table2[Sub-Sector],Table3[[#This Row],[Sub-Sector]],Table2[1W Return vs Nifty],"&gt;=5")/Table3[[#This Row],[Count]]</f>
        <v>0</v>
      </c>
      <c r="E34" s="1">
        <f>COUNTIFS(Table2[Sub-Sector],Table3[[#This Row],[Sub-Sector]],Table2[1M Return vs Nifty],"&gt;=5")/Table3[[#This Row],[Count]]</f>
        <v>0</v>
      </c>
      <c r="F34" s="1">
        <f>COUNTIFS(Table2[Sub-Sector],Table3[[#This Row],[Sub-Sector]],Table2[6M Return vs Nifty],"&gt;=10")/Table3[[#This Row],[Count]]</f>
        <v>1</v>
      </c>
      <c r="G34" s="1">
        <f>COUNTIFS(Table2[Sub-Sector],Table3[[#This Row],[Sub-Sector]],Table2[1Y Return vs Nifty],"&gt;=10")/Table3[[#This Row],[Count]]</f>
        <v>0.66666666666666663</v>
      </c>
      <c r="H34" s="1">
        <f>COUNTIFS(Table2[Sub-Sector],Table3[[#This Row],[Sub-Sector]],Table2[RSI Exponential â€“ 14D],"&gt;=50")/Table3[[#This Row],[Count]]</f>
        <v>0.66666666666666663</v>
      </c>
      <c r="I34" s="1">
        <f>COUNTIFS(Table2[Sub-Sector],Table3[[#This Row],[Sub-Sector]],Table2[Relative Volume],"&gt;=1")/Table3[[#This Row],[Count]]</f>
        <v>0.33333333333333331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0.33333333333333331</v>
      </c>
      <c r="M34" s="1">
        <f>COUNTIFS(Table2[Sub-Sector],Table3[[#This Row],[Sub-Sector]],Table2[% Away From Current Week High],"&lt;=0.05")/Table3[[#This Row],[Count]]</f>
        <v>1</v>
      </c>
      <c r="N34" s="1">
        <f>COUNTIFS(Table2[Sub-Sector],Table3[[#This Row],[Sub-Sector]],Table2[% Away From Current Month Low],"&gt;=0.05")/Table3[[#This Row],[Count]]</f>
        <v>0.33333333333333331</v>
      </c>
      <c r="O34" s="1">
        <f>COUNTIFS(Table2[Sub-Sector],Table3[[#This Row],[Sub-Sector]],Table2[% Away From Current Month High],"&lt;=0.05")/Table3[[#This Row],[Count]]</f>
        <v>1</v>
      </c>
      <c r="P34" s="1">
        <f>COUNTIFS(Table2[Sub-Sector],Table3[[#This Row],[Sub-Sector]],Table2[% Away From 52W High],"&lt;=10")/Table3[[#This Row],[Count]]</f>
        <v>0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0.33333333333333331</v>
      </c>
      <c r="S34" s="1">
        <f>COUNTIFS(Table2[Sub-Sector],Table3[[#This Row],[Sub-Sector]],Table2[% Price above 50 EMA],"&gt;=0")/Table3[[#This Row],[Count]]</f>
        <v>0.66666666666666663</v>
      </c>
      <c r="T34" s="1">
        <f>COUNTIFS(Table2[Sub-Sector],Table3[[#This Row],[Sub-Sector]],Table2[% Price above 200 EMA],"&gt;=0")/Table3[[#This Row],[Count]]</f>
        <v>1</v>
      </c>
      <c r="U34" s="1">
        <f>COUNTIFS(Table2[Sub-Sector],Table3[[#This Row],[Sub-Sector]],Table2[Rate of Change - Zone],"Positive")/Table3[[#This Row],[Count]]</f>
        <v>0.33333333333333331</v>
      </c>
      <c r="V34" s="1">
        <f>COUNTIFS(Table2[Sub-Sector],Table3[[#This Row],[Sub-Sector]],Table2[Sharpe Ratio],"&gt;=0.10")/Table3[[#This Row],[Count]]</f>
        <v>0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410</v>
      </c>
      <c r="X34">
        <f>_xlfn.RANK.AVG(Table3[[#This Row],[Score]],Table3[Score],1)</f>
        <v>51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</v>
      </c>
      <c r="Z34">
        <f>_xlfn.RANK.AVG(Table3[[#This Row],[Score 2 ]],Table3[[Score 2 ]],1)</f>
        <v>33</v>
      </c>
    </row>
    <row r="35" spans="1:26" x14ac:dyDescent="0.3">
      <c r="A35" t="s">
        <v>83</v>
      </c>
      <c r="B35">
        <f>COUNTIFS(Table2[Sub-Sector],Table3[[#This Row],[Sub-Sector]])</f>
        <v>3</v>
      </c>
      <c r="C35" s="1">
        <f>COUNTIFS(Table2[Sub-Sector],Table3[[#This Row],[Sub-Sector]],Table2[Uptrend],"Uptrend")/Table3[[#This Row],[Count]]</f>
        <v>0</v>
      </c>
      <c r="D35" s="1">
        <f>COUNTIFS(Table2[Sub-Sector],Table3[[#This Row],[Sub-Sector]],Table2[1W Return vs Nifty],"&gt;=5")/Table3[[#This Row],[Count]]</f>
        <v>0</v>
      </c>
      <c r="E35" s="1">
        <f>COUNTIFS(Table2[Sub-Sector],Table3[[#This Row],[Sub-Sector]],Table2[1M Return vs Nifty],"&gt;=5")/Table3[[#This Row],[Count]]</f>
        <v>0</v>
      </c>
      <c r="F35" s="1">
        <f>COUNTIFS(Table2[Sub-Sector],Table3[[#This Row],[Sub-Sector]],Table2[6M Return vs Nifty],"&gt;=10")/Table3[[#This Row],[Count]]</f>
        <v>0.33333333333333331</v>
      </c>
      <c r="G35" s="1">
        <f>COUNTIFS(Table2[Sub-Sector],Table3[[#This Row],[Sub-Sector]],Table2[1Y Return vs Nifty],"&gt;=10")/Table3[[#This Row],[Count]]</f>
        <v>1</v>
      </c>
      <c r="H35" s="1">
        <f>COUNTIFS(Table2[Sub-Sector],Table3[[#This Row],[Sub-Sector]],Table2[RSI Exponential â€“ 14D],"&gt;=50")/Table3[[#This Row],[Count]]</f>
        <v>0.33333333333333331</v>
      </c>
      <c r="I35" s="1">
        <f>COUNTIFS(Table2[Sub-Sector],Table3[[#This Row],[Sub-Sector]],Table2[Relative Volume],"&gt;=1")/Table3[[#This Row],[Count]]</f>
        <v>0.66666666666666663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0.66666666666666663</v>
      </c>
      <c r="N35" s="1">
        <f>COUNTIFS(Table2[Sub-Sector],Table3[[#This Row],[Sub-Sector]],Table2[% Away From Current Month Low],"&gt;=0.05")/Table3[[#This Row],[Count]]</f>
        <v>0</v>
      </c>
      <c r="O35" s="1">
        <f>COUNTIFS(Table2[Sub-Sector],Table3[[#This Row],[Sub-Sector]],Table2[% Away From Current Month High],"&lt;=0.05")/Table3[[#This Row],[Count]]</f>
        <v>0.66666666666666663</v>
      </c>
      <c r="P35" s="1">
        <f>COUNTIFS(Table2[Sub-Sector],Table3[[#This Row],[Sub-Sector]],Table2[% Away From 52W High],"&lt;=10")/Table3[[#This Row],[Count]]</f>
        <v>0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0.33333333333333331</v>
      </c>
      <c r="S35" s="1">
        <f>COUNTIFS(Table2[Sub-Sector],Table3[[#This Row],[Sub-Sector]],Table2[% Price above 50 EMA],"&gt;=0")/Table3[[#This Row],[Count]]</f>
        <v>0</v>
      </c>
      <c r="T35" s="1">
        <f>COUNTIFS(Table2[Sub-Sector],Table3[[#This Row],[Sub-Sector]],Table2[% Price above 200 EMA],"&gt;=0")/Table3[[#This Row],[Count]]</f>
        <v>0.66666666666666663</v>
      </c>
      <c r="U35" s="1">
        <f>COUNTIFS(Table2[Sub-Sector],Table3[[#This Row],[Sub-Sector]],Table2[Rate of Change - Zone],"Positive")/Table3[[#This Row],[Count]]</f>
        <v>0.33333333333333331</v>
      </c>
      <c r="V35" s="1">
        <f>COUNTIFS(Table2[Sub-Sector],Table3[[#This Row],[Sub-Sector]],Table2[Sharpe Ratio],"&gt;=0.10")/Table3[[#This Row],[Count]]</f>
        <v>0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495</v>
      </c>
      <c r="X35">
        <f>_xlfn.RANK.AVG(Table3[[#This Row],[Score]],Table3[Score],1)</f>
        <v>74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</v>
      </c>
      <c r="Z35">
        <f>_xlfn.RANK.AVG(Table3[[#This Row],[Score 2 ]],Table3[[Score 2 ]],1)</f>
        <v>34</v>
      </c>
    </row>
    <row r="36" spans="1:26" x14ac:dyDescent="0.3">
      <c r="A36" t="s">
        <v>158</v>
      </c>
      <c r="B36">
        <f>COUNTIFS(Table2[Sub-Sector],Table3[[#This Row],[Sub-Sector]])</f>
        <v>9</v>
      </c>
      <c r="C36" s="1">
        <f>COUNTIFS(Table2[Sub-Sector],Table3[[#This Row],[Sub-Sector]],Table2[Uptrend],"Uptrend")/Table3[[#This Row],[Count]]</f>
        <v>0.55555555555555558</v>
      </c>
      <c r="D36" s="1">
        <f>COUNTIFS(Table2[Sub-Sector],Table3[[#This Row],[Sub-Sector]],Table2[1W Return vs Nifty],"&gt;=5")/Table3[[#This Row],[Count]]</f>
        <v>0.1111111111111111</v>
      </c>
      <c r="E36" s="1">
        <f>COUNTIFS(Table2[Sub-Sector],Table3[[#This Row],[Sub-Sector]],Table2[1M Return vs Nifty],"&gt;=5")/Table3[[#This Row],[Count]]</f>
        <v>0.22222222222222221</v>
      </c>
      <c r="F36" s="1">
        <f>COUNTIFS(Table2[Sub-Sector],Table3[[#This Row],[Sub-Sector]],Table2[6M Return vs Nifty],"&gt;=10")/Table3[[#This Row],[Count]]</f>
        <v>0.55555555555555558</v>
      </c>
      <c r="G36" s="1">
        <f>COUNTIFS(Table2[Sub-Sector],Table3[[#This Row],[Sub-Sector]],Table2[1Y Return vs Nifty],"&gt;=10")/Table3[[#This Row],[Count]]</f>
        <v>0.44444444444444442</v>
      </c>
      <c r="H36" s="1">
        <f>COUNTIFS(Table2[Sub-Sector],Table3[[#This Row],[Sub-Sector]],Table2[RSI Exponential â€“ 14D],"&gt;=50")/Table3[[#This Row],[Count]]</f>
        <v>0.88888888888888884</v>
      </c>
      <c r="I36" s="1">
        <f>COUNTIFS(Table2[Sub-Sector],Table3[[#This Row],[Sub-Sector]],Table2[Relative Volume],"&gt;=1")/Table3[[#This Row],[Count]]</f>
        <v>0.22222222222222221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0.88888888888888884</v>
      </c>
      <c r="L36" s="1">
        <f>COUNTIFS(Table2[Sub-Sector],Table3[[#This Row],[Sub-Sector]],Table2[% Away From Current Week Low],"&gt;=0.05")/Table3[[#This Row],[Count]]</f>
        <v>0.22222222222222221</v>
      </c>
      <c r="M36" s="1">
        <f>COUNTIFS(Table2[Sub-Sector],Table3[[#This Row],[Sub-Sector]],Table2[% Away From Current Week High],"&lt;=0.05")/Table3[[#This Row],[Count]]</f>
        <v>0.88888888888888884</v>
      </c>
      <c r="N36" s="1">
        <f>COUNTIFS(Table2[Sub-Sector],Table3[[#This Row],[Sub-Sector]],Table2[% Away From Current Month Low],"&gt;=0.05")/Table3[[#This Row],[Count]]</f>
        <v>0.33333333333333331</v>
      </c>
      <c r="O36" s="1">
        <f>COUNTIFS(Table2[Sub-Sector],Table3[[#This Row],[Sub-Sector]],Table2[% Away From Current Month High],"&lt;=0.05")/Table3[[#This Row],[Count]]</f>
        <v>0.88888888888888884</v>
      </c>
      <c r="P36" s="1">
        <f>COUNTIFS(Table2[Sub-Sector],Table3[[#This Row],[Sub-Sector]],Table2[% Away From 52W High],"&lt;=10")/Table3[[#This Row],[Count]]</f>
        <v>0.55555555555555558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0.77777777777777779</v>
      </c>
      <c r="S36" s="1">
        <f>COUNTIFS(Table2[Sub-Sector],Table3[[#This Row],[Sub-Sector]],Table2[% Price above 50 EMA],"&gt;=0")/Table3[[#This Row],[Count]]</f>
        <v>0.77777777777777779</v>
      </c>
      <c r="T36" s="1">
        <f>COUNTIFS(Table2[Sub-Sector],Table3[[#This Row],[Sub-Sector]],Table2[% Price above 200 EMA],"&gt;=0")/Table3[[#This Row],[Count]]</f>
        <v>0.88888888888888884</v>
      </c>
      <c r="U36" s="1">
        <f>COUNTIFS(Table2[Sub-Sector],Table3[[#This Row],[Sub-Sector]],Table2[Rate of Change - Zone],"Positive")/Table3[[#This Row],[Count]]</f>
        <v>0.77777777777777779</v>
      </c>
      <c r="V36" s="1">
        <f>COUNTIFS(Table2[Sub-Sector],Table3[[#This Row],[Sub-Sector]],Table2[Sharpe Ratio],"&gt;=0.10")/Table3[[#This Row],[Count]]</f>
        <v>0.1111111111111111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</v>
      </c>
      <c r="X36">
        <f>_xlfn.RANK.AVG(Table3[[#This Row],[Score]],Table3[Score],1)</f>
        <v>35.5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</v>
      </c>
      <c r="Z36">
        <f>_xlfn.RANK.AVG(Table3[[#This Row],[Score 2 ]],Table3[[Score 2 ]],1)</f>
        <v>35</v>
      </c>
    </row>
    <row r="37" spans="1:26" x14ac:dyDescent="0.3">
      <c r="A37" t="s">
        <v>294</v>
      </c>
      <c r="B37">
        <f>COUNTIFS(Table2[Sub-Sector],Table3[[#This Row],[Sub-Sector]])</f>
        <v>20</v>
      </c>
      <c r="C37" s="1">
        <f>COUNTIFS(Table2[Sub-Sector],Table3[[#This Row],[Sub-Sector]],Table2[Uptrend],"Uptrend")/Table3[[#This Row],[Count]]</f>
        <v>0.35</v>
      </c>
      <c r="D37" s="1">
        <f>COUNTIFS(Table2[Sub-Sector],Table3[[#This Row],[Sub-Sector]],Table2[1W Return vs Nifty],"&gt;=5")/Table3[[#This Row],[Count]]</f>
        <v>0.3</v>
      </c>
      <c r="E37" s="1">
        <f>COUNTIFS(Table2[Sub-Sector],Table3[[#This Row],[Sub-Sector]],Table2[1M Return vs Nifty],"&gt;=5")/Table3[[#This Row],[Count]]</f>
        <v>0.15</v>
      </c>
      <c r="F37" s="1">
        <f>COUNTIFS(Table2[Sub-Sector],Table3[[#This Row],[Sub-Sector]],Table2[6M Return vs Nifty],"&gt;=10")/Table3[[#This Row],[Count]]</f>
        <v>0.55000000000000004</v>
      </c>
      <c r="G37" s="1">
        <f>COUNTIFS(Table2[Sub-Sector],Table3[[#This Row],[Sub-Sector]],Table2[1Y Return vs Nifty],"&gt;=10")/Table3[[#This Row],[Count]]</f>
        <v>0.6</v>
      </c>
      <c r="H37" s="1">
        <f>COUNTIFS(Table2[Sub-Sector],Table3[[#This Row],[Sub-Sector]],Table2[RSI Exponential â€“ 14D],"&gt;=50")/Table3[[#This Row],[Count]]</f>
        <v>0.9</v>
      </c>
      <c r="I37" s="1">
        <f>COUNTIFS(Table2[Sub-Sector],Table3[[#This Row],[Sub-Sector]],Table2[Relative Volume],"&gt;=1")/Table3[[#This Row],[Count]]</f>
        <v>0.1</v>
      </c>
      <c r="J37" s="1">
        <f>COUNTIFS(Table2[Sub-Sector],Table3[[#This Row],[Sub-Sector]],Table2[% Away From Day Low],"&gt;=0.05")/Table3[[#This Row],[Count]]</f>
        <v>0.05</v>
      </c>
      <c r="K37" s="1">
        <f>COUNTIFS(Table2[Sub-Sector],Table3[[#This Row],[Sub-Sector]],Table2[% Away From Day High],"&lt;=0.05")/Table3[[#This Row],[Count]]</f>
        <v>0.95</v>
      </c>
      <c r="L37" s="1">
        <f>COUNTIFS(Table2[Sub-Sector],Table3[[#This Row],[Sub-Sector]],Table2[% Away From Current Week Low],"&gt;=0.05")/Table3[[#This Row],[Count]]</f>
        <v>0.55000000000000004</v>
      </c>
      <c r="M37" s="1">
        <f>COUNTIFS(Table2[Sub-Sector],Table3[[#This Row],[Sub-Sector]],Table2[% Away From Current Week High],"&lt;=0.05")/Table3[[#This Row],[Count]]</f>
        <v>0.85</v>
      </c>
      <c r="N37" s="1">
        <f>COUNTIFS(Table2[Sub-Sector],Table3[[#This Row],[Sub-Sector]],Table2[% Away From Current Month Low],"&gt;=0.05")/Table3[[#This Row],[Count]]</f>
        <v>0.55000000000000004</v>
      </c>
      <c r="O37" s="1">
        <f>COUNTIFS(Table2[Sub-Sector],Table3[[#This Row],[Sub-Sector]],Table2[% Away From Current Month High],"&lt;=0.05")/Table3[[#This Row],[Count]]</f>
        <v>0.85</v>
      </c>
      <c r="P37" s="1">
        <f>COUNTIFS(Table2[Sub-Sector],Table3[[#This Row],[Sub-Sector]],Table2[% Away From 52W High],"&lt;=10")/Table3[[#This Row],[Count]]</f>
        <v>0.15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0.55000000000000004</v>
      </c>
      <c r="S37" s="1">
        <f>COUNTIFS(Table2[Sub-Sector],Table3[[#This Row],[Sub-Sector]],Table2[% Price above 50 EMA],"&gt;=0")/Table3[[#This Row],[Count]]</f>
        <v>0.45</v>
      </c>
      <c r="T37" s="1">
        <f>COUNTIFS(Table2[Sub-Sector],Table3[[#This Row],[Sub-Sector]],Table2[% Price above 200 EMA],"&gt;=0")/Table3[[#This Row],[Count]]</f>
        <v>0.9</v>
      </c>
      <c r="U37" s="1">
        <f>COUNTIFS(Table2[Sub-Sector],Table3[[#This Row],[Sub-Sector]],Table2[Rate of Change - Zone],"Positive")/Table3[[#This Row],[Count]]</f>
        <v>0.75</v>
      </c>
      <c r="V37" s="1">
        <f>COUNTIFS(Table2[Sub-Sector],Table3[[#This Row],[Sub-Sector]],Table2[Sharpe Ratio],"&gt;=0.10")/Table3[[#This Row],[Count]]</f>
        <v>0.3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355</v>
      </c>
      <c r="X37">
        <f>_xlfn.RANK.AVG(Table3[[#This Row],[Score]],Table3[Score],1)</f>
        <v>39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210.5</v>
      </c>
      <c r="Z37">
        <f>_xlfn.RANK.AVG(Table3[[#This Row],[Score 2 ]],Table3[[Score 2 ]],1)</f>
        <v>36</v>
      </c>
    </row>
    <row r="38" spans="1:26" x14ac:dyDescent="0.3">
      <c r="A38" t="s">
        <v>122</v>
      </c>
      <c r="B38">
        <f>COUNTIFS(Table2[Sub-Sector],Table3[[#This Row],[Sub-Sector]])</f>
        <v>8</v>
      </c>
      <c r="C38" s="1">
        <f>COUNTIFS(Table2[Sub-Sector],Table3[[#This Row],[Sub-Sector]],Table2[Uptrend],"Uptrend")/Table3[[#This Row],[Count]]</f>
        <v>0.375</v>
      </c>
      <c r="D38" s="1">
        <f>COUNTIFS(Table2[Sub-Sector],Table3[[#This Row],[Sub-Sector]],Table2[1W Return vs Nifty],"&gt;=5")/Table3[[#This Row],[Count]]</f>
        <v>0.25</v>
      </c>
      <c r="E38" s="1">
        <f>COUNTIFS(Table2[Sub-Sector],Table3[[#This Row],[Sub-Sector]],Table2[1M Return vs Nifty],"&gt;=5")/Table3[[#This Row],[Count]]</f>
        <v>0.125</v>
      </c>
      <c r="F38" s="1">
        <f>COUNTIFS(Table2[Sub-Sector],Table3[[#This Row],[Sub-Sector]],Table2[6M Return vs Nifty],"&gt;=10")/Table3[[#This Row],[Count]]</f>
        <v>0.5</v>
      </c>
      <c r="G38" s="1">
        <f>COUNTIFS(Table2[Sub-Sector],Table3[[#This Row],[Sub-Sector]],Table2[1Y Return vs Nifty],"&gt;=10")/Table3[[#This Row],[Count]]</f>
        <v>0.625</v>
      </c>
      <c r="H38" s="1">
        <f>COUNTIFS(Table2[Sub-Sector],Table3[[#This Row],[Sub-Sector]],Table2[RSI Exponential â€“ 14D],"&gt;=50")/Table3[[#This Row],[Count]]</f>
        <v>0.75</v>
      </c>
      <c r="I38" s="1">
        <f>COUNTIFS(Table2[Sub-Sector],Table3[[#This Row],[Sub-Sector]],Table2[Relative Volume],"&gt;=1")/Table3[[#This Row],[Count]]</f>
        <v>0.125</v>
      </c>
      <c r="J38" s="1">
        <f>COUNTIFS(Table2[Sub-Sector],Table3[[#This Row],[Sub-Sector]],Table2[% Away From Day Low],"&gt;=0.05")/Table3[[#This Row],[Count]]</f>
        <v>0.125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0.625</v>
      </c>
      <c r="M38" s="1">
        <f>COUNTIFS(Table2[Sub-Sector],Table3[[#This Row],[Sub-Sector]],Table2[% Away From Current Week High],"&lt;=0.05")/Table3[[#This Row],[Count]]</f>
        <v>0.875</v>
      </c>
      <c r="N38" s="1">
        <f>COUNTIFS(Table2[Sub-Sector],Table3[[#This Row],[Sub-Sector]],Table2[% Away From Current Month Low],"&gt;=0.05")/Table3[[#This Row],[Count]]</f>
        <v>0.625</v>
      </c>
      <c r="O38" s="1">
        <f>COUNTIFS(Table2[Sub-Sector],Table3[[#This Row],[Sub-Sector]],Table2[% Away From Current Month High],"&lt;=0.05")/Table3[[#This Row],[Count]]</f>
        <v>0.875</v>
      </c>
      <c r="P38" s="1">
        <f>COUNTIFS(Table2[Sub-Sector],Table3[[#This Row],[Sub-Sector]],Table2[% Away From 52W High],"&lt;=10")/Table3[[#This Row],[Count]]</f>
        <v>0.25</v>
      </c>
      <c r="Q38" s="1">
        <f>COUNTIFS(Table2[Sub-Sector],Table3[[#This Row],[Sub-Sector]],Table2[% Away From 52W Low],"&gt;=10")/Table3[[#This Row],[Count]]</f>
        <v>0.875</v>
      </c>
      <c r="R38" s="1">
        <f>COUNTIFS(Table2[Sub-Sector],Table3[[#This Row],[Sub-Sector]],Table2[% Price above 20 EMA],"&gt;=0")/Table3[[#This Row],[Count]]</f>
        <v>0.5</v>
      </c>
      <c r="S38" s="1">
        <f>COUNTIFS(Table2[Sub-Sector],Table3[[#This Row],[Sub-Sector]],Table2[% Price above 50 EMA],"&gt;=0")/Table3[[#This Row],[Count]]</f>
        <v>0.5</v>
      </c>
      <c r="T38" s="1">
        <f>COUNTIFS(Table2[Sub-Sector],Table3[[#This Row],[Sub-Sector]],Table2[% Price above 200 EMA],"&gt;=0")/Table3[[#This Row],[Count]]</f>
        <v>0.625</v>
      </c>
      <c r="U38" s="1">
        <f>COUNTIFS(Table2[Sub-Sector],Table3[[#This Row],[Sub-Sector]],Table2[Rate of Change - Zone],"Positive")/Table3[[#This Row],[Count]]</f>
        <v>0.75</v>
      </c>
      <c r="V38" s="1">
        <f>COUNTIFS(Table2[Sub-Sector],Table3[[#This Row],[Sub-Sector]],Table2[Sharpe Ratio],"&gt;=0.10")/Table3[[#This Row],[Count]]</f>
        <v>0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365.5</v>
      </c>
      <c r="X38">
        <f>_xlfn.RANK.AVG(Table3[[#This Row],[Score]],Table3[Score],1)</f>
        <v>44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</v>
      </c>
      <c r="Z38">
        <f>_xlfn.RANK.AVG(Table3[[#This Row],[Score 2 ]],Table3[[Score 2 ]],1)</f>
        <v>37</v>
      </c>
    </row>
    <row r="39" spans="1:26" x14ac:dyDescent="0.3">
      <c r="A39" t="s">
        <v>94</v>
      </c>
      <c r="B39">
        <f>COUNTIFS(Table2[Sub-Sector],Table3[[#This Row],[Sub-Sector]])</f>
        <v>3</v>
      </c>
      <c r="C39" s="1">
        <f>COUNTIFS(Table2[Sub-Sector],Table3[[#This Row],[Sub-Sector]],Table2[Uptrend],"Uptrend")/Table3[[#This Row],[Count]]</f>
        <v>0</v>
      </c>
      <c r="D39" s="1">
        <f>COUNTIFS(Table2[Sub-Sector],Table3[[#This Row],[Sub-Sector]],Table2[1W Return vs Nifty],"&gt;=5")/Table3[[#This Row],[Count]]</f>
        <v>0</v>
      </c>
      <c r="E39" s="1">
        <f>COUNTIFS(Table2[Sub-Sector],Table3[[#This Row],[Sub-Sector]],Table2[1M Return vs Nifty],"&gt;=5")/Table3[[#This Row],[Count]]</f>
        <v>0</v>
      </c>
      <c r="F39" s="1">
        <f>COUNTIFS(Table2[Sub-Sector],Table3[[#This Row],[Sub-Sector]],Table2[6M Return vs Nifty],"&gt;=10")/Table3[[#This Row],[Count]]</f>
        <v>0.33333333333333331</v>
      </c>
      <c r="G39" s="1">
        <f>COUNTIFS(Table2[Sub-Sector],Table3[[#This Row],[Sub-Sector]],Table2[1Y Return vs Nifty],"&gt;=10")/Table3[[#This Row],[Count]]</f>
        <v>1</v>
      </c>
      <c r="H39" s="1">
        <f>COUNTIFS(Table2[Sub-Sector],Table3[[#This Row],[Sub-Sector]],Table2[RSI Exponential â€“ 14D],"&gt;=50")/Table3[[#This Row],[Count]]</f>
        <v>0</v>
      </c>
      <c r="I39" s="1">
        <f>COUNTIFS(Table2[Sub-Sector],Table3[[#This Row],[Sub-Sector]],Table2[Relative Volume],"&gt;=1")/Table3[[#This Row],[Count]]</f>
        <v>0.66666666666666663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0.33333333333333331</v>
      </c>
      <c r="M39" s="1">
        <f>COUNTIFS(Table2[Sub-Sector],Table3[[#This Row],[Sub-Sector]],Table2[% Away From Current Week High],"&lt;=0.05")/Table3[[#This Row],[Count]]</f>
        <v>0.66666666666666663</v>
      </c>
      <c r="N39" s="1">
        <f>COUNTIFS(Table2[Sub-Sector],Table3[[#This Row],[Sub-Sector]],Table2[% Away From Current Month Low],"&gt;=0.05")/Table3[[#This Row],[Count]]</f>
        <v>0.33333333333333331</v>
      </c>
      <c r="O39" s="1">
        <f>COUNTIFS(Table2[Sub-Sector],Table3[[#This Row],[Sub-Sector]],Table2[% Away From Current Month High],"&lt;=0.05")/Table3[[#This Row],[Count]]</f>
        <v>0.66666666666666663</v>
      </c>
      <c r="P39" s="1">
        <f>COUNTIFS(Table2[Sub-Sector],Table3[[#This Row],[Sub-Sector]],Table2[% Away From 52W High],"&lt;=10")/Table3[[#This Row],[Count]]</f>
        <v>0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</v>
      </c>
      <c r="S39" s="1">
        <f>COUNTIFS(Table2[Sub-Sector],Table3[[#This Row],[Sub-Sector]],Table2[% Price above 50 EMA],"&gt;=0")/Table3[[#This Row],[Count]]</f>
        <v>0</v>
      </c>
      <c r="T39" s="1">
        <f>COUNTIFS(Table2[Sub-Sector],Table3[[#This Row],[Sub-Sector]],Table2[% Price above 200 EMA],"&gt;=0")/Table3[[#This Row],[Count]]</f>
        <v>0.66666666666666663</v>
      </c>
      <c r="U39" s="1">
        <f>COUNTIFS(Table2[Sub-Sector],Table3[[#This Row],[Sub-Sector]],Table2[Rate of Change - Zone],"Positive")/Table3[[#This Row],[Count]]</f>
        <v>0</v>
      </c>
      <c r="V39" s="1">
        <f>COUNTIFS(Table2[Sub-Sector],Table3[[#This Row],[Sub-Sector]],Table2[Sharpe Ratio],"&gt;=0.10")/Table3[[#This Row],[Count]]</f>
        <v>0.66666666666666663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</v>
      </c>
      <c r="X39">
        <f>_xlfn.RANK.AVG(Table3[[#This Row],[Score]],Table3[Score],1)</f>
        <v>75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</v>
      </c>
      <c r="Z39">
        <f>_xlfn.RANK.AVG(Table3[[#This Row],[Score 2 ]],Table3[[Score 2 ]],1)</f>
        <v>38</v>
      </c>
    </row>
    <row r="40" spans="1:26" x14ac:dyDescent="0.3">
      <c r="A40" t="s">
        <v>136</v>
      </c>
      <c r="B40">
        <f>COUNTIFS(Table2[Sub-Sector],Table3[[#This Row],[Sub-Sector]])</f>
        <v>20</v>
      </c>
      <c r="C40" s="1">
        <f>COUNTIFS(Table2[Sub-Sector],Table3[[#This Row],[Sub-Sector]],Table2[Uptrend],"Uptrend")/Table3[[#This Row],[Count]]</f>
        <v>0.25</v>
      </c>
      <c r="D40" s="1">
        <f>COUNTIFS(Table2[Sub-Sector],Table3[[#This Row],[Sub-Sector]],Table2[1W Return vs Nifty],"&gt;=5")/Table3[[#This Row],[Count]]</f>
        <v>0.25</v>
      </c>
      <c r="E40" s="1">
        <f>COUNTIFS(Table2[Sub-Sector],Table3[[#This Row],[Sub-Sector]],Table2[1M Return vs Nifty],"&gt;=5")/Table3[[#This Row],[Count]]</f>
        <v>0.25</v>
      </c>
      <c r="F40" s="1">
        <f>COUNTIFS(Table2[Sub-Sector],Table3[[#This Row],[Sub-Sector]],Table2[6M Return vs Nifty],"&gt;=10")/Table3[[#This Row],[Count]]</f>
        <v>0.3</v>
      </c>
      <c r="G40" s="1">
        <f>COUNTIFS(Table2[Sub-Sector],Table3[[#This Row],[Sub-Sector]],Table2[1Y Return vs Nifty],"&gt;=10")/Table3[[#This Row],[Count]]</f>
        <v>0.75</v>
      </c>
      <c r="H40" s="1">
        <f>COUNTIFS(Table2[Sub-Sector],Table3[[#This Row],[Sub-Sector]],Table2[RSI Exponential â€“ 14D],"&gt;=50")/Table3[[#This Row],[Count]]</f>
        <v>0.6</v>
      </c>
      <c r="I40" s="1">
        <f>COUNTIFS(Table2[Sub-Sector],Table3[[#This Row],[Sub-Sector]],Table2[Relative Volume],"&gt;=1")/Table3[[#This Row],[Count]]</f>
        <v>0.5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0.95</v>
      </c>
      <c r="L40" s="1">
        <f>COUNTIFS(Table2[Sub-Sector],Table3[[#This Row],[Sub-Sector]],Table2[% Away From Current Week Low],"&gt;=0.05")/Table3[[#This Row],[Count]]</f>
        <v>0.45</v>
      </c>
      <c r="M40" s="1">
        <f>COUNTIFS(Table2[Sub-Sector],Table3[[#This Row],[Sub-Sector]],Table2[% Away From Current Week High],"&lt;=0.05")/Table3[[#This Row],[Count]]</f>
        <v>0.85</v>
      </c>
      <c r="N40" s="1">
        <f>COUNTIFS(Table2[Sub-Sector],Table3[[#This Row],[Sub-Sector]],Table2[% Away From Current Month Low],"&gt;=0.05")/Table3[[#This Row],[Count]]</f>
        <v>0.45</v>
      </c>
      <c r="O40" s="1">
        <f>COUNTIFS(Table2[Sub-Sector],Table3[[#This Row],[Sub-Sector]],Table2[% Away From Current Month High],"&lt;=0.05")/Table3[[#This Row],[Count]]</f>
        <v>0.85</v>
      </c>
      <c r="P40" s="1">
        <f>COUNTIFS(Table2[Sub-Sector],Table3[[#This Row],[Sub-Sector]],Table2[% Away From 52W High],"&lt;=10")/Table3[[#This Row],[Count]]</f>
        <v>0.2</v>
      </c>
      <c r="Q40" s="1">
        <f>COUNTIFS(Table2[Sub-Sector],Table3[[#This Row],[Sub-Sector]],Table2[% Away From 52W Low],"&gt;=10")/Table3[[#This Row],[Count]]</f>
        <v>0.9</v>
      </c>
      <c r="R40" s="1">
        <f>COUNTIFS(Table2[Sub-Sector],Table3[[#This Row],[Sub-Sector]],Table2[% Price above 20 EMA],"&gt;=0")/Table3[[#This Row],[Count]]</f>
        <v>0.5</v>
      </c>
      <c r="S40" s="1">
        <f>COUNTIFS(Table2[Sub-Sector],Table3[[#This Row],[Sub-Sector]],Table2[% Price above 50 EMA],"&gt;=0")/Table3[[#This Row],[Count]]</f>
        <v>0.35</v>
      </c>
      <c r="T40" s="1">
        <f>COUNTIFS(Table2[Sub-Sector],Table3[[#This Row],[Sub-Sector]],Table2[% Price above 200 EMA],"&gt;=0")/Table3[[#This Row],[Count]]</f>
        <v>0.7</v>
      </c>
      <c r="U40" s="1">
        <f>COUNTIFS(Table2[Sub-Sector],Table3[[#This Row],[Sub-Sector]],Table2[Rate of Change - Zone],"Positive")/Table3[[#This Row],[Count]]</f>
        <v>0.55000000000000004</v>
      </c>
      <c r="V40" s="1">
        <f>COUNTIFS(Table2[Sub-Sector],Table3[[#This Row],[Sub-Sector]],Table2[Sharpe Ratio],"&gt;=0.10")/Table3[[#This Row],[Count]]</f>
        <v>0.4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374.5</v>
      </c>
      <c r="X40">
        <f>_xlfn.RANK.AVG(Table3[[#This Row],[Score]],Table3[Score],1)</f>
        <v>47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215.5</v>
      </c>
      <c r="Z40">
        <f>_xlfn.RANK.AVG(Table3[[#This Row],[Score 2 ]],Table3[[Score 2 ]],1)</f>
        <v>39</v>
      </c>
    </row>
    <row r="41" spans="1:26" x14ac:dyDescent="0.3">
      <c r="A41" t="s">
        <v>291</v>
      </c>
      <c r="B41">
        <f>COUNTIFS(Table2[Sub-Sector],Table3[[#This Row],[Sub-Sector]])</f>
        <v>11</v>
      </c>
      <c r="C41" s="1">
        <f>COUNTIFS(Table2[Sub-Sector],Table3[[#This Row],[Sub-Sector]],Table2[Uptrend],"Uptrend")/Table3[[#This Row],[Count]]</f>
        <v>0.45454545454545453</v>
      </c>
      <c r="D41" s="1">
        <f>COUNTIFS(Table2[Sub-Sector],Table3[[#This Row],[Sub-Sector]],Table2[1W Return vs Nifty],"&gt;=5")/Table3[[#This Row],[Count]]</f>
        <v>0.27272727272727271</v>
      </c>
      <c r="E41" s="1">
        <f>COUNTIFS(Table2[Sub-Sector],Table3[[#This Row],[Sub-Sector]],Table2[1M Return vs Nifty],"&gt;=5")/Table3[[#This Row],[Count]]</f>
        <v>0.18181818181818182</v>
      </c>
      <c r="F41" s="1">
        <f>COUNTIFS(Table2[Sub-Sector],Table3[[#This Row],[Sub-Sector]],Table2[6M Return vs Nifty],"&gt;=10")/Table3[[#This Row],[Count]]</f>
        <v>0.72727272727272729</v>
      </c>
      <c r="G41" s="1">
        <f>COUNTIFS(Table2[Sub-Sector],Table3[[#This Row],[Sub-Sector]],Table2[1Y Return vs Nifty],"&gt;=10")/Table3[[#This Row],[Count]]</f>
        <v>0.63636363636363635</v>
      </c>
      <c r="H41" s="1">
        <f>COUNTIFS(Table2[Sub-Sector],Table3[[#This Row],[Sub-Sector]],Table2[RSI Exponential â€“ 14D],"&gt;=50")/Table3[[#This Row],[Count]]</f>
        <v>0.63636363636363635</v>
      </c>
      <c r="I41" s="1">
        <f>COUNTIFS(Table2[Sub-Sector],Table3[[#This Row],[Sub-Sector]],Table2[Relative Volume],"&gt;=1")/Table3[[#This Row],[Count]]</f>
        <v>0.27272727272727271</v>
      </c>
      <c r="J41" s="1">
        <f>COUNTIFS(Table2[Sub-Sector],Table3[[#This Row],[Sub-Sector]],Table2[% Away From Day Low],"&gt;=0.05")/Table3[[#This Row],[Count]]</f>
        <v>9.0909090909090912E-2</v>
      </c>
      <c r="K41" s="1">
        <f>COUNTIFS(Table2[Sub-Sector],Table3[[#This Row],[Sub-Sector]],Table2[% Away From Day High],"&lt;=0.05")/Table3[[#This Row],[Count]]</f>
        <v>0.90909090909090906</v>
      </c>
      <c r="L41" s="1">
        <f>COUNTIFS(Table2[Sub-Sector],Table3[[#This Row],[Sub-Sector]],Table2[% Away From Current Week Low],"&gt;=0.05")/Table3[[#This Row],[Count]]</f>
        <v>0.45454545454545453</v>
      </c>
      <c r="M41" s="1">
        <f>COUNTIFS(Table2[Sub-Sector],Table3[[#This Row],[Sub-Sector]],Table2[% Away From Current Week High],"&lt;=0.05")/Table3[[#This Row],[Count]]</f>
        <v>0.81818181818181823</v>
      </c>
      <c r="N41" s="1">
        <f>COUNTIFS(Table2[Sub-Sector],Table3[[#This Row],[Sub-Sector]],Table2[% Away From Current Month Low],"&gt;=0.05")/Table3[[#This Row],[Count]]</f>
        <v>0.45454545454545453</v>
      </c>
      <c r="O41" s="1">
        <f>COUNTIFS(Table2[Sub-Sector],Table3[[#This Row],[Sub-Sector]],Table2[% Away From Current Month High],"&lt;=0.05")/Table3[[#This Row],[Count]]</f>
        <v>0.81818181818181823</v>
      </c>
      <c r="P41" s="1">
        <f>COUNTIFS(Table2[Sub-Sector],Table3[[#This Row],[Sub-Sector]],Table2[% Away From 52W High],"&lt;=10")/Table3[[#This Row],[Count]]</f>
        <v>9.0909090909090912E-2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0.45454545454545453</v>
      </c>
      <c r="S41" s="1">
        <f>COUNTIFS(Table2[Sub-Sector],Table3[[#This Row],[Sub-Sector]],Table2[% Price above 50 EMA],"&gt;=0")/Table3[[#This Row],[Count]]</f>
        <v>0.45454545454545453</v>
      </c>
      <c r="T41" s="1">
        <f>COUNTIFS(Table2[Sub-Sector],Table3[[#This Row],[Sub-Sector]],Table2[% Price above 200 EMA],"&gt;=0")/Table3[[#This Row],[Count]]</f>
        <v>0.81818181818181823</v>
      </c>
      <c r="U41" s="1">
        <f>COUNTIFS(Table2[Sub-Sector],Table3[[#This Row],[Sub-Sector]],Table2[Rate of Change - Zone],"Positive")/Table3[[#This Row],[Count]]</f>
        <v>0.36363636363636365</v>
      </c>
      <c r="V41" s="1">
        <f>COUNTIFS(Table2[Sub-Sector],Table3[[#This Row],[Sub-Sector]],Table2[Sharpe Ratio],"&gt;=0.10")/Table3[[#This Row],[Count]]</f>
        <v>0.27272727272727271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353.5</v>
      </c>
      <c r="X41">
        <f>_xlfn.RANK.AVG(Table3[[#This Row],[Score]],Table3[Score],1)</f>
        <v>38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1">
        <f>_xlfn.RANK.AVG(Table3[[#This Row],[Score 2 ]],Table3[[Score 2 ]],1)</f>
        <v>40</v>
      </c>
    </row>
    <row r="42" spans="1:26" x14ac:dyDescent="0.3">
      <c r="A42" t="s">
        <v>205</v>
      </c>
      <c r="B42">
        <f>COUNTIFS(Table2[Sub-Sector],Table3[[#This Row],[Sub-Sector]])</f>
        <v>3</v>
      </c>
      <c r="C42" s="1">
        <f>COUNTIFS(Table2[Sub-Sector],Table3[[#This Row],[Sub-Sector]],Table2[Uptrend],"Uptrend")/Table3[[#This Row],[Count]]</f>
        <v>0.33333333333333331</v>
      </c>
      <c r="D42" s="1">
        <f>COUNTIFS(Table2[Sub-Sector],Table3[[#This Row],[Sub-Sector]],Table2[1W Return vs Nifty],"&gt;=5")/Table3[[#This Row],[Count]]</f>
        <v>0.66666666666666663</v>
      </c>
      <c r="E42" s="1">
        <f>COUNTIFS(Table2[Sub-Sector],Table3[[#This Row],[Sub-Sector]],Table2[1M Return vs Nifty],"&gt;=5")/Table3[[#This Row],[Count]]</f>
        <v>0.33333333333333331</v>
      </c>
      <c r="F42" s="1">
        <f>COUNTIFS(Table2[Sub-Sector],Table3[[#This Row],[Sub-Sector]],Table2[6M Return vs Nifty],"&gt;=10")/Table3[[#This Row],[Count]]</f>
        <v>0.33333333333333331</v>
      </c>
      <c r="G42" s="1">
        <f>COUNTIFS(Table2[Sub-Sector],Table3[[#This Row],[Sub-Sector]],Table2[1Y Return vs Nifty],"&gt;=10")/Table3[[#This Row],[Count]]</f>
        <v>0.66666666666666663</v>
      </c>
      <c r="H42" s="1">
        <f>COUNTIFS(Table2[Sub-Sector],Table3[[#This Row],[Sub-Sector]],Table2[RSI Exponential â€“ 14D],"&gt;=50")/Table3[[#This Row],[Count]]</f>
        <v>1</v>
      </c>
      <c r="I42" s="1">
        <f>COUNTIFS(Table2[Sub-Sector],Table3[[#This Row],[Sub-Sector]],Table2[Relative Volume],"&gt;=1")/Table3[[#This Row],[Count]]</f>
        <v>0.33333333333333331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0.33333333333333331</v>
      </c>
      <c r="L42" s="1">
        <f>COUNTIFS(Table2[Sub-Sector],Table3[[#This Row],[Sub-Sector]],Table2[% Away From Current Week Low],"&gt;=0.05")/Table3[[#This Row],[Count]]</f>
        <v>0</v>
      </c>
      <c r="M42" s="1">
        <f>COUNTIFS(Table2[Sub-Sector],Table3[[#This Row],[Sub-Sector]],Table2[% Away From Current Week High],"&lt;=0.05")/Table3[[#This Row],[Count]]</f>
        <v>0.33333333333333331</v>
      </c>
      <c r="N42" s="1">
        <f>COUNTIFS(Table2[Sub-Sector],Table3[[#This Row],[Sub-Sector]],Table2[% Away From Current Month Low],"&gt;=0.05")/Table3[[#This Row],[Count]]</f>
        <v>0</v>
      </c>
      <c r="O42" s="1">
        <f>COUNTIFS(Table2[Sub-Sector],Table3[[#This Row],[Sub-Sector]],Table2[% Away From Current Month High],"&lt;=0.05")/Table3[[#This Row],[Count]]</f>
        <v>0.33333333333333331</v>
      </c>
      <c r="P42" s="1">
        <f>COUNTIFS(Table2[Sub-Sector],Table3[[#This Row],[Sub-Sector]],Table2[% Away From 52W High],"&lt;=10")/Table3[[#This Row],[Count]]</f>
        <v>0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0.66666666666666663</v>
      </c>
      <c r="S42" s="1">
        <f>COUNTIFS(Table2[Sub-Sector],Table3[[#This Row],[Sub-Sector]],Table2[% Price above 50 EMA],"&gt;=0")/Table3[[#This Row],[Count]]</f>
        <v>0.33333333333333331</v>
      </c>
      <c r="T42" s="1">
        <f>COUNTIFS(Table2[Sub-Sector],Table3[[#This Row],[Sub-Sector]],Table2[% Price above 200 EMA],"&gt;=0")/Table3[[#This Row],[Count]]</f>
        <v>0.66666666666666663</v>
      </c>
      <c r="U42" s="1">
        <f>COUNTIFS(Table2[Sub-Sector],Table3[[#This Row],[Sub-Sector]],Table2[Rate of Change - Zone],"Positive")/Table3[[#This Row],[Count]]</f>
        <v>0.66666666666666663</v>
      </c>
      <c r="V42" s="1">
        <f>COUNTIFS(Table2[Sub-Sector],Table3[[#This Row],[Sub-Sector]],Table2[Sharpe Ratio],"&gt;=0.10")/Table3[[#This Row],[Count]]</f>
        <v>0.66666666666666663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324</v>
      </c>
      <c r="X42">
        <f>_xlfn.RANK.AVG(Table3[[#This Row],[Score]],Table3[Score],1)</f>
        <v>31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219.5</v>
      </c>
      <c r="Z42">
        <f>_xlfn.RANK.AVG(Table3[[#This Row],[Score 2 ]],Table3[[Score 2 ]],1)</f>
        <v>41</v>
      </c>
    </row>
    <row r="43" spans="1:26" x14ac:dyDescent="0.3">
      <c r="A43" t="s">
        <v>128</v>
      </c>
      <c r="B43">
        <f>COUNTIFS(Table2[Sub-Sector],Table3[[#This Row],[Sub-Sector]])</f>
        <v>9</v>
      </c>
      <c r="C43" s="1">
        <f>COUNTIFS(Table2[Sub-Sector],Table3[[#This Row],[Sub-Sector]],Table2[Uptrend],"Uptrend")/Table3[[#This Row],[Count]]</f>
        <v>0.44444444444444442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</v>
      </c>
      <c r="F43" s="1">
        <f>COUNTIFS(Table2[Sub-Sector],Table3[[#This Row],[Sub-Sector]],Table2[6M Return vs Nifty],"&gt;=10")/Table3[[#This Row],[Count]]</f>
        <v>0.55555555555555558</v>
      </c>
      <c r="G43" s="1">
        <f>COUNTIFS(Table2[Sub-Sector],Table3[[#This Row],[Sub-Sector]],Table2[1Y Return vs Nifty],"&gt;=10")/Table3[[#This Row],[Count]]</f>
        <v>0.44444444444444442</v>
      </c>
      <c r="H43" s="1">
        <f>COUNTIFS(Table2[Sub-Sector],Table3[[#This Row],[Sub-Sector]],Table2[RSI Exponential â€“ 14D],"&gt;=50")/Table3[[#This Row],[Count]]</f>
        <v>0.55555555555555558</v>
      </c>
      <c r="I43" s="1">
        <f>COUNTIFS(Table2[Sub-Sector],Table3[[#This Row],[Sub-Sector]],Table2[Relative Volume],"&gt;=1")/Table3[[#This Row],[Count]]</f>
        <v>0.44444444444444442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0.1111111111111111</v>
      </c>
      <c r="M43" s="1">
        <f>COUNTIFS(Table2[Sub-Sector],Table3[[#This Row],[Sub-Sector]],Table2[% Away From Current Week High],"&lt;=0.05")/Table3[[#This Row],[Count]]</f>
        <v>0.88888888888888884</v>
      </c>
      <c r="N43" s="1">
        <f>COUNTIFS(Table2[Sub-Sector],Table3[[#This Row],[Sub-Sector]],Table2[% Away From Current Month Low],"&gt;=0.05")/Table3[[#This Row],[Count]]</f>
        <v>0.1111111111111111</v>
      </c>
      <c r="O43" s="1">
        <f>COUNTIFS(Table2[Sub-Sector],Table3[[#This Row],[Sub-Sector]],Table2[% Away From Current Month High],"&lt;=0.05")/Table3[[#This Row],[Count]]</f>
        <v>0.77777777777777779</v>
      </c>
      <c r="P43" s="1">
        <f>COUNTIFS(Table2[Sub-Sector],Table3[[#This Row],[Sub-Sector]],Table2[% Away From 52W High],"&lt;=10")/Table3[[#This Row],[Count]]</f>
        <v>0</v>
      </c>
      <c r="Q43" s="1">
        <f>COUNTIFS(Table2[Sub-Sector],Table3[[#This Row],[Sub-Sector]],Table2[% Away From 52W Low],"&gt;=10")/Table3[[#This Row],[Count]]</f>
        <v>0.88888888888888884</v>
      </c>
      <c r="R43" s="1">
        <f>COUNTIFS(Table2[Sub-Sector],Table3[[#This Row],[Sub-Sector]],Table2[% Price above 20 EMA],"&gt;=0")/Table3[[#This Row],[Count]]</f>
        <v>0.44444444444444442</v>
      </c>
      <c r="S43" s="1">
        <f>COUNTIFS(Table2[Sub-Sector],Table3[[#This Row],[Sub-Sector]],Table2[% Price above 50 EMA],"&gt;=0")/Table3[[#This Row],[Count]]</f>
        <v>0.44444444444444442</v>
      </c>
      <c r="T43" s="1">
        <f>COUNTIFS(Table2[Sub-Sector],Table3[[#This Row],[Sub-Sector]],Table2[% Price above 200 EMA],"&gt;=0")/Table3[[#This Row],[Count]]</f>
        <v>0.77777777777777779</v>
      </c>
      <c r="U43" s="1">
        <f>COUNTIFS(Table2[Sub-Sector],Table3[[#This Row],[Sub-Sector]],Table2[Rate of Change - Zone],"Positive")/Table3[[#This Row],[Count]]</f>
        <v>0.55555555555555558</v>
      </c>
      <c r="V43" s="1">
        <f>COUNTIFS(Table2[Sub-Sector],Table3[[#This Row],[Sub-Sector]],Table2[Sharpe Ratio],"&gt;=0.10")/Table3[[#This Row],[Count]]</f>
        <v>0.1111111111111111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448.5</v>
      </c>
      <c r="X43">
        <f>_xlfn.RANK.AVG(Table3[[#This Row],[Score]],Table3[Score],1)</f>
        <v>68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</v>
      </c>
      <c r="Z43">
        <f>_xlfn.RANK.AVG(Table3[[#This Row],[Score 2 ]],Table3[[Score 2 ]],1)</f>
        <v>42</v>
      </c>
    </row>
    <row r="44" spans="1:26" x14ac:dyDescent="0.3">
      <c r="A44" t="s">
        <v>267</v>
      </c>
      <c r="B44">
        <f>COUNTIFS(Table2[Sub-Sector],Table3[[#This Row],[Sub-Sector]])</f>
        <v>3</v>
      </c>
      <c r="C44" s="1">
        <f>COUNTIFS(Table2[Sub-Sector],Table3[[#This Row],[Sub-Sector]],Table2[Uptrend],"Uptrend")/Table3[[#This Row],[Count]]</f>
        <v>0.33333333333333331</v>
      </c>
      <c r="D44" s="1">
        <f>COUNTIFS(Table2[Sub-Sector],Table3[[#This Row],[Sub-Sector]],Table2[1W Return vs Nifty],"&gt;=5")/Table3[[#This Row],[Count]]</f>
        <v>0.33333333333333331</v>
      </c>
      <c r="E44" s="1">
        <f>COUNTIFS(Table2[Sub-Sector],Table3[[#This Row],[Sub-Sector]],Table2[1M Return vs Nifty],"&gt;=5")/Table3[[#This Row],[Count]]</f>
        <v>0.33333333333333331</v>
      </c>
      <c r="F44" s="1">
        <f>COUNTIFS(Table2[Sub-Sector],Table3[[#This Row],[Sub-Sector]],Table2[6M Return vs Nifty],"&gt;=10")/Table3[[#This Row],[Count]]</f>
        <v>0.66666666666666663</v>
      </c>
      <c r="G44" s="1">
        <f>COUNTIFS(Table2[Sub-Sector],Table3[[#This Row],[Sub-Sector]],Table2[1Y Return vs Nifty],"&gt;=10")/Table3[[#This Row],[Count]]</f>
        <v>0.33333333333333331</v>
      </c>
      <c r="H44" s="1">
        <f>COUNTIFS(Table2[Sub-Sector],Table3[[#This Row],[Sub-Sector]],Table2[RSI Exponential â€“ 14D],"&gt;=50")/Table3[[#This Row],[Count]]</f>
        <v>0.66666666666666663</v>
      </c>
      <c r="I44" s="1">
        <f>COUNTIFS(Table2[Sub-Sector],Table3[[#This Row],[Sub-Sector]],Table2[Relative Volume],"&gt;=1")/Table3[[#This Row],[Count]]</f>
        <v>0.33333333333333331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0.66666666666666663</v>
      </c>
      <c r="M44" s="1">
        <f>COUNTIFS(Table2[Sub-Sector],Table3[[#This Row],[Sub-Sector]],Table2[% Away From Current Week High],"&lt;=0.05")/Table3[[#This Row],[Count]]</f>
        <v>0.66666666666666663</v>
      </c>
      <c r="N44" s="1">
        <f>COUNTIFS(Table2[Sub-Sector],Table3[[#This Row],[Sub-Sector]],Table2[% Away From Current Month Low],"&gt;=0.05")/Table3[[#This Row],[Count]]</f>
        <v>0.66666666666666663</v>
      </c>
      <c r="O44" s="1">
        <f>COUNTIFS(Table2[Sub-Sector],Table3[[#This Row],[Sub-Sector]],Table2[% Away From Current Month High],"&lt;=0.05")/Table3[[#This Row],[Count]]</f>
        <v>0.66666666666666663</v>
      </c>
      <c r="P44" s="1">
        <f>COUNTIFS(Table2[Sub-Sector],Table3[[#This Row],[Sub-Sector]],Table2[% Away From 52W High],"&lt;=10")/Table3[[#This Row],[Count]]</f>
        <v>0.33333333333333331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0.66666666666666663</v>
      </c>
      <c r="S44" s="1">
        <f>COUNTIFS(Table2[Sub-Sector],Table3[[#This Row],[Sub-Sector]],Table2[% Price above 50 EMA],"&gt;=0")/Table3[[#This Row],[Count]]</f>
        <v>0.66666666666666663</v>
      </c>
      <c r="T44" s="1">
        <f>COUNTIFS(Table2[Sub-Sector],Table3[[#This Row],[Sub-Sector]],Table2[% Price above 200 EMA],"&gt;=0")/Table3[[#This Row],[Count]]</f>
        <v>0.66666666666666663</v>
      </c>
      <c r="U44" s="1">
        <f>COUNTIFS(Table2[Sub-Sector],Table3[[#This Row],[Sub-Sector]],Table2[Rate of Change - Zone],"Positive")/Table3[[#This Row],[Count]]</f>
        <v>0.66666666666666663</v>
      </c>
      <c r="V44" s="1">
        <f>COUNTIFS(Table2[Sub-Sector],Table3[[#This Row],[Sub-Sector]],Table2[Sharpe Ratio],"&gt;=0.10")/Table3[[#This Row],[Count]]</f>
        <v>0.33333333333333331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</v>
      </c>
      <c r="X44">
        <f>_xlfn.RANK.AVG(Table3[[#This Row],[Score]],Table3[Score],1)</f>
        <v>35.5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221.5</v>
      </c>
      <c r="Z44">
        <f>_xlfn.RANK.AVG(Table3[[#This Row],[Score 2 ]],Table3[[Score 2 ]],1)</f>
        <v>43</v>
      </c>
    </row>
    <row r="45" spans="1:26" x14ac:dyDescent="0.3">
      <c r="A45" t="s">
        <v>237</v>
      </c>
      <c r="B45">
        <f>COUNTIFS(Table2[Sub-Sector],Table3[[#This Row],[Sub-Sector]])</f>
        <v>5</v>
      </c>
      <c r="C45" s="1">
        <f>COUNTIFS(Table2[Sub-Sector],Table3[[#This Row],[Sub-Sector]],Table2[Uptrend],"Uptrend")/Table3[[#This Row],[Count]]</f>
        <v>0.4</v>
      </c>
      <c r="D45" s="1">
        <f>COUNTIFS(Table2[Sub-Sector],Table3[[#This Row],[Sub-Sector]],Table2[1W Return vs Nifty],"&gt;=5")/Table3[[#This Row],[Count]]</f>
        <v>0.4</v>
      </c>
      <c r="E45" s="1">
        <f>COUNTIFS(Table2[Sub-Sector],Table3[[#This Row],[Sub-Sector]],Table2[1M Return vs Nifty],"&gt;=5")/Table3[[#This Row],[Count]]</f>
        <v>0.4</v>
      </c>
      <c r="F45" s="1">
        <f>COUNTIFS(Table2[Sub-Sector],Table3[[#This Row],[Sub-Sector]],Table2[6M Return vs Nifty],"&gt;=10")/Table3[[#This Row],[Count]]</f>
        <v>0.6</v>
      </c>
      <c r="G45" s="1">
        <f>COUNTIFS(Table2[Sub-Sector],Table3[[#This Row],[Sub-Sector]],Table2[1Y Return vs Nifty],"&gt;=10")/Table3[[#This Row],[Count]]</f>
        <v>0.4</v>
      </c>
      <c r="H45" s="1">
        <f>COUNTIFS(Table2[Sub-Sector],Table3[[#This Row],[Sub-Sector]],Table2[RSI Exponential â€“ 14D],"&gt;=50")/Table3[[#This Row],[Count]]</f>
        <v>0.8</v>
      </c>
      <c r="I45" s="1">
        <f>COUNTIFS(Table2[Sub-Sector],Table3[[#This Row],[Sub-Sector]],Table2[Relative Volume],"&gt;=1")/Table3[[#This Row],[Count]]</f>
        <v>0.4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0.2</v>
      </c>
      <c r="M45" s="1">
        <f>COUNTIFS(Table2[Sub-Sector],Table3[[#This Row],[Sub-Sector]],Table2[% Away From Current Week High],"&lt;=0.05")/Table3[[#This Row],[Count]]</f>
        <v>1</v>
      </c>
      <c r="N45" s="1">
        <f>COUNTIFS(Table2[Sub-Sector],Table3[[#This Row],[Sub-Sector]],Table2[% Away From Current Month Low],"&gt;=0.05")/Table3[[#This Row],[Count]]</f>
        <v>0.2</v>
      </c>
      <c r="O45" s="1">
        <f>COUNTIFS(Table2[Sub-Sector],Table3[[#This Row],[Sub-Sector]],Table2[% Away From Current Month High],"&lt;=0.05")/Table3[[#This Row],[Count]]</f>
        <v>1</v>
      </c>
      <c r="P45" s="1">
        <f>COUNTIFS(Table2[Sub-Sector],Table3[[#This Row],[Sub-Sector]],Table2[% Away From 52W High],"&lt;=10")/Table3[[#This Row],[Count]]</f>
        <v>0.4</v>
      </c>
      <c r="Q45" s="1">
        <f>COUNTIFS(Table2[Sub-Sector],Table3[[#This Row],[Sub-Sector]],Table2[% Away From 52W Low],"&gt;=10")/Table3[[#This Row],[Count]]</f>
        <v>0.8</v>
      </c>
      <c r="R45" s="1">
        <f>COUNTIFS(Table2[Sub-Sector],Table3[[#This Row],[Sub-Sector]],Table2[% Price above 20 EMA],"&gt;=0")/Table3[[#This Row],[Count]]</f>
        <v>0.6</v>
      </c>
      <c r="S45" s="1">
        <f>COUNTIFS(Table2[Sub-Sector],Table3[[#This Row],[Sub-Sector]],Table2[% Price above 50 EMA],"&gt;=0")/Table3[[#This Row],[Count]]</f>
        <v>0.4</v>
      </c>
      <c r="T45" s="1">
        <f>COUNTIFS(Table2[Sub-Sector],Table3[[#This Row],[Sub-Sector]],Table2[% Price above 200 EMA],"&gt;=0")/Table3[[#This Row],[Count]]</f>
        <v>0.8</v>
      </c>
      <c r="U45" s="1">
        <f>COUNTIFS(Table2[Sub-Sector],Table3[[#This Row],[Sub-Sector]],Table2[Rate of Change - Zone],"Positive")/Table3[[#This Row],[Count]]</f>
        <v>0.6</v>
      </c>
      <c r="V45" s="1">
        <f>COUNTIFS(Table2[Sub-Sector],Table3[[#This Row],[Sub-Sector]],Table2[Sharpe Ratio],"&gt;=0.10")/Table3[[#This Row],[Count]]</f>
        <v>0.4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319.5</v>
      </c>
      <c r="X45">
        <f>_xlfn.RANK.AVG(Table3[[#This Row],[Score]],Table3[Score],1)</f>
        <v>27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45">
        <f>_xlfn.RANK.AVG(Table3[[#This Row],[Score 2 ]],Table3[[Score 2 ]],1)</f>
        <v>44</v>
      </c>
    </row>
    <row r="46" spans="1:26" x14ac:dyDescent="0.3">
      <c r="A46" t="s">
        <v>391</v>
      </c>
      <c r="B46">
        <f>COUNTIFS(Table2[Sub-Sector],Table3[[#This Row],[Sub-Sector]])</f>
        <v>2</v>
      </c>
      <c r="C46" s="1">
        <f>COUNTIFS(Table2[Sub-Sector],Table3[[#This Row],[Sub-Sector]],Table2[Uptrend],"Uptrend")/Table3[[#This Row],[Count]]</f>
        <v>0.5</v>
      </c>
      <c r="D46" s="1">
        <f>COUNTIFS(Table2[Sub-Sector],Table3[[#This Row],[Sub-Sector]],Table2[1W Return vs Nifty],"&gt;=5")/Table3[[#This Row],[Count]]</f>
        <v>0.5</v>
      </c>
      <c r="E46" s="1">
        <f>COUNTIFS(Table2[Sub-Sector],Table3[[#This Row],[Sub-Sector]],Table2[1M Return vs Nifty],"&gt;=5")/Table3[[#This Row],[Count]]</f>
        <v>0.5</v>
      </c>
      <c r="F46" s="1">
        <f>COUNTIFS(Table2[Sub-Sector],Table3[[#This Row],[Sub-Sector]],Table2[6M Return vs Nifty],"&gt;=10")/Table3[[#This Row],[Count]]</f>
        <v>0.5</v>
      </c>
      <c r="G46" s="1">
        <f>COUNTIFS(Table2[Sub-Sector],Table3[[#This Row],[Sub-Sector]],Table2[1Y Return vs Nifty],"&gt;=10")/Table3[[#This Row],[Count]]</f>
        <v>0.5</v>
      </c>
      <c r="H46" s="1">
        <f>COUNTIFS(Table2[Sub-Sector],Table3[[#This Row],[Sub-Sector]],Table2[RSI Exponential â€“ 14D],"&gt;=50")/Table3[[#This Row],[Count]]</f>
        <v>1</v>
      </c>
      <c r="I46" s="1">
        <f>COUNTIFS(Table2[Sub-Sector],Table3[[#This Row],[Sub-Sector]],Table2[Relative Volume],"&gt;=1")/Table3[[#This Row],[Count]]</f>
        <v>0.5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0.5</v>
      </c>
      <c r="M46" s="1">
        <f>COUNTIFS(Table2[Sub-Sector],Table3[[#This Row],[Sub-Sector]],Table2[% Away From Current Week High],"&lt;=0.05")/Table3[[#This Row],[Count]]</f>
        <v>1</v>
      </c>
      <c r="N46" s="1">
        <f>COUNTIFS(Table2[Sub-Sector],Table3[[#This Row],[Sub-Sector]],Table2[% Away From Current Month Low],"&gt;=0.05")/Table3[[#This Row],[Count]]</f>
        <v>0.5</v>
      </c>
      <c r="O46" s="1">
        <f>COUNTIFS(Table2[Sub-Sector],Table3[[#This Row],[Sub-Sector]],Table2[% Away From Current Month High],"&lt;=0.05")/Table3[[#This Row],[Count]]</f>
        <v>1</v>
      </c>
      <c r="P46" s="1">
        <f>COUNTIFS(Table2[Sub-Sector],Table3[[#This Row],[Sub-Sector]],Table2[% Away From 52W High],"&lt;=10")/Table3[[#This Row],[Count]]</f>
        <v>0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1</v>
      </c>
      <c r="S46" s="1">
        <f>COUNTIFS(Table2[Sub-Sector],Table3[[#This Row],[Sub-Sector]],Table2[% Price above 50 EMA],"&gt;=0")/Table3[[#This Row],[Count]]</f>
        <v>0.5</v>
      </c>
      <c r="T46" s="1">
        <f>COUNTIFS(Table2[Sub-Sector],Table3[[#This Row],[Sub-Sector]],Table2[% Price above 200 EMA],"&gt;=0")/Table3[[#This Row],[Count]]</f>
        <v>0.5</v>
      </c>
      <c r="U46" s="1">
        <f>COUNTIFS(Table2[Sub-Sector],Table3[[#This Row],[Sub-Sector]],Table2[Rate of Change - Zone],"Positive")/Table3[[#This Row],[Count]]</f>
        <v>0.5</v>
      </c>
      <c r="V46" s="1">
        <f>COUNTIFS(Table2[Sub-Sector],Table3[[#This Row],[Sub-Sector]],Table2[Sharpe Ratio],"&gt;=0.10")/Table3[[#This Row],[Count]]</f>
        <v>0.5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297</v>
      </c>
      <c r="X46">
        <f>_xlfn.RANK.AVG(Table3[[#This Row],[Score]],Table3[Score],1)</f>
        <v>24.5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223.5</v>
      </c>
      <c r="Z46">
        <f>_xlfn.RANK.AVG(Table3[[#This Row],[Score 2 ]],Table3[[Score 2 ]],1)</f>
        <v>45.5</v>
      </c>
    </row>
    <row r="47" spans="1:26" x14ac:dyDescent="0.3">
      <c r="A47" t="s">
        <v>176</v>
      </c>
      <c r="B47">
        <f>COUNTIFS(Table2[Sub-Sector],Table3[[#This Row],[Sub-Sector]])</f>
        <v>2</v>
      </c>
      <c r="C47" s="1">
        <f>COUNTIFS(Table2[Sub-Sector],Table3[[#This Row],[Sub-Sector]],Table2[Uptrend],"Uptrend")/Table3[[#This Row],[Count]]</f>
        <v>0.5</v>
      </c>
      <c r="D47" s="1">
        <f>COUNTIFS(Table2[Sub-Sector],Table3[[#This Row],[Sub-Sector]],Table2[1W Return vs Nifty],"&gt;=5")/Table3[[#This Row],[Count]]</f>
        <v>0.5</v>
      </c>
      <c r="E47" s="1">
        <f>COUNTIFS(Table2[Sub-Sector],Table3[[#This Row],[Sub-Sector]],Table2[1M Return vs Nifty],"&gt;=5")/Table3[[#This Row],[Count]]</f>
        <v>0.5</v>
      </c>
      <c r="F47" s="1">
        <f>COUNTIFS(Table2[Sub-Sector],Table3[[#This Row],[Sub-Sector]],Table2[6M Return vs Nifty],"&gt;=10")/Table3[[#This Row],[Count]]</f>
        <v>0.5</v>
      </c>
      <c r="G47" s="1">
        <f>COUNTIFS(Table2[Sub-Sector],Table3[[#This Row],[Sub-Sector]],Table2[1Y Return vs Nifty],"&gt;=10")/Table3[[#This Row],[Count]]</f>
        <v>0.5</v>
      </c>
      <c r="H47" s="1">
        <f>COUNTIFS(Table2[Sub-Sector],Table3[[#This Row],[Sub-Sector]],Table2[RSI Exponential â€“ 14D],"&gt;=50")/Table3[[#This Row],[Count]]</f>
        <v>1</v>
      </c>
      <c r="I47" s="1">
        <f>COUNTIFS(Table2[Sub-Sector],Table3[[#This Row],[Sub-Sector]],Table2[Relative Volume],"&gt;=1")/Table3[[#This Row],[Count]]</f>
        <v>0.5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0.5</v>
      </c>
      <c r="L47" s="1">
        <f>COUNTIFS(Table2[Sub-Sector],Table3[[#This Row],[Sub-Sector]],Table2[% Away From Current Week Low],"&gt;=0.05")/Table3[[#This Row],[Count]]</f>
        <v>0.5</v>
      </c>
      <c r="M47" s="1">
        <f>COUNTIFS(Table2[Sub-Sector],Table3[[#This Row],[Sub-Sector]],Table2[% Away From Current Week High],"&lt;=0.05")/Table3[[#This Row],[Count]]</f>
        <v>0.5</v>
      </c>
      <c r="N47" s="1">
        <f>COUNTIFS(Table2[Sub-Sector],Table3[[#This Row],[Sub-Sector]],Table2[% Away From Current Month Low],"&gt;=0.05")/Table3[[#This Row],[Count]]</f>
        <v>0.5</v>
      </c>
      <c r="O47" s="1">
        <f>COUNTIFS(Table2[Sub-Sector],Table3[[#This Row],[Sub-Sector]],Table2[% Away From Current Month High],"&lt;=0.05")/Table3[[#This Row],[Count]]</f>
        <v>0.5</v>
      </c>
      <c r="P47" s="1">
        <f>COUNTIFS(Table2[Sub-Sector],Table3[[#This Row],[Sub-Sector]],Table2[% Away From 52W High],"&lt;=10")/Table3[[#This Row],[Count]]</f>
        <v>0.5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0.5</v>
      </c>
      <c r="S47" s="1">
        <f>COUNTIFS(Table2[Sub-Sector],Table3[[#This Row],[Sub-Sector]],Table2[% Price above 50 EMA],"&gt;=0")/Table3[[#This Row],[Count]]</f>
        <v>0.5</v>
      </c>
      <c r="T47" s="1">
        <f>COUNTIFS(Table2[Sub-Sector],Table3[[#This Row],[Sub-Sector]],Table2[% Price above 200 EMA],"&gt;=0")/Table3[[#This Row],[Count]]</f>
        <v>1</v>
      </c>
      <c r="U47" s="1">
        <f>COUNTIFS(Table2[Sub-Sector],Table3[[#This Row],[Sub-Sector]],Table2[Rate of Change - Zone],"Positive")/Table3[[#This Row],[Count]]</f>
        <v>0.5</v>
      </c>
      <c r="V47" s="1">
        <f>COUNTIFS(Table2[Sub-Sector],Table3[[#This Row],[Sub-Sector]],Table2[Sharpe Ratio],"&gt;=0.10")/Table3[[#This Row],[Count]]</f>
        <v>0.5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297</v>
      </c>
      <c r="X47">
        <f>_xlfn.RANK.AVG(Table3[[#This Row],[Score]],Table3[Score],1)</f>
        <v>24.5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223.5</v>
      </c>
      <c r="Z47">
        <f>_xlfn.RANK.AVG(Table3[[#This Row],[Score 2 ]],Table3[[Score 2 ]],1)</f>
        <v>45.5</v>
      </c>
    </row>
    <row r="48" spans="1:26" x14ac:dyDescent="0.3">
      <c r="A48" t="s">
        <v>46</v>
      </c>
      <c r="B48">
        <f>COUNTIFS(Table2[Sub-Sector],Table3[[#This Row],[Sub-Sector]])</f>
        <v>26</v>
      </c>
      <c r="C48" s="1">
        <f>COUNTIFS(Table2[Sub-Sector],Table3[[#This Row],[Sub-Sector]],Table2[Uptrend],"Uptrend")/Table3[[#This Row],[Count]]</f>
        <v>0.11538461538461539</v>
      </c>
      <c r="D48" s="1">
        <f>COUNTIFS(Table2[Sub-Sector],Table3[[#This Row],[Sub-Sector]],Table2[1W Return vs Nifty],"&gt;=5")/Table3[[#This Row],[Count]]</f>
        <v>0.11538461538461539</v>
      </c>
      <c r="E48" s="1">
        <f>COUNTIFS(Table2[Sub-Sector],Table3[[#This Row],[Sub-Sector]],Table2[1M Return vs Nifty],"&gt;=5")/Table3[[#This Row],[Count]]</f>
        <v>0.11538461538461539</v>
      </c>
      <c r="F48" s="1">
        <f>COUNTIFS(Table2[Sub-Sector],Table3[[#This Row],[Sub-Sector]],Table2[6M Return vs Nifty],"&gt;=10")/Table3[[#This Row],[Count]]</f>
        <v>0.46153846153846156</v>
      </c>
      <c r="G48" s="1">
        <f>COUNTIFS(Table2[Sub-Sector],Table3[[#This Row],[Sub-Sector]],Table2[1Y Return vs Nifty],"&gt;=10")/Table3[[#This Row],[Count]]</f>
        <v>0.73076923076923073</v>
      </c>
      <c r="H48" s="1">
        <f>COUNTIFS(Table2[Sub-Sector],Table3[[#This Row],[Sub-Sector]],Table2[RSI Exponential â€“ 14D],"&gt;=50")/Table3[[#This Row],[Count]]</f>
        <v>0.76923076923076927</v>
      </c>
      <c r="I48" s="1">
        <f>COUNTIFS(Table2[Sub-Sector],Table3[[#This Row],[Sub-Sector]],Table2[Relative Volume],"&gt;=1")/Table3[[#This Row],[Count]]</f>
        <v>3.8461538461538464E-2</v>
      </c>
      <c r="J48" s="1">
        <f>COUNTIFS(Table2[Sub-Sector],Table3[[#This Row],[Sub-Sector]],Table2[% Away From Day Low],"&gt;=0.05")/Table3[[#This Row],[Count]]</f>
        <v>7.6923076923076927E-2</v>
      </c>
      <c r="K48" s="1">
        <f>COUNTIFS(Table2[Sub-Sector],Table3[[#This Row],[Sub-Sector]],Table2[% Away From Day High],"&lt;=0.05")/Table3[[#This Row],[Count]]</f>
        <v>0.96153846153846156</v>
      </c>
      <c r="L48" s="1">
        <f>COUNTIFS(Table2[Sub-Sector],Table3[[#This Row],[Sub-Sector]],Table2[% Away From Current Week Low],"&gt;=0.05")/Table3[[#This Row],[Count]]</f>
        <v>0.19230769230769232</v>
      </c>
      <c r="M48" s="1">
        <f>COUNTIFS(Table2[Sub-Sector],Table3[[#This Row],[Sub-Sector]],Table2[% Away From Current Week High],"&lt;=0.05")/Table3[[#This Row],[Count]]</f>
        <v>0.84615384615384615</v>
      </c>
      <c r="N48" s="1">
        <f>COUNTIFS(Table2[Sub-Sector],Table3[[#This Row],[Sub-Sector]],Table2[% Away From Current Month Low],"&gt;=0.05")/Table3[[#This Row],[Count]]</f>
        <v>0.19230769230769232</v>
      </c>
      <c r="O48" s="1">
        <f>COUNTIFS(Table2[Sub-Sector],Table3[[#This Row],[Sub-Sector]],Table2[% Away From Current Month High],"&lt;=0.05")/Table3[[#This Row],[Count]]</f>
        <v>0.76923076923076927</v>
      </c>
      <c r="P48" s="1">
        <f>COUNTIFS(Table2[Sub-Sector],Table3[[#This Row],[Sub-Sector]],Table2[% Away From 52W High],"&lt;=10")/Table3[[#This Row],[Count]]</f>
        <v>0.11538461538461539</v>
      </c>
      <c r="Q48" s="1">
        <f>COUNTIFS(Table2[Sub-Sector],Table3[[#This Row],[Sub-Sector]],Table2[% Away From 52W Low],"&gt;=10")/Table3[[#This Row],[Count]]</f>
        <v>0.96153846153846156</v>
      </c>
      <c r="R48" s="1">
        <f>COUNTIFS(Table2[Sub-Sector],Table3[[#This Row],[Sub-Sector]],Table2[% Price above 20 EMA],"&gt;=0")/Table3[[#This Row],[Count]]</f>
        <v>0.46153846153846156</v>
      </c>
      <c r="S48" s="1">
        <f>COUNTIFS(Table2[Sub-Sector],Table3[[#This Row],[Sub-Sector]],Table2[% Price above 50 EMA],"&gt;=0")/Table3[[#This Row],[Count]]</f>
        <v>0.30769230769230771</v>
      </c>
      <c r="T48" s="1">
        <f>COUNTIFS(Table2[Sub-Sector],Table3[[#This Row],[Sub-Sector]],Table2[% Price above 200 EMA],"&gt;=0")/Table3[[#This Row],[Count]]</f>
        <v>0.61538461538461542</v>
      </c>
      <c r="U48" s="1">
        <f>COUNTIFS(Table2[Sub-Sector],Table3[[#This Row],[Sub-Sector]],Table2[Rate of Change - Zone],"Positive")/Table3[[#This Row],[Count]]</f>
        <v>0.69230769230769229</v>
      </c>
      <c r="V48" s="1">
        <f>COUNTIFS(Table2[Sub-Sector],Table3[[#This Row],[Sub-Sector]],Table2[Sharpe Ratio],"&gt;=0.10")/Table3[[#This Row],[Count]]</f>
        <v>0.46153846153846156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421.5</v>
      </c>
      <c r="X48">
        <f>_xlfn.RANK.AVG(Table3[[#This Row],[Score]],Table3[Score],1)</f>
        <v>54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48">
        <f>_xlfn.RANK.AVG(Table3[[#This Row],[Score 2 ]],Table3[[Score 2 ]],1)</f>
        <v>47.5</v>
      </c>
    </row>
    <row r="49" spans="1:26" x14ac:dyDescent="0.3">
      <c r="A49" t="s">
        <v>199</v>
      </c>
      <c r="B49">
        <f>COUNTIFS(Table2[Sub-Sector],Table3[[#This Row],[Sub-Sector]])</f>
        <v>28</v>
      </c>
      <c r="C49" s="1">
        <f>COUNTIFS(Table2[Sub-Sector],Table3[[#This Row],[Sub-Sector]],Table2[Uptrend],"Uptrend")/Table3[[#This Row],[Count]]</f>
        <v>0.21428571428571427</v>
      </c>
      <c r="D49" s="1">
        <f>COUNTIFS(Table2[Sub-Sector],Table3[[#This Row],[Sub-Sector]],Table2[1W Return vs Nifty],"&gt;=5")/Table3[[#This Row],[Count]]</f>
        <v>0.39285714285714285</v>
      </c>
      <c r="E49" s="1">
        <f>COUNTIFS(Table2[Sub-Sector],Table3[[#This Row],[Sub-Sector]],Table2[1M Return vs Nifty],"&gt;=5")/Table3[[#This Row],[Count]]</f>
        <v>0.10714285714285714</v>
      </c>
      <c r="F49" s="1">
        <f>COUNTIFS(Table2[Sub-Sector],Table3[[#This Row],[Sub-Sector]],Table2[6M Return vs Nifty],"&gt;=10")/Table3[[#This Row],[Count]]</f>
        <v>0.42857142857142855</v>
      </c>
      <c r="G49" s="1">
        <f>COUNTIFS(Table2[Sub-Sector],Table3[[#This Row],[Sub-Sector]],Table2[1Y Return vs Nifty],"&gt;=10")/Table3[[#This Row],[Count]]</f>
        <v>0.5357142857142857</v>
      </c>
      <c r="H49" s="1">
        <f>COUNTIFS(Table2[Sub-Sector],Table3[[#This Row],[Sub-Sector]],Table2[RSI Exponential â€“ 14D],"&gt;=50")/Table3[[#This Row],[Count]]</f>
        <v>0.7857142857142857</v>
      </c>
      <c r="I49" s="1">
        <f>COUNTIFS(Table2[Sub-Sector],Table3[[#This Row],[Sub-Sector]],Table2[Relative Volume],"&gt;=1")/Table3[[#This Row],[Count]]</f>
        <v>0.17857142857142858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0.9642857142857143</v>
      </c>
      <c r="L49" s="1">
        <f>COUNTIFS(Table2[Sub-Sector],Table3[[#This Row],[Sub-Sector]],Table2[% Away From Current Week Low],"&gt;=0.05")/Table3[[#This Row],[Count]]</f>
        <v>0.25</v>
      </c>
      <c r="M49" s="1">
        <f>COUNTIFS(Table2[Sub-Sector],Table3[[#This Row],[Sub-Sector]],Table2[% Away From Current Week High],"&lt;=0.05")/Table3[[#This Row],[Count]]</f>
        <v>0.8214285714285714</v>
      </c>
      <c r="N49" s="1">
        <f>COUNTIFS(Table2[Sub-Sector],Table3[[#This Row],[Sub-Sector]],Table2[% Away From Current Month Low],"&gt;=0.05")/Table3[[#This Row],[Count]]</f>
        <v>0.25</v>
      </c>
      <c r="O49" s="1">
        <f>COUNTIFS(Table2[Sub-Sector],Table3[[#This Row],[Sub-Sector]],Table2[% Away From Current Month High],"&lt;=0.05")/Table3[[#This Row],[Count]]</f>
        <v>0.8214285714285714</v>
      </c>
      <c r="P49" s="1">
        <f>COUNTIFS(Table2[Sub-Sector],Table3[[#This Row],[Sub-Sector]],Table2[% Away From 52W High],"&lt;=10")/Table3[[#This Row],[Count]]</f>
        <v>0.14285714285714285</v>
      </c>
      <c r="Q49" s="1">
        <f>COUNTIFS(Table2[Sub-Sector],Table3[[#This Row],[Sub-Sector]],Table2[% Away From 52W Low],"&gt;=10")/Table3[[#This Row],[Count]]</f>
        <v>0.9642857142857143</v>
      </c>
      <c r="R49" s="1">
        <f>COUNTIFS(Table2[Sub-Sector],Table3[[#This Row],[Sub-Sector]],Table2[% Price above 20 EMA],"&gt;=0")/Table3[[#This Row],[Count]]</f>
        <v>0.5</v>
      </c>
      <c r="S49" s="1">
        <f>COUNTIFS(Table2[Sub-Sector],Table3[[#This Row],[Sub-Sector]],Table2[% Price above 50 EMA],"&gt;=0")/Table3[[#This Row],[Count]]</f>
        <v>0.35714285714285715</v>
      </c>
      <c r="T49" s="1">
        <f>COUNTIFS(Table2[Sub-Sector],Table3[[#This Row],[Sub-Sector]],Table2[% Price above 200 EMA],"&gt;=0")/Table3[[#This Row],[Count]]</f>
        <v>0.75</v>
      </c>
      <c r="U49" s="1">
        <f>COUNTIFS(Table2[Sub-Sector],Table3[[#This Row],[Sub-Sector]],Table2[Rate of Change - Zone],"Positive")/Table3[[#This Row],[Count]]</f>
        <v>0.75</v>
      </c>
      <c r="V49" s="1">
        <f>COUNTIFS(Table2[Sub-Sector],Table3[[#This Row],[Sub-Sector]],Table2[Sharpe Ratio],"&gt;=0.10")/Table3[[#This Row],[Count]]</f>
        <v>0.35714285714285715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387.5</v>
      </c>
      <c r="X49">
        <f>_xlfn.RANK.AVG(Table3[[#This Row],[Score]],Table3[Score],1)</f>
        <v>49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49">
        <f>_xlfn.RANK.AVG(Table3[[#This Row],[Score 2 ]],Table3[[Score 2 ]],1)</f>
        <v>47.5</v>
      </c>
    </row>
    <row r="50" spans="1:26" x14ac:dyDescent="0.3">
      <c r="A50" t="s">
        <v>1003</v>
      </c>
      <c r="B50">
        <f>COUNTIFS(Table2[Sub-Sector],Table3[[#This Row],[Sub-Sector]])</f>
        <v>2</v>
      </c>
      <c r="C50" s="1">
        <f>COUNTIFS(Table2[Sub-Sector],Table3[[#This Row],[Sub-Sector]],Table2[Uptrend],"Uptrend")/Table3[[#This Row],[Count]]</f>
        <v>0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0.5</v>
      </c>
      <c r="F50" s="1">
        <f>COUNTIFS(Table2[Sub-Sector],Table3[[#This Row],[Sub-Sector]],Table2[6M Return vs Nifty],"&gt;=10")/Table3[[#This Row],[Count]]</f>
        <v>0.5</v>
      </c>
      <c r="G50" s="1">
        <f>COUNTIFS(Table2[Sub-Sector],Table3[[#This Row],[Sub-Sector]],Table2[1Y Return vs Nifty],"&gt;=10")/Table3[[#This Row],[Count]]</f>
        <v>0.5</v>
      </c>
      <c r="H50" s="1">
        <f>COUNTIFS(Table2[Sub-Sector],Table3[[#This Row],[Sub-Sector]],Table2[RSI Exponential â€“ 14D],"&gt;=50")/Table3[[#This Row],[Count]]</f>
        <v>1</v>
      </c>
      <c r="I50" s="1">
        <f>COUNTIFS(Table2[Sub-Sector],Table3[[#This Row],[Sub-Sector]],Table2[Relative Volume],"&gt;=1")/Table3[[#This Row],[Count]]</f>
        <v>0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1</v>
      </c>
      <c r="N50" s="1">
        <f>COUNTIFS(Table2[Sub-Sector],Table3[[#This Row],[Sub-Sector]],Table2[% Away From Current Month Low],"&gt;=0.05")/Table3[[#This Row],[Count]]</f>
        <v>0</v>
      </c>
      <c r="O50" s="1">
        <f>COUNTIFS(Table2[Sub-Sector],Table3[[#This Row],[Sub-Sector]],Table2[% Away From Current Month High],"&lt;=0.05")/Table3[[#This Row],[Count]]</f>
        <v>1</v>
      </c>
      <c r="P50" s="1">
        <f>COUNTIFS(Table2[Sub-Sector],Table3[[#This Row],[Sub-Sector]],Table2[% Away From 52W High],"&lt;=10")/Table3[[#This Row],[Count]]</f>
        <v>0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0.5</v>
      </c>
      <c r="S50" s="1">
        <f>COUNTIFS(Table2[Sub-Sector],Table3[[#This Row],[Sub-Sector]],Table2[% Price above 50 EMA],"&gt;=0")/Table3[[#This Row],[Count]]</f>
        <v>0.5</v>
      </c>
      <c r="T50" s="1">
        <f>COUNTIFS(Table2[Sub-Sector],Table3[[#This Row],[Sub-Sector]],Table2[% Price above 200 EMA],"&gt;=0")/Table3[[#This Row],[Count]]</f>
        <v>0.5</v>
      </c>
      <c r="U50" s="1">
        <f>COUNTIFS(Table2[Sub-Sector],Table3[[#This Row],[Sub-Sector]],Table2[Rate of Change - Zone],"Positive")/Table3[[#This Row],[Count]]</f>
        <v>1</v>
      </c>
      <c r="V50" s="1">
        <f>COUNTIFS(Table2[Sub-Sector],Table3[[#This Row],[Sub-Sector]],Table2[Sharpe Ratio],"&gt;=0.10")/Table3[[#This Row],[Count]]</f>
        <v>0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448</v>
      </c>
      <c r="X50">
        <f>_xlfn.RANK.AVG(Table3[[#This Row],[Score]],Table3[Score],1)</f>
        <v>66.5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50">
        <f>_xlfn.RANK.AVG(Table3[[#This Row],[Score 2 ]],Table3[[Score 2 ]],1)</f>
        <v>49</v>
      </c>
    </row>
    <row r="51" spans="1:26" x14ac:dyDescent="0.3">
      <c r="A51" t="s">
        <v>547</v>
      </c>
      <c r="B51">
        <f>COUNTIFS(Table2[Sub-Sector],Table3[[#This Row],[Sub-Sector]])</f>
        <v>4</v>
      </c>
      <c r="C51" s="1">
        <f>COUNTIFS(Table2[Sub-Sector],Table3[[#This Row],[Sub-Sector]],Table2[Uptrend],"Uptrend")/Table3[[#This Row],[Count]]</f>
        <v>0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</v>
      </c>
      <c r="F51" s="1">
        <f>COUNTIFS(Table2[Sub-Sector],Table3[[#This Row],[Sub-Sector]],Table2[6M Return vs Nifty],"&gt;=10")/Table3[[#This Row],[Count]]</f>
        <v>0.25</v>
      </c>
      <c r="G51" s="1">
        <f>COUNTIFS(Table2[Sub-Sector],Table3[[#This Row],[Sub-Sector]],Table2[1Y Return vs Nifty],"&gt;=10")/Table3[[#This Row],[Count]]</f>
        <v>0.75</v>
      </c>
      <c r="H51" s="1">
        <f>COUNTIFS(Table2[Sub-Sector],Table3[[#This Row],[Sub-Sector]],Table2[RSI Exponential â€“ 14D],"&gt;=50")/Table3[[#This Row],[Count]]</f>
        <v>0.5</v>
      </c>
      <c r="I51" s="1">
        <f>COUNTIFS(Table2[Sub-Sector],Table3[[#This Row],[Sub-Sector]],Table2[Relative Volume],"&gt;=1")/Table3[[#This Row],[Count]]</f>
        <v>0.5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0.25</v>
      </c>
      <c r="M51" s="1">
        <f>COUNTIFS(Table2[Sub-Sector],Table3[[#This Row],[Sub-Sector]],Table2[% Away From Current Week High],"&lt;=0.05")/Table3[[#This Row],[Count]]</f>
        <v>0.75</v>
      </c>
      <c r="N51" s="1">
        <f>COUNTIFS(Table2[Sub-Sector],Table3[[#This Row],[Sub-Sector]],Table2[% Away From Current Month Low],"&gt;=0.05")/Table3[[#This Row],[Count]]</f>
        <v>0.25</v>
      </c>
      <c r="O51" s="1">
        <f>COUNTIFS(Table2[Sub-Sector],Table3[[#This Row],[Sub-Sector]],Table2[% Away From Current Month High],"&lt;=0.05")/Table3[[#This Row],[Count]]</f>
        <v>0.75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0.25</v>
      </c>
      <c r="S51" s="1">
        <f>COUNTIFS(Table2[Sub-Sector],Table3[[#This Row],[Sub-Sector]],Table2[% Price above 50 EMA],"&gt;=0")/Table3[[#This Row],[Count]]</f>
        <v>0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0.5</v>
      </c>
      <c r="V51" s="1">
        <f>COUNTIFS(Table2[Sub-Sector],Table3[[#This Row],[Sub-Sector]],Table2[Sharpe Ratio],"&gt;=0.10")/Table3[[#This Row],[Count]]</f>
        <v>0.5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</v>
      </c>
      <c r="X51">
        <f>_xlfn.RANK.AVG(Table3[[#This Row],[Score]],Table3[Score],1)</f>
        <v>86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</v>
      </c>
      <c r="Z51">
        <f>_xlfn.RANK.AVG(Table3[[#This Row],[Score 2 ]],Table3[[Score 2 ]],1)</f>
        <v>50</v>
      </c>
    </row>
    <row r="52" spans="1:26" x14ac:dyDescent="0.3">
      <c r="A52" t="s">
        <v>445</v>
      </c>
      <c r="B52">
        <f>COUNTIFS(Table2[Sub-Sector],Table3[[#This Row],[Sub-Sector]])</f>
        <v>4</v>
      </c>
      <c r="C52" s="1">
        <f>COUNTIFS(Table2[Sub-Sector],Table3[[#This Row],[Sub-Sector]],Table2[Uptrend],"Uptrend")/Table3[[#This Row],[Count]]</f>
        <v>0.5</v>
      </c>
      <c r="D52" s="1">
        <f>COUNTIFS(Table2[Sub-Sector],Table3[[#This Row],[Sub-Sector]],Table2[1W Return vs Nifty],"&gt;=5")/Table3[[#This Row],[Count]]</f>
        <v>0.25</v>
      </c>
      <c r="E52" s="1">
        <f>COUNTIFS(Table2[Sub-Sector],Table3[[#This Row],[Sub-Sector]],Table2[1M Return vs Nifty],"&gt;=5")/Table3[[#This Row],[Count]]</f>
        <v>0.25</v>
      </c>
      <c r="F52" s="1">
        <f>COUNTIFS(Table2[Sub-Sector],Table3[[#This Row],[Sub-Sector]],Table2[6M Return vs Nifty],"&gt;=10")/Table3[[#This Row],[Count]]</f>
        <v>0.5</v>
      </c>
      <c r="G52" s="1">
        <f>COUNTIFS(Table2[Sub-Sector],Table3[[#This Row],[Sub-Sector]],Table2[1Y Return vs Nifty],"&gt;=10")/Table3[[#This Row],[Count]]</f>
        <v>0.75</v>
      </c>
      <c r="H52" s="1">
        <f>COUNTIFS(Table2[Sub-Sector],Table3[[#This Row],[Sub-Sector]],Table2[RSI Exponential â€“ 14D],"&gt;=50")/Table3[[#This Row],[Count]]</f>
        <v>0.5</v>
      </c>
      <c r="I52" s="1">
        <f>COUNTIFS(Table2[Sub-Sector],Table3[[#This Row],[Sub-Sector]],Table2[Relative Volume],"&gt;=1")/Table3[[#This Row],[Count]]</f>
        <v>0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0.25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0.25</v>
      </c>
      <c r="O52" s="1">
        <f>COUNTIFS(Table2[Sub-Sector],Table3[[#This Row],[Sub-Sector]],Table2[% Away From Current Month High],"&lt;=0.05")/Table3[[#This Row],[Count]]</f>
        <v>1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0.75</v>
      </c>
      <c r="S52" s="1">
        <f>COUNTIFS(Table2[Sub-Sector],Table3[[#This Row],[Sub-Sector]],Table2[% Price above 50 EMA],"&gt;=0")/Table3[[#This Row],[Count]]</f>
        <v>0.75</v>
      </c>
      <c r="T52" s="1">
        <f>COUNTIFS(Table2[Sub-Sector],Table3[[#This Row],[Sub-Sector]],Table2[% Price above 200 EMA],"&gt;=0")/Table3[[#This Row],[Count]]</f>
        <v>0.75</v>
      </c>
      <c r="U52" s="1">
        <f>COUNTIFS(Table2[Sub-Sector],Table3[[#This Row],[Sub-Sector]],Table2[Rate of Change - Zone],"Positive")/Table3[[#This Row],[Count]]</f>
        <v>0.75</v>
      </c>
      <c r="V52" s="1">
        <f>COUNTIFS(Table2[Sub-Sector],Table3[[#This Row],[Sub-Sector]],Table2[Sharpe Ratio],"&gt;=0.10")/Table3[[#This Row],[Count]]</f>
        <v>0.5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357</v>
      </c>
      <c r="X52">
        <f>_xlfn.RANK.AVG(Table3[[#This Row],[Score]],Table3[Score],1)</f>
        <v>41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2">
        <f>_xlfn.RANK.AVG(Table3[[#This Row],[Score 2 ]],Table3[[Score 2 ]],1)</f>
        <v>51</v>
      </c>
    </row>
    <row r="53" spans="1:26" x14ac:dyDescent="0.3">
      <c r="A53" t="s">
        <v>131</v>
      </c>
      <c r="B53">
        <f>COUNTIFS(Table2[Sub-Sector],Table3[[#This Row],[Sub-Sector]])</f>
        <v>3</v>
      </c>
      <c r="C53" s="1">
        <f>COUNTIFS(Table2[Sub-Sector],Table3[[#This Row],[Sub-Sector]],Table2[Uptrend],"Uptrend")/Table3[[#This Row],[Count]]</f>
        <v>0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0.33333333333333331</v>
      </c>
      <c r="F53" s="1">
        <f>COUNTIFS(Table2[Sub-Sector],Table3[[#This Row],[Sub-Sector]],Table2[6M Return vs Nifty],"&gt;=10")/Table3[[#This Row],[Count]]</f>
        <v>0.33333333333333331</v>
      </c>
      <c r="G53" s="1">
        <f>COUNTIFS(Table2[Sub-Sector],Table3[[#This Row],[Sub-Sector]],Table2[1Y Return vs Nifty],"&gt;=10")/Table3[[#This Row],[Count]]</f>
        <v>0.33333333333333331</v>
      </c>
      <c r="H53" s="1">
        <f>COUNTIFS(Table2[Sub-Sector],Table3[[#This Row],[Sub-Sector]],Table2[RSI Exponential â€“ 14D],"&gt;=50")/Table3[[#This Row],[Count]]</f>
        <v>0.66666666666666663</v>
      </c>
      <c r="I53" s="1">
        <f>COUNTIFS(Table2[Sub-Sector],Table3[[#This Row],[Sub-Sector]],Table2[Relative Volume],"&gt;=1")/Table3[[#This Row],[Count]]</f>
        <v>0.66666666666666663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0.66666666666666663</v>
      </c>
      <c r="N53" s="1">
        <f>COUNTIFS(Table2[Sub-Sector],Table3[[#This Row],[Sub-Sector]],Table2[% Away From Current Month Low],"&gt;=0.05")/Table3[[#This Row],[Count]]</f>
        <v>0</v>
      </c>
      <c r="O53" s="1">
        <f>COUNTIFS(Table2[Sub-Sector],Table3[[#This Row],[Sub-Sector]],Table2[% Away From Current Month High],"&lt;=0.05")/Table3[[#This Row],[Count]]</f>
        <v>0.66666666666666663</v>
      </c>
      <c r="P53" s="1">
        <f>COUNTIFS(Table2[Sub-Sector],Table3[[#This Row],[Sub-Sector]],Table2[% Away From 52W High],"&lt;=10")/Table3[[#This Row],[Count]]</f>
        <v>0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0.33333333333333331</v>
      </c>
      <c r="S53" s="1">
        <f>COUNTIFS(Table2[Sub-Sector],Table3[[#This Row],[Sub-Sector]],Table2[% Price above 50 EMA],"&gt;=0")/Table3[[#This Row],[Count]]</f>
        <v>0.33333333333333331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0.66666666666666663</v>
      </c>
      <c r="V53" s="1">
        <f>COUNTIFS(Table2[Sub-Sector],Table3[[#This Row],[Sub-Sector]],Table2[Sharpe Ratio],"&gt;=0.10")/Table3[[#This Row],[Count]]</f>
        <v>0.66666666666666663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470</v>
      </c>
      <c r="X53">
        <f>_xlfn.RANK.AVG(Table3[[#This Row],[Score]],Table3[Score],1)</f>
        <v>71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53">
        <f>_xlfn.RANK.AVG(Table3[[#This Row],[Score 2 ]],Table3[[Score 2 ]],1)</f>
        <v>52</v>
      </c>
    </row>
    <row r="54" spans="1:26" x14ac:dyDescent="0.3">
      <c r="A54" t="s">
        <v>240</v>
      </c>
      <c r="B54">
        <f>COUNTIFS(Table2[Sub-Sector],Table3[[#This Row],[Sub-Sector]])</f>
        <v>8</v>
      </c>
      <c r="C54" s="1">
        <f>COUNTIFS(Table2[Sub-Sector],Table3[[#This Row],[Sub-Sector]],Table2[Uptrend],"Uptrend")/Table3[[#This Row],[Count]]</f>
        <v>0.375</v>
      </c>
      <c r="D54" s="1">
        <f>COUNTIFS(Table2[Sub-Sector],Table3[[#This Row],[Sub-Sector]],Table2[1W Return vs Nifty],"&gt;=5")/Table3[[#This Row],[Count]]</f>
        <v>0.375</v>
      </c>
      <c r="E54" s="1">
        <f>COUNTIFS(Table2[Sub-Sector],Table3[[#This Row],[Sub-Sector]],Table2[1M Return vs Nifty],"&gt;=5")/Table3[[#This Row],[Count]]</f>
        <v>0.125</v>
      </c>
      <c r="F54" s="1">
        <f>COUNTIFS(Table2[Sub-Sector],Table3[[#This Row],[Sub-Sector]],Table2[6M Return vs Nifty],"&gt;=10")/Table3[[#This Row],[Count]]</f>
        <v>0.375</v>
      </c>
      <c r="G54" s="1">
        <f>COUNTIFS(Table2[Sub-Sector],Table3[[#This Row],[Sub-Sector]],Table2[1Y Return vs Nifty],"&gt;=10")/Table3[[#This Row],[Count]]</f>
        <v>0.625</v>
      </c>
      <c r="H54" s="1">
        <f>COUNTIFS(Table2[Sub-Sector],Table3[[#This Row],[Sub-Sector]],Table2[RSI Exponential â€“ 14D],"&gt;=50")/Table3[[#This Row],[Count]]</f>
        <v>0.75</v>
      </c>
      <c r="I54" s="1">
        <f>COUNTIFS(Table2[Sub-Sector],Table3[[#This Row],[Sub-Sector]],Table2[Relative Volume],"&gt;=1")/Table3[[#This Row],[Count]]</f>
        <v>0.25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0.25</v>
      </c>
      <c r="M54" s="1">
        <f>COUNTIFS(Table2[Sub-Sector],Table3[[#This Row],[Sub-Sector]],Table2[% Away From Current Week High],"&lt;=0.05")/Table3[[#This Row],[Count]]</f>
        <v>0.875</v>
      </c>
      <c r="N54" s="1">
        <f>COUNTIFS(Table2[Sub-Sector],Table3[[#This Row],[Sub-Sector]],Table2[% Away From Current Month Low],"&gt;=0.05")/Table3[[#This Row],[Count]]</f>
        <v>0.25</v>
      </c>
      <c r="O54" s="1">
        <f>COUNTIFS(Table2[Sub-Sector],Table3[[#This Row],[Sub-Sector]],Table2[% Away From Current Month High],"&lt;=0.05")/Table3[[#This Row],[Count]]</f>
        <v>0.875</v>
      </c>
      <c r="P54" s="1">
        <f>COUNTIFS(Table2[Sub-Sector],Table3[[#This Row],[Sub-Sector]],Table2[% Away From 52W High],"&lt;=10")/Table3[[#This Row],[Count]]</f>
        <v>0.125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0.375</v>
      </c>
      <c r="S54" s="1">
        <f>COUNTIFS(Table2[Sub-Sector],Table3[[#This Row],[Sub-Sector]],Table2[% Price above 50 EMA],"&gt;=0")/Table3[[#This Row],[Count]]</f>
        <v>0.25</v>
      </c>
      <c r="T54" s="1">
        <f>COUNTIFS(Table2[Sub-Sector],Table3[[#This Row],[Sub-Sector]],Table2[% Price above 200 EMA],"&gt;=0")/Table3[[#This Row],[Count]]</f>
        <v>0.625</v>
      </c>
      <c r="U54" s="1">
        <f>COUNTIFS(Table2[Sub-Sector],Table3[[#This Row],[Sub-Sector]],Table2[Rate of Change - Zone],"Positive")/Table3[[#This Row],[Count]]</f>
        <v>0.625</v>
      </c>
      <c r="V54" s="1">
        <f>COUNTIFS(Table2[Sub-Sector],Table3[[#This Row],[Sub-Sector]],Table2[Sharpe Ratio],"&gt;=0.10")/Table3[[#This Row],[Count]]</f>
        <v>0.25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369.5</v>
      </c>
      <c r="X54">
        <f>_xlfn.RANK.AVG(Table3[[#This Row],[Score]],Table3[Score],1)</f>
        <v>45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54">
        <f>_xlfn.RANK.AVG(Table3[[#This Row],[Score 2 ]],Table3[[Score 2 ]],1)</f>
        <v>53</v>
      </c>
    </row>
    <row r="55" spans="1:26" x14ac:dyDescent="0.3">
      <c r="A55" t="s">
        <v>515</v>
      </c>
      <c r="B55">
        <f>COUNTIFS(Table2[Sub-Sector],Table3[[#This Row],[Sub-Sector]])</f>
        <v>9</v>
      </c>
      <c r="C55" s="1">
        <f>COUNTIFS(Table2[Sub-Sector],Table3[[#This Row],[Sub-Sector]],Table2[Uptrend],"Uptrend")/Table3[[#This Row],[Count]]</f>
        <v>0.66666666666666663</v>
      </c>
      <c r="D55" s="1">
        <f>COUNTIFS(Table2[Sub-Sector],Table3[[#This Row],[Sub-Sector]],Table2[1W Return vs Nifty],"&gt;=5")/Table3[[#This Row],[Count]]</f>
        <v>0.33333333333333331</v>
      </c>
      <c r="E55" s="1">
        <f>COUNTIFS(Table2[Sub-Sector],Table3[[#This Row],[Sub-Sector]],Table2[1M Return vs Nifty],"&gt;=5")/Table3[[#This Row],[Count]]</f>
        <v>0.44444444444444442</v>
      </c>
      <c r="F55" s="1">
        <f>COUNTIFS(Table2[Sub-Sector],Table3[[#This Row],[Sub-Sector]],Table2[6M Return vs Nifty],"&gt;=10")/Table3[[#This Row],[Count]]</f>
        <v>0.44444444444444442</v>
      </c>
      <c r="G55" s="1">
        <f>COUNTIFS(Table2[Sub-Sector],Table3[[#This Row],[Sub-Sector]],Table2[1Y Return vs Nifty],"&gt;=10")/Table3[[#This Row],[Count]]</f>
        <v>0.44444444444444442</v>
      </c>
      <c r="H55" s="1">
        <f>COUNTIFS(Table2[Sub-Sector],Table3[[#This Row],[Sub-Sector]],Table2[RSI Exponential â€“ 14D],"&gt;=50")/Table3[[#This Row],[Count]]</f>
        <v>0.77777777777777779</v>
      </c>
      <c r="I55" s="1">
        <f>COUNTIFS(Table2[Sub-Sector],Table3[[#This Row],[Sub-Sector]],Table2[Relative Volume],"&gt;=1")/Table3[[#This Row],[Count]]</f>
        <v>0.1111111111111111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0.22222222222222221</v>
      </c>
      <c r="M55" s="1">
        <f>COUNTIFS(Table2[Sub-Sector],Table3[[#This Row],[Sub-Sector]],Table2[% Away From Current Week High],"&lt;=0.05")/Table3[[#This Row],[Count]]</f>
        <v>0.77777777777777779</v>
      </c>
      <c r="N55" s="1">
        <f>COUNTIFS(Table2[Sub-Sector],Table3[[#This Row],[Sub-Sector]],Table2[% Away From Current Month Low],"&gt;=0.05")/Table3[[#This Row],[Count]]</f>
        <v>0.22222222222222221</v>
      </c>
      <c r="O55" s="1">
        <f>COUNTIFS(Table2[Sub-Sector],Table3[[#This Row],[Sub-Sector]],Table2[% Away From Current Month High],"&lt;=0.05")/Table3[[#This Row],[Count]]</f>
        <v>0.77777777777777779</v>
      </c>
      <c r="P55" s="1">
        <f>COUNTIFS(Table2[Sub-Sector],Table3[[#This Row],[Sub-Sector]],Table2[% Away From 52W High],"&lt;=10")/Table3[[#This Row],[Count]]</f>
        <v>0.33333333333333331</v>
      </c>
      <c r="Q55" s="1">
        <f>COUNTIFS(Table2[Sub-Sector],Table3[[#This Row],[Sub-Sector]],Table2[% Away From 52W Low],"&gt;=10")/Table3[[#This Row],[Count]]</f>
        <v>0.88888888888888884</v>
      </c>
      <c r="R55" s="1">
        <f>COUNTIFS(Table2[Sub-Sector],Table3[[#This Row],[Sub-Sector]],Table2[% Price above 20 EMA],"&gt;=0")/Table3[[#This Row],[Count]]</f>
        <v>0.44444444444444442</v>
      </c>
      <c r="S55" s="1">
        <f>COUNTIFS(Table2[Sub-Sector],Table3[[#This Row],[Sub-Sector]],Table2[% Price above 50 EMA],"&gt;=0")/Table3[[#This Row],[Count]]</f>
        <v>0.66666666666666663</v>
      </c>
      <c r="T55" s="1">
        <f>COUNTIFS(Table2[Sub-Sector],Table3[[#This Row],[Sub-Sector]],Table2[% Price above 200 EMA],"&gt;=0")/Table3[[#This Row],[Count]]</f>
        <v>0.77777777777777779</v>
      </c>
      <c r="U55" s="1">
        <f>COUNTIFS(Table2[Sub-Sector],Table3[[#This Row],[Sub-Sector]],Table2[Rate of Change - Zone],"Positive")/Table3[[#This Row],[Count]]</f>
        <v>0.88888888888888884</v>
      </c>
      <c r="V55" s="1">
        <f>COUNTIFS(Table2[Sub-Sector],Table3[[#This Row],[Sub-Sector]],Table2[Sharpe Ratio],"&gt;=0.10")/Table3[[#This Row],[Count]]</f>
        <v>0.22222222222222221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324.5</v>
      </c>
      <c r="X55">
        <f>_xlfn.RANK.AVG(Table3[[#This Row],[Score]],Table3[Score],1)</f>
        <v>32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55">
        <f>_xlfn.RANK.AVG(Table3[[#This Row],[Score 2 ]],Table3[[Score 2 ]],1)</f>
        <v>54</v>
      </c>
    </row>
    <row r="56" spans="1:26" x14ac:dyDescent="0.3">
      <c r="A56" t="s">
        <v>366</v>
      </c>
      <c r="B56">
        <f>COUNTIFS(Table2[Sub-Sector],Table3[[#This Row],[Sub-Sector]])</f>
        <v>5</v>
      </c>
      <c r="C56" s="1">
        <f>COUNTIFS(Table2[Sub-Sector],Table3[[#This Row],[Sub-Sector]],Table2[Uptrend],"Uptrend")/Table3[[#This Row],[Count]]</f>
        <v>0.4</v>
      </c>
      <c r="D56" s="1">
        <f>COUNTIFS(Table2[Sub-Sector],Table3[[#This Row],[Sub-Sector]],Table2[1W Return vs Nifty],"&gt;=5")/Table3[[#This Row],[Count]]</f>
        <v>0.4</v>
      </c>
      <c r="E56" s="1">
        <f>COUNTIFS(Table2[Sub-Sector],Table3[[#This Row],[Sub-Sector]],Table2[1M Return vs Nifty],"&gt;=5")/Table3[[#This Row],[Count]]</f>
        <v>0.2</v>
      </c>
      <c r="F56" s="1">
        <f>COUNTIFS(Table2[Sub-Sector],Table3[[#This Row],[Sub-Sector]],Table2[6M Return vs Nifty],"&gt;=10")/Table3[[#This Row],[Count]]</f>
        <v>0.4</v>
      </c>
      <c r="G56" s="1">
        <f>COUNTIFS(Table2[Sub-Sector],Table3[[#This Row],[Sub-Sector]],Table2[1Y Return vs Nifty],"&gt;=10")/Table3[[#This Row],[Count]]</f>
        <v>0.4</v>
      </c>
      <c r="H56" s="1">
        <f>COUNTIFS(Table2[Sub-Sector],Table3[[#This Row],[Sub-Sector]],Table2[RSI Exponential â€“ 14D],"&gt;=50")/Table3[[#This Row],[Count]]</f>
        <v>1</v>
      </c>
      <c r="I56" s="1">
        <f>COUNTIFS(Table2[Sub-Sector],Table3[[#This Row],[Sub-Sector]],Table2[Relative Volume],"&gt;=1")/Table3[[#This Row],[Count]]</f>
        <v>0.2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0.8</v>
      </c>
      <c r="L56" s="1">
        <f>COUNTIFS(Table2[Sub-Sector],Table3[[#This Row],[Sub-Sector]],Table2[% Away From Current Week Low],"&gt;=0.05")/Table3[[#This Row],[Count]]</f>
        <v>0.2</v>
      </c>
      <c r="M56" s="1">
        <f>COUNTIFS(Table2[Sub-Sector],Table3[[#This Row],[Sub-Sector]],Table2[% Away From Current Week High],"&lt;=0.05")/Table3[[#This Row],[Count]]</f>
        <v>0.8</v>
      </c>
      <c r="N56" s="1">
        <f>COUNTIFS(Table2[Sub-Sector],Table3[[#This Row],[Sub-Sector]],Table2[% Away From Current Month Low],"&gt;=0.05")/Table3[[#This Row],[Count]]</f>
        <v>0.2</v>
      </c>
      <c r="O56" s="1">
        <f>COUNTIFS(Table2[Sub-Sector],Table3[[#This Row],[Sub-Sector]],Table2[% Away From Current Month High],"&lt;=0.05")/Table3[[#This Row],[Count]]</f>
        <v>0.8</v>
      </c>
      <c r="P56" s="1">
        <f>COUNTIFS(Table2[Sub-Sector],Table3[[#This Row],[Sub-Sector]],Table2[% Away From 52W High],"&lt;=10")/Table3[[#This Row],[Count]]</f>
        <v>0.2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0.6</v>
      </c>
      <c r="S56" s="1">
        <f>COUNTIFS(Table2[Sub-Sector],Table3[[#This Row],[Sub-Sector]],Table2[% Price above 50 EMA],"&gt;=0")/Table3[[#This Row],[Count]]</f>
        <v>0.4</v>
      </c>
      <c r="T56" s="1">
        <f>COUNTIFS(Table2[Sub-Sector],Table3[[#This Row],[Sub-Sector]],Table2[% Price above 200 EMA],"&gt;=0")/Table3[[#This Row],[Count]]</f>
        <v>0.6</v>
      </c>
      <c r="U56" s="1">
        <f>COUNTIFS(Table2[Sub-Sector],Table3[[#This Row],[Sub-Sector]],Table2[Rate of Change - Zone],"Positive")/Table3[[#This Row],[Count]]</f>
        <v>0.8</v>
      </c>
      <c r="V56" s="1">
        <f>COUNTIFS(Table2[Sub-Sector],Table3[[#This Row],[Sub-Sector]],Table2[Sharpe Ratio],"&gt;=0.10")/Table3[[#This Row],[Count]]</f>
        <v>0.2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357</v>
      </c>
      <c r="X56">
        <f>_xlfn.RANK.AVG(Table3[[#This Row],[Score]],Table3[Score],1)</f>
        <v>41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56">
        <f>_xlfn.RANK.AVG(Table3[[#This Row],[Score 2 ]],Table3[[Score 2 ]],1)</f>
        <v>55</v>
      </c>
    </row>
    <row r="57" spans="1:26" x14ac:dyDescent="0.3">
      <c r="A57" t="s">
        <v>1341</v>
      </c>
      <c r="B57">
        <f>COUNTIFS(Table2[Sub-Sector],Table3[[#This Row],[Sub-Sector]])</f>
        <v>1</v>
      </c>
      <c r="C57" s="1">
        <f>COUNTIFS(Table2[Sub-Sector],Table3[[#This Row],[Sub-Sector]],Table2[Uptrend],"Uptrend")/Table3[[#This Row],[Count]]</f>
        <v>1</v>
      </c>
      <c r="D57" s="1">
        <f>COUNTIFS(Table2[Sub-Sector],Table3[[#This Row],[Sub-Sector]],Table2[1W Return vs Nifty],"&gt;=5")/Table3[[#This Row],[Count]]</f>
        <v>1</v>
      </c>
      <c r="E57" s="1">
        <f>COUNTIFS(Table2[Sub-Sector],Table3[[#This Row],[Sub-Sector]],Table2[1M Return vs Nifty],"&gt;=5")/Table3[[#This Row],[Count]]</f>
        <v>1</v>
      </c>
      <c r="F57" s="1">
        <f>COUNTIFS(Table2[Sub-Sector],Table3[[#This Row],[Sub-Sector]],Table2[6M Return vs Nifty],"&gt;=10")/Table3[[#This Row],[Count]]</f>
        <v>1</v>
      </c>
      <c r="G57" s="1">
        <f>COUNTIFS(Table2[Sub-Sector],Table3[[#This Row],[Sub-Sector]],Table2[1Y Return vs Nifty],"&gt;=10")/Table3[[#This Row],[Count]]</f>
        <v>0</v>
      </c>
      <c r="H57" s="1">
        <f>COUNTIFS(Table2[Sub-Sector],Table3[[#This Row],[Sub-Sector]],Table2[RSI Exponential â€“ 14D],"&gt;=50")/Table3[[#This Row],[Count]]</f>
        <v>1</v>
      </c>
      <c r="I57" s="1">
        <f>COUNTIFS(Table2[Sub-Sector],Table3[[#This Row],[Sub-Sector]],Table2[Relative Volume],"&gt;=1")/Table3[[#This Row],[Count]]</f>
        <v>0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0</v>
      </c>
      <c r="O57" s="1">
        <f>COUNTIFS(Table2[Sub-Sector],Table3[[#This Row],[Sub-Sector]],Table2[% Away From Current Month High],"&lt;=0.05")/Table3[[#This Row],[Count]]</f>
        <v>1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1</v>
      </c>
      <c r="S57" s="1">
        <f>COUNTIFS(Table2[Sub-Sector],Table3[[#This Row],[Sub-Sector]],Table2[% Price above 50 EMA],"&gt;=0")/Table3[[#This Row],[Count]]</f>
        <v>1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1</v>
      </c>
      <c r="V57" s="1">
        <f>COUNTIFS(Table2[Sub-Sector],Table3[[#This Row],[Sub-Sector]],Table2[Sharpe Ratio],"&gt;=0.10")/Table3[[#This Row],[Count]]</f>
        <v>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261.5</v>
      </c>
      <c r="X57">
        <f>_xlfn.RANK.AVG(Table3[[#This Row],[Score]],Table3[Score],1)</f>
        <v>18.5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57">
        <f>_xlfn.RANK.AVG(Table3[[#This Row],[Score 2 ]],Table3[[Score 2 ]],1)</f>
        <v>57</v>
      </c>
    </row>
    <row r="58" spans="1:26" x14ac:dyDescent="0.3">
      <c r="A58" t="s">
        <v>528</v>
      </c>
      <c r="B58">
        <f>COUNTIFS(Table2[Sub-Sector],Table3[[#This Row],[Sub-Sector]])</f>
        <v>1</v>
      </c>
      <c r="C58" s="1">
        <f>COUNTIFS(Table2[Sub-Sector],Table3[[#This Row],[Sub-Sector]],Table2[Uptrend],"Uptrend")/Table3[[#This Row],[Count]]</f>
        <v>0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1</v>
      </c>
      <c r="F58" s="1">
        <f>COUNTIFS(Table2[Sub-Sector],Table3[[#This Row],[Sub-Sector]],Table2[6M Return vs Nifty],"&gt;=10")/Table3[[#This Row],[Count]]</f>
        <v>1</v>
      </c>
      <c r="G58" s="1">
        <f>COUNTIFS(Table2[Sub-Sector],Table3[[#This Row],[Sub-Sector]],Table2[1Y Return vs Nifty],"&gt;=10")/Table3[[#This Row],[Count]]</f>
        <v>0</v>
      </c>
      <c r="H58" s="1">
        <f>COUNTIFS(Table2[Sub-Sector],Table3[[#This Row],[Sub-Sector]],Table2[RSI Exponential â€“ 14D],"&gt;=50")/Table3[[#This Row],[Count]]</f>
        <v>1</v>
      </c>
      <c r="I58" s="1">
        <f>COUNTIFS(Table2[Sub-Sector],Table3[[#This Row],[Sub-Sector]],Table2[Relative Volume],"&gt;=1")/Table3[[#This Row],[Count]]</f>
        <v>0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1</v>
      </c>
      <c r="N58" s="1">
        <f>COUNTIFS(Table2[Sub-Sector],Table3[[#This Row],[Sub-Sector]],Table2[% Away From Current Month Low],"&gt;=0.05")/Table3[[#This Row],[Count]]</f>
        <v>0</v>
      </c>
      <c r="O58" s="1">
        <f>COUNTIFS(Table2[Sub-Sector],Table3[[#This Row],[Sub-Sector]],Table2[% Away From Current Month High],"&lt;=0.05")/Table3[[#This Row],[Count]]</f>
        <v>1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1</v>
      </c>
      <c r="S58" s="1">
        <f>COUNTIFS(Table2[Sub-Sector],Table3[[#This Row],[Sub-Sector]],Table2[% Price above 50 EMA],"&gt;=0")/Table3[[#This Row],[Count]]</f>
        <v>1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1</v>
      </c>
      <c r="V58" s="1">
        <f>COUNTIFS(Table2[Sub-Sector],Table3[[#This Row],[Sub-Sector]],Table2[Sharpe Ratio],"&gt;=0.10")/Table3[[#This Row],[Count]]</f>
        <v>0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442.5</v>
      </c>
      <c r="X58">
        <f>_xlfn.RANK.AVG(Table3[[#This Row],[Score]],Table3[Score],1)</f>
        <v>60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58">
        <f>_xlfn.RANK.AVG(Table3[[#This Row],[Score 2 ]],Table3[[Score 2 ]],1)</f>
        <v>57</v>
      </c>
    </row>
    <row r="59" spans="1:26" x14ac:dyDescent="0.3">
      <c r="A59" t="s">
        <v>1151</v>
      </c>
      <c r="B59">
        <f>COUNTIFS(Table2[Sub-Sector],Table3[[#This Row],[Sub-Sector]])</f>
        <v>1</v>
      </c>
      <c r="C59" s="1">
        <f>COUNTIFS(Table2[Sub-Sector],Table3[[#This Row],[Sub-Sector]],Table2[Uptrend],"Uptrend")/Table3[[#This Row],[Count]]</f>
        <v>0</v>
      </c>
      <c r="D59" s="1">
        <f>COUNTIFS(Table2[Sub-Sector],Table3[[#This Row],[Sub-Sector]],Table2[1W Return vs Nifty],"&gt;=5")/Table3[[#This Row],[Count]]</f>
        <v>1</v>
      </c>
      <c r="E59" s="1">
        <f>COUNTIFS(Table2[Sub-Sector],Table3[[#This Row],[Sub-Sector]],Table2[1M Return vs Nifty],"&gt;=5")/Table3[[#This Row],[Count]]</f>
        <v>0</v>
      </c>
      <c r="F59" s="1">
        <f>COUNTIFS(Table2[Sub-Sector],Table3[[#This Row],[Sub-Sector]],Table2[6M Return vs Nifty],"&gt;=10")/Table3[[#This Row],[Count]]</f>
        <v>1</v>
      </c>
      <c r="G59" s="1">
        <f>COUNTIFS(Table2[Sub-Sector],Table3[[#This Row],[Sub-Sector]],Table2[1Y Return vs Nifty],"&gt;=10")/Table3[[#This Row],[Count]]</f>
        <v>0</v>
      </c>
      <c r="H59" s="1">
        <f>COUNTIFS(Table2[Sub-Sector],Table3[[#This Row],[Sub-Sector]],Table2[RSI Exponential â€“ 14D],"&gt;=50")/Table3[[#This Row],[Count]]</f>
        <v>1</v>
      </c>
      <c r="I59" s="1">
        <f>COUNTIFS(Table2[Sub-Sector],Table3[[#This Row],[Sub-Sector]],Table2[Relative Volume],"&gt;=1")/Table3[[#This Row],[Count]]</f>
        <v>0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1</v>
      </c>
      <c r="M59" s="1">
        <f>COUNTIFS(Table2[Sub-Sector],Table3[[#This Row],[Sub-Sector]],Table2[% Away From Current Week High],"&lt;=0.05")/Table3[[#This Row],[Count]]</f>
        <v>1</v>
      </c>
      <c r="N59" s="1">
        <f>COUNTIFS(Table2[Sub-Sector],Table3[[#This Row],[Sub-Sector]],Table2[% Away From Current Month Low],"&gt;=0.05")/Table3[[#This Row],[Count]]</f>
        <v>1</v>
      </c>
      <c r="O59" s="1">
        <f>COUNTIFS(Table2[Sub-Sector],Table3[[#This Row],[Sub-Sector]],Table2[% Away From Current Month High],"&lt;=0.05")/Table3[[#This Row],[Count]]</f>
        <v>1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1</v>
      </c>
      <c r="S59" s="1">
        <f>COUNTIFS(Table2[Sub-Sector],Table3[[#This Row],[Sub-Sector]],Table2[% Price above 50 EMA],"&gt;=0")/Table3[[#This Row],[Count]]</f>
        <v>0</v>
      </c>
      <c r="T59" s="1">
        <f>COUNTIFS(Table2[Sub-Sector],Table3[[#This Row],[Sub-Sector]],Table2[% Price above 200 EMA],"&gt;=0")/Table3[[#This Row],[Count]]</f>
        <v>1</v>
      </c>
      <c r="U59" s="1">
        <f>COUNTIFS(Table2[Sub-Sector],Table3[[#This Row],[Sub-Sector]],Table2[Rate of Change - Zone],"Positive")/Table3[[#This Row],[Count]]</f>
        <v>1</v>
      </c>
      <c r="V59" s="1">
        <f>COUNTIFS(Table2[Sub-Sector],Table3[[#This Row],[Sub-Sector]],Table2[Sharpe Ratio],"&gt;=0.10")/Table3[[#This Row],[Count]]</f>
        <v>0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</v>
      </c>
      <c r="X59">
        <f>_xlfn.RANK.AVG(Table3[[#This Row],[Score]],Table3[Score],1)</f>
        <v>63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59">
        <f>_xlfn.RANK.AVG(Table3[[#This Row],[Score 2 ]],Table3[[Score 2 ]],1)</f>
        <v>57</v>
      </c>
    </row>
    <row r="60" spans="1:26" x14ac:dyDescent="0.3">
      <c r="A60" t="s">
        <v>117</v>
      </c>
      <c r="B60">
        <f>COUNTIFS(Table2[Sub-Sector],Table3[[#This Row],[Sub-Sector]])</f>
        <v>23</v>
      </c>
      <c r="C60" s="1">
        <f>COUNTIFS(Table2[Sub-Sector],Table3[[#This Row],[Sub-Sector]],Table2[Uptrend],"Uptrend")/Table3[[#This Row],[Count]]</f>
        <v>0.39130434782608697</v>
      </c>
      <c r="D60" s="1">
        <f>COUNTIFS(Table2[Sub-Sector],Table3[[#This Row],[Sub-Sector]],Table2[1W Return vs Nifty],"&gt;=5")/Table3[[#This Row],[Count]]</f>
        <v>0.47826086956521741</v>
      </c>
      <c r="E60" s="1">
        <f>COUNTIFS(Table2[Sub-Sector],Table3[[#This Row],[Sub-Sector]],Table2[1M Return vs Nifty],"&gt;=5")/Table3[[#This Row],[Count]]</f>
        <v>0.13043478260869565</v>
      </c>
      <c r="F60" s="1">
        <f>COUNTIFS(Table2[Sub-Sector],Table3[[#This Row],[Sub-Sector]],Table2[6M Return vs Nifty],"&gt;=10")/Table3[[#This Row],[Count]]</f>
        <v>0.21739130434782608</v>
      </c>
      <c r="G60" s="1">
        <f>COUNTIFS(Table2[Sub-Sector],Table3[[#This Row],[Sub-Sector]],Table2[1Y Return vs Nifty],"&gt;=10")/Table3[[#This Row],[Count]]</f>
        <v>0.65217391304347827</v>
      </c>
      <c r="H60" s="1">
        <f>COUNTIFS(Table2[Sub-Sector],Table3[[#This Row],[Sub-Sector]],Table2[RSI Exponential â€“ 14D],"&gt;=50")/Table3[[#This Row],[Count]]</f>
        <v>0.86956521739130432</v>
      </c>
      <c r="I60" s="1">
        <f>COUNTIFS(Table2[Sub-Sector],Table3[[#This Row],[Sub-Sector]],Table2[Relative Volume],"&gt;=1")/Table3[[#This Row],[Count]]</f>
        <v>8.6956521739130432E-2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0.91304347826086951</v>
      </c>
      <c r="L60" s="1">
        <f>COUNTIFS(Table2[Sub-Sector],Table3[[#This Row],[Sub-Sector]],Table2[% Away From Current Week Low],"&gt;=0.05")/Table3[[#This Row],[Count]]</f>
        <v>0.69565217391304346</v>
      </c>
      <c r="M60" s="1">
        <f>COUNTIFS(Table2[Sub-Sector],Table3[[#This Row],[Sub-Sector]],Table2[% Away From Current Week High],"&lt;=0.05")/Table3[[#This Row],[Count]]</f>
        <v>0.86956521739130432</v>
      </c>
      <c r="N60" s="1">
        <f>COUNTIFS(Table2[Sub-Sector],Table3[[#This Row],[Sub-Sector]],Table2[% Away From Current Month Low],"&gt;=0.05")/Table3[[#This Row],[Count]]</f>
        <v>0.69565217391304346</v>
      </c>
      <c r="O60" s="1">
        <f>COUNTIFS(Table2[Sub-Sector],Table3[[#This Row],[Sub-Sector]],Table2[% Away From Current Month High],"&lt;=0.05")/Table3[[#This Row],[Count]]</f>
        <v>0.82608695652173914</v>
      </c>
      <c r="P60" s="1">
        <f>COUNTIFS(Table2[Sub-Sector],Table3[[#This Row],[Sub-Sector]],Table2[% Away From 52W High],"&lt;=10")/Table3[[#This Row],[Count]]</f>
        <v>0.13043478260869565</v>
      </c>
      <c r="Q60" s="1">
        <f>COUNTIFS(Table2[Sub-Sector],Table3[[#This Row],[Sub-Sector]],Table2[% Away From 52W Low],"&gt;=10")/Table3[[#This Row],[Count]]</f>
        <v>0.95652173913043481</v>
      </c>
      <c r="R60" s="1">
        <f>COUNTIFS(Table2[Sub-Sector],Table3[[#This Row],[Sub-Sector]],Table2[% Price above 20 EMA],"&gt;=0")/Table3[[#This Row],[Count]]</f>
        <v>0.78260869565217395</v>
      </c>
      <c r="S60" s="1">
        <f>COUNTIFS(Table2[Sub-Sector],Table3[[#This Row],[Sub-Sector]],Table2[% Price above 50 EMA],"&gt;=0")/Table3[[#This Row],[Count]]</f>
        <v>0.43478260869565216</v>
      </c>
      <c r="T60" s="1">
        <f>COUNTIFS(Table2[Sub-Sector],Table3[[#This Row],[Sub-Sector]],Table2[% Price above 200 EMA],"&gt;=0")/Table3[[#This Row],[Count]]</f>
        <v>0.69565217391304346</v>
      </c>
      <c r="U60" s="1">
        <f>COUNTIFS(Table2[Sub-Sector],Table3[[#This Row],[Sub-Sector]],Table2[Rate of Change - Zone],"Positive")/Table3[[#This Row],[Count]]</f>
        <v>0.91304347826086951</v>
      </c>
      <c r="V60" s="1">
        <f>COUNTIFS(Table2[Sub-Sector],Table3[[#This Row],[Sub-Sector]],Table2[Sharpe Ratio],"&gt;=0.10")/Table3[[#This Row],[Count]]</f>
        <v>0.47826086956521741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</v>
      </c>
      <c r="X60">
        <f>_xlfn.RANK.AVG(Table3[[#This Row],[Score]],Table3[Score],1)</f>
        <v>43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60">
        <f>_xlfn.RANK.AVG(Table3[[#This Row],[Score 2 ]],Table3[[Score 2 ]],1)</f>
        <v>60.5</v>
      </c>
    </row>
    <row r="61" spans="1:26" x14ac:dyDescent="0.3">
      <c r="A61" t="s">
        <v>144</v>
      </c>
      <c r="B61">
        <f>COUNTIFS(Table2[Sub-Sector],Table3[[#This Row],[Sub-Sector]])</f>
        <v>1</v>
      </c>
      <c r="C61" s="1">
        <f>COUNTIFS(Table2[Sub-Sector],Table3[[#This Row],[Sub-Sector]],Table2[Uptrend],"Uptrend")/Table3[[#This Row],[Count]]</f>
        <v>0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1</v>
      </c>
      <c r="F61" s="1">
        <f>COUNTIFS(Table2[Sub-Sector],Table3[[#This Row],[Sub-Sector]],Table2[6M Return vs Nifty],"&gt;=10")/Table3[[#This Row],[Count]]</f>
        <v>0</v>
      </c>
      <c r="G61" s="1">
        <f>COUNTIFS(Table2[Sub-Sector],Table3[[#This Row],[Sub-Sector]],Table2[1Y Return vs Nifty],"&gt;=10")/Table3[[#This Row],[Count]]</f>
        <v>1</v>
      </c>
      <c r="H61" s="1">
        <f>COUNTIFS(Table2[Sub-Sector],Table3[[#This Row],[Sub-Sector]],Table2[RSI Exponential â€“ 14D],"&gt;=50")/Table3[[#This Row],[Count]]</f>
        <v>0</v>
      </c>
      <c r="I61" s="1">
        <f>COUNTIFS(Table2[Sub-Sector],Table3[[#This Row],[Sub-Sector]],Table2[Relative Volume],"&gt;=1")/Table3[[#This Row],[Count]]</f>
        <v>0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1</v>
      </c>
      <c r="N61" s="1">
        <f>COUNTIFS(Table2[Sub-Sector],Table3[[#This Row],[Sub-Sector]],Table2[% Away From Current Month Low],"&gt;=0.05")/Table3[[#This Row],[Count]]</f>
        <v>0</v>
      </c>
      <c r="O61" s="1">
        <f>COUNTIFS(Table2[Sub-Sector],Table3[[#This Row],[Sub-Sector]],Table2[% Away From Current Month High],"&lt;=0.05")/Table3[[#This Row],[Count]]</f>
        <v>1</v>
      </c>
      <c r="P61" s="1">
        <f>COUNTIFS(Table2[Sub-Sector],Table3[[#This Row],[Sub-Sector]],Table2[% Away From 52W High],"&lt;=10")/Table3[[#This Row],[Count]]</f>
        <v>0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0</v>
      </c>
      <c r="S61" s="1">
        <f>COUNTIFS(Table2[Sub-Sector],Table3[[#This Row],[Sub-Sector]],Table2[% Price above 50 EMA],"&gt;=0")/Table3[[#This Row],[Count]]</f>
        <v>0</v>
      </c>
      <c r="T61" s="1">
        <f>COUNTIFS(Table2[Sub-Sector],Table3[[#This Row],[Sub-Sector]],Table2[% Price above 200 EMA],"&gt;=0")/Table3[[#This Row],[Count]]</f>
        <v>1</v>
      </c>
      <c r="U61" s="1">
        <f>COUNTIFS(Table2[Sub-Sector],Table3[[#This Row],[Sub-Sector]],Table2[Rate of Change - Zone],"Positive")/Table3[[#This Row],[Count]]</f>
        <v>1</v>
      </c>
      <c r="V61" s="1">
        <f>COUNTIFS(Table2[Sub-Sector],Table3[[#This Row],[Sub-Sector]],Table2[Sharpe Ratio],"&gt;=0.10")/Table3[[#This Row],[Count]]</f>
        <v>1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</v>
      </c>
      <c r="X61">
        <f>_xlfn.RANK.AVG(Table3[[#This Row],[Score]],Table3[Score],1)</f>
        <v>61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61">
        <f>_xlfn.RANK.AVG(Table3[[#This Row],[Score 2 ]],Table3[[Score 2 ]],1)</f>
        <v>60.5</v>
      </c>
    </row>
    <row r="62" spans="1:26" x14ac:dyDescent="0.3">
      <c r="A62" t="s">
        <v>1736</v>
      </c>
      <c r="B62">
        <f>COUNTIFS(Table2[Sub-Sector],Table3[[#This Row],[Sub-Sector]])</f>
        <v>1</v>
      </c>
      <c r="C62" s="1">
        <f>COUNTIFS(Table2[Sub-Sector],Table3[[#This Row],[Sub-Sector]],Table2[Uptrend],"Uptrend")/Table3[[#This Row],[Count]]</f>
        <v>0</v>
      </c>
      <c r="D62" s="1">
        <f>COUNTIFS(Table2[Sub-Sector],Table3[[#This Row],[Sub-Sector]],Table2[1W Return vs Nifty],"&gt;=5")/Table3[[#This Row],[Count]]</f>
        <v>1</v>
      </c>
      <c r="E62" s="1">
        <f>COUNTIFS(Table2[Sub-Sector],Table3[[#This Row],[Sub-Sector]],Table2[1M Return vs Nifty],"&gt;=5")/Table3[[#This Row],[Count]]</f>
        <v>0</v>
      </c>
      <c r="F62" s="1">
        <f>COUNTIFS(Table2[Sub-Sector],Table3[[#This Row],[Sub-Sector]],Table2[6M Return vs Nifty],"&gt;=10")/Table3[[#This Row],[Count]]</f>
        <v>0</v>
      </c>
      <c r="G62" s="1">
        <f>COUNTIFS(Table2[Sub-Sector],Table3[[#This Row],[Sub-Sector]],Table2[1Y Return vs Nifty],"&gt;=10")/Table3[[#This Row],[Count]]</f>
        <v>1</v>
      </c>
      <c r="H62" s="1">
        <f>COUNTIFS(Table2[Sub-Sector],Table3[[#This Row],[Sub-Sector]],Table2[RSI Exponential â€“ 14D],"&gt;=50")/Table3[[#This Row],[Count]]</f>
        <v>1</v>
      </c>
      <c r="I62" s="1">
        <f>COUNTIFS(Table2[Sub-Sector],Table3[[#This Row],[Sub-Sector]],Table2[Relative Volume],"&gt;=1")/Table3[[#This Row],[Count]]</f>
        <v>0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1</v>
      </c>
      <c r="N62" s="1">
        <f>COUNTIFS(Table2[Sub-Sector],Table3[[#This Row],[Sub-Sector]],Table2[% Away From Current Month Low],"&gt;=0.05")/Table3[[#This Row],[Count]]</f>
        <v>0</v>
      </c>
      <c r="O62" s="1">
        <f>COUNTIFS(Table2[Sub-Sector],Table3[[#This Row],[Sub-Sector]],Table2[% Away From Current Month High],"&lt;=0.05")/Table3[[#This Row],[Count]]</f>
        <v>1</v>
      </c>
      <c r="P62" s="1">
        <f>COUNTIFS(Table2[Sub-Sector],Table3[[#This Row],[Sub-Sector]],Table2[% Away From 52W High],"&lt;=10")/Table3[[#This Row],[Count]]</f>
        <v>0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1</v>
      </c>
      <c r="S62" s="1">
        <f>COUNTIFS(Table2[Sub-Sector],Table3[[#This Row],[Sub-Sector]],Table2[% Price above 50 EMA],"&gt;=0")/Table3[[#This Row],[Count]]</f>
        <v>0</v>
      </c>
      <c r="T62" s="1">
        <f>COUNTIFS(Table2[Sub-Sector],Table3[[#This Row],[Sub-Sector]],Table2[% Price above 200 EMA],"&gt;=0")/Table3[[#This Row],[Count]]</f>
        <v>1</v>
      </c>
      <c r="U62" s="1">
        <f>COUNTIFS(Table2[Sub-Sector],Table3[[#This Row],[Sub-Sector]],Table2[Rate of Change - Zone],"Positive")/Table3[[#This Row],[Count]]</f>
        <v>1</v>
      </c>
      <c r="V62" s="1">
        <f>COUNTIFS(Table2[Sub-Sector],Table3[[#This Row],[Sub-Sector]],Table2[Sharpe Ratio],"&gt;=0.10")/Table3[[#This Row],[Count]]</f>
        <v>0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446.5</v>
      </c>
      <c r="X62">
        <f>_xlfn.RANK.AVG(Table3[[#This Row],[Score]],Table3[Score],1)</f>
        <v>64.5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62">
        <f>_xlfn.RANK.AVG(Table3[[#This Row],[Score 2 ]],Table3[[Score 2 ]],1)</f>
        <v>60.5</v>
      </c>
    </row>
    <row r="63" spans="1:26" x14ac:dyDescent="0.3">
      <c r="A63" t="s">
        <v>544</v>
      </c>
      <c r="B63">
        <f>COUNTIFS(Table2[Sub-Sector],Table3[[#This Row],[Sub-Sector]])</f>
        <v>1</v>
      </c>
      <c r="C63" s="1">
        <f>COUNTIFS(Table2[Sub-Sector],Table3[[#This Row],[Sub-Sector]],Table2[Uptrend],"Uptrend")/Table3[[#This Row],[Count]]</f>
        <v>0</v>
      </c>
      <c r="D63" s="1">
        <f>COUNTIFS(Table2[Sub-Sector],Table3[[#This Row],[Sub-Sector]],Table2[1W Return vs Nifty],"&gt;=5")/Table3[[#This Row],[Count]]</f>
        <v>1</v>
      </c>
      <c r="E63" s="1">
        <f>COUNTIFS(Table2[Sub-Sector],Table3[[#This Row],[Sub-Sector]],Table2[1M Return vs Nifty],"&gt;=5")/Table3[[#This Row],[Count]]</f>
        <v>0</v>
      </c>
      <c r="F63" s="1">
        <f>COUNTIFS(Table2[Sub-Sector],Table3[[#This Row],[Sub-Sector]],Table2[6M Return vs Nifty],"&gt;=10")/Table3[[#This Row],[Count]]</f>
        <v>0</v>
      </c>
      <c r="G63" s="1">
        <f>COUNTIFS(Table2[Sub-Sector],Table3[[#This Row],[Sub-Sector]],Table2[1Y Return vs Nifty],"&gt;=10")/Table3[[#This Row],[Count]]</f>
        <v>1</v>
      </c>
      <c r="H63" s="1">
        <f>COUNTIFS(Table2[Sub-Sector],Table3[[#This Row],[Sub-Sector]],Table2[RSI Exponential â€“ 14D],"&gt;=50")/Table3[[#This Row],[Count]]</f>
        <v>0</v>
      </c>
      <c r="I63" s="1">
        <f>COUNTIFS(Table2[Sub-Sector],Table3[[#This Row],[Sub-Sector]],Table2[Relative Volume],"&gt;=1")/Table3[[#This Row],[Count]]</f>
        <v>0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1</v>
      </c>
      <c r="M63" s="1">
        <f>COUNTIFS(Table2[Sub-Sector],Table3[[#This Row],[Sub-Sector]],Table2[% Away From Current Week High],"&lt;=0.05")/Table3[[#This Row],[Count]]</f>
        <v>1</v>
      </c>
      <c r="N63" s="1">
        <f>COUNTIFS(Table2[Sub-Sector],Table3[[#This Row],[Sub-Sector]],Table2[% Away From Current Month Low],"&gt;=0.05")/Table3[[#This Row],[Count]]</f>
        <v>1</v>
      </c>
      <c r="O63" s="1">
        <f>COUNTIFS(Table2[Sub-Sector],Table3[[#This Row],[Sub-Sector]],Table2[% Away From Current Month High],"&lt;=0.05")/Table3[[#This Row],[Count]]</f>
        <v>1</v>
      </c>
      <c r="P63" s="1">
        <f>COUNTIFS(Table2[Sub-Sector],Table3[[#This Row],[Sub-Sector]],Table2[% Away From 52W High],"&lt;=10")/Table3[[#This Row],[Count]]</f>
        <v>0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0</v>
      </c>
      <c r="S63" s="1">
        <f>COUNTIFS(Table2[Sub-Sector],Table3[[#This Row],[Sub-Sector]],Table2[% Price above 50 EMA],"&gt;=0")/Table3[[#This Row],[Count]]</f>
        <v>0</v>
      </c>
      <c r="T63" s="1">
        <f>COUNTIFS(Table2[Sub-Sector],Table3[[#This Row],[Sub-Sector]],Table2[% Price above 200 EMA],"&gt;=0")/Table3[[#This Row],[Count]]</f>
        <v>1</v>
      </c>
      <c r="U63" s="1">
        <f>COUNTIFS(Table2[Sub-Sector],Table3[[#This Row],[Sub-Sector]],Table2[Rate of Change - Zone],"Positive")/Table3[[#This Row],[Count]]</f>
        <v>1</v>
      </c>
      <c r="V63" s="1">
        <f>COUNTIFS(Table2[Sub-Sector],Table3[[#This Row],[Sub-Sector]],Table2[Sharpe Ratio],"&gt;=0.10")/Table3[[#This Row],[Count]]</f>
        <v>0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446.5</v>
      </c>
      <c r="X63">
        <f>_xlfn.RANK.AVG(Table3[[#This Row],[Score]],Table3[Score],1)</f>
        <v>64.5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63">
        <f>_xlfn.RANK.AVG(Table3[[#This Row],[Score 2 ]],Table3[[Score 2 ]],1)</f>
        <v>60.5</v>
      </c>
    </row>
    <row r="64" spans="1:26" x14ac:dyDescent="0.3">
      <c r="A64" t="s">
        <v>590</v>
      </c>
      <c r="B64">
        <f>COUNTIFS(Table2[Sub-Sector],Table3[[#This Row],[Sub-Sector]])</f>
        <v>14</v>
      </c>
      <c r="C64" s="1">
        <f>COUNTIFS(Table2[Sub-Sector],Table3[[#This Row],[Sub-Sector]],Table2[Uptrend],"Uptrend")/Table3[[#This Row],[Count]]</f>
        <v>0.35714285714285715</v>
      </c>
      <c r="D64" s="1">
        <f>COUNTIFS(Table2[Sub-Sector],Table3[[#This Row],[Sub-Sector]],Table2[1W Return vs Nifty],"&gt;=5")/Table3[[#This Row],[Count]]</f>
        <v>0.14285714285714285</v>
      </c>
      <c r="E64" s="1">
        <f>COUNTIFS(Table2[Sub-Sector],Table3[[#This Row],[Sub-Sector]],Table2[1M Return vs Nifty],"&gt;=5")/Table3[[#This Row],[Count]]</f>
        <v>0.2857142857142857</v>
      </c>
      <c r="F64" s="1">
        <f>COUNTIFS(Table2[Sub-Sector],Table3[[#This Row],[Sub-Sector]],Table2[6M Return vs Nifty],"&gt;=10")/Table3[[#This Row],[Count]]</f>
        <v>0.2857142857142857</v>
      </c>
      <c r="G64" s="1">
        <f>COUNTIFS(Table2[Sub-Sector],Table3[[#This Row],[Sub-Sector]],Table2[1Y Return vs Nifty],"&gt;=10")/Table3[[#This Row],[Count]]</f>
        <v>0.35714285714285715</v>
      </c>
      <c r="H64" s="1">
        <f>COUNTIFS(Table2[Sub-Sector],Table3[[#This Row],[Sub-Sector]],Table2[RSI Exponential â€“ 14D],"&gt;=50")/Table3[[#This Row],[Count]]</f>
        <v>0.8571428571428571</v>
      </c>
      <c r="I64" s="1">
        <f>COUNTIFS(Table2[Sub-Sector],Table3[[#This Row],[Sub-Sector]],Table2[Relative Volume],"&gt;=1")/Table3[[#This Row],[Count]]</f>
        <v>0.14285714285714285</v>
      </c>
      <c r="J64" s="1">
        <f>COUNTIFS(Table2[Sub-Sector],Table3[[#This Row],[Sub-Sector]],Table2[% Away From Day Low],"&gt;=0.05")/Table3[[#This Row],[Count]]</f>
        <v>7.1428571428571425E-2</v>
      </c>
      <c r="K64" s="1">
        <f>COUNTIFS(Table2[Sub-Sector],Table3[[#This Row],[Sub-Sector]],Table2[% Away From Day High],"&lt;=0.05")/Table3[[#This Row],[Count]]</f>
        <v>0.9285714285714286</v>
      </c>
      <c r="L64" s="1">
        <f>COUNTIFS(Table2[Sub-Sector],Table3[[#This Row],[Sub-Sector]],Table2[% Away From Current Week Low],"&gt;=0.05")/Table3[[#This Row],[Count]]</f>
        <v>0.42857142857142855</v>
      </c>
      <c r="M64" s="1">
        <f>COUNTIFS(Table2[Sub-Sector],Table3[[#This Row],[Sub-Sector]],Table2[% Away From Current Week High],"&lt;=0.05")/Table3[[#This Row],[Count]]</f>
        <v>0.7857142857142857</v>
      </c>
      <c r="N64" s="1">
        <f>COUNTIFS(Table2[Sub-Sector],Table3[[#This Row],[Sub-Sector]],Table2[% Away From Current Month Low],"&gt;=0.05")/Table3[[#This Row],[Count]]</f>
        <v>0.42857142857142855</v>
      </c>
      <c r="O64" s="1">
        <f>COUNTIFS(Table2[Sub-Sector],Table3[[#This Row],[Sub-Sector]],Table2[% Away From Current Month High],"&lt;=0.05")/Table3[[#This Row],[Count]]</f>
        <v>0.7857142857142857</v>
      </c>
      <c r="P64" s="1">
        <f>COUNTIFS(Table2[Sub-Sector],Table3[[#This Row],[Sub-Sector]],Table2[% Away From 52W High],"&lt;=10")/Table3[[#This Row],[Count]]</f>
        <v>0.14285714285714285</v>
      </c>
      <c r="Q64" s="1">
        <f>COUNTIFS(Table2[Sub-Sector],Table3[[#This Row],[Sub-Sector]],Table2[% Away From 52W Low],"&gt;=10")/Table3[[#This Row],[Count]]</f>
        <v>0.9285714285714286</v>
      </c>
      <c r="R64" s="1">
        <f>COUNTIFS(Table2[Sub-Sector],Table3[[#This Row],[Sub-Sector]],Table2[% Price above 20 EMA],"&gt;=0")/Table3[[#This Row],[Count]]</f>
        <v>0.7142857142857143</v>
      </c>
      <c r="S64" s="1">
        <f>COUNTIFS(Table2[Sub-Sector],Table3[[#This Row],[Sub-Sector]],Table2[% Price above 50 EMA],"&gt;=0")/Table3[[#This Row],[Count]]</f>
        <v>0.5</v>
      </c>
      <c r="T64" s="1">
        <f>COUNTIFS(Table2[Sub-Sector],Table3[[#This Row],[Sub-Sector]],Table2[% Price above 200 EMA],"&gt;=0")/Table3[[#This Row],[Count]]</f>
        <v>0.6428571428571429</v>
      </c>
      <c r="U64" s="1">
        <f>COUNTIFS(Table2[Sub-Sector],Table3[[#This Row],[Sub-Sector]],Table2[Rate of Change - Zone],"Positive")/Table3[[#This Row],[Count]]</f>
        <v>1</v>
      </c>
      <c r="V64" s="1">
        <f>COUNTIFS(Table2[Sub-Sector],Table3[[#This Row],[Sub-Sector]],Table2[Sharpe Ratio],"&gt;=0.10")/Table3[[#This Row],[Count]]</f>
        <v>0.21428571428571427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386.5</v>
      </c>
      <c r="X64">
        <f>_xlfn.RANK.AVG(Table3[[#This Row],[Score]],Table3[Score],1)</f>
        <v>48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64">
        <f>_xlfn.RANK.AVG(Table3[[#This Row],[Score 2 ]],Table3[[Score 2 ]],1)</f>
        <v>63</v>
      </c>
    </row>
    <row r="65" spans="1:26" x14ac:dyDescent="0.3">
      <c r="A65" t="s">
        <v>1784</v>
      </c>
      <c r="B65">
        <f>COUNTIFS(Table2[Sub-Sector],Table3[[#This Row],[Sub-Sector]])</f>
        <v>1</v>
      </c>
      <c r="C65" s="1">
        <f>COUNTIFS(Table2[Sub-Sector],Table3[[#This Row],[Sub-Sector]],Table2[Uptrend],"Uptrend")/Table3[[#This Row],[Count]]</f>
        <v>0</v>
      </c>
      <c r="D65" s="1">
        <f>COUNTIFS(Table2[Sub-Sector],Table3[[#This Row],[Sub-Sector]],Table2[1W Return vs Nifty],"&gt;=5")/Table3[[#This Row],[Count]]</f>
        <v>1</v>
      </c>
      <c r="E65" s="1">
        <f>COUNTIFS(Table2[Sub-Sector],Table3[[#This Row],[Sub-Sector]],Table2[1M Return vs Nifty],"&gt;=5")/Table3[[#This Row],[Count]]</f>
        <v>1</v>
      </c>
      <c r="F65" s="1">
        <f>COUNTIFS(Table2[Sub-Sector],Table3[[#This Row],[Sub-Sector]],Table2[6M Return vs Nifty],"&gt;=10")/Table3[[#This Row],[Count]]</f>
        <v>0</v>
      </c>
      <c r="G65" s="1">
        <f>COUNTIFS(Table2[Sub-Sector],Table3[[#This Row],[Sub-Sector]],Table2[1Y Return vs Nifty],"&gt;=10")/Table3[[#This Row],[Count]]</f>
        <v>0</v>
      </c>
      <c r="H65" s="1">
        <f>COUNTIFS(Table2[Sub-Sector],Table3[[#This Row],[Sub-Sector]],Table2[RSI Exponential â€“ 14D],"&gt;=50")/Table3[[#This Row],[Count]]</f>
        <v>1</v>
      </c>
      <c r="I65" s="1">
        <f>COUNTIFS(Table2[Sub-Sector],Table3[[#This Row],[Sub-Sector]],Table2[Relative Volume],"&gt;=1")/Table3[[#This Row],[Count]]</f>
        <v>1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1</v>
      </c>
      <c r="M65" s="1">
        <f>COUNTIFS(Table2[Sub-Sector],Table3[[#This Row],[Sub-Sector]],Table2[% Away From Current Week High],"&lt;=0.05")/Table3[[#This Row],[Count]]</f>
        <v>1</v>
      </c>
      <c r="N65" s="1">
        <f>COUNTIFS(Table2[Sub-Sector],Table3[[#This Row],[Sub-Sector]],Table2[% Away From Current Month Low],"&gt;=0.05")/Table3[[#This Row],[Count]]</f>
        <v>1</v>
      </c>
      <c r="O65" s="1">
        <f>COUNTIFS(Table2[Sub-Sector],Table3[[#This Row],[Sub-Sector]],Table2[% Away From Current Month High],"&lt;=0.05")/Table3[[#This Row],[Count]]</f>
        <v>1</v>
      </c>
      <c r="P65" s="1">
        <f>COUNTIFS(Table2[Sub-Sector],Table3[[#This Row],[Sub-Sector]],Table2[% Away From 52W High],"&lt;=10")/Table3[[#This Row],[Count]]</f>
        <v>0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1</v>
      </c>
      <c r="S65" s="1">
        <f>COUNTIFS(Table2[Sub-Sector],Table3[[#This Row],[Sub-Sector]],Table2[% Price above 50 EMA],"&gt;=0")/Table3[[#This Row],[Count]]</f>
        <v>1</v>
      </c>
      <c r="T65" s="1">
        <f>COUNTIFS(Table2[Sub-Sector],Table3[[#This Row],[Sub-Sector]],Table2[% Price above 200 EMA],"&gt;=0")/Table3[[#This Row],[Count]]</f>
        <v>1</v>
      </c>
      <c r="U65" s="1">
        <f>COUNTIFS(Table2[Sub-Sector],Table3[[#This Row],[Sub-Sector]],Table2[Rate of Change - Zone],"Positive")/Table3[[#This Row],[Count]]</f>
        <v>1</v>
      </c>
      <c r="V65" s="1">
        <f>COUNTIFS(Table2[Sub-Sector],Table3[[#This Row],[Sub-Sector]],Table2[Sharpe Ratio],"&gt;=0.10")/Table3[[#This Row],[Count]]</f>
        <v>0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357</v>
      </c>
      <c r="X65">
        <f>_xlfn.RANK.AVG(Table3[[#This Row],[Score]],Table3[Score],1)</f>
        <v>41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5">
        <f>_xlfn.RANK.AVG(Table3[[#This Row],[Score 2 ]],Table3[[Score 2 ]],1)</f>
        <v>64</v>
      </c>
    </row>
    <row r="66" spans="1:26" x14ac:dyDescent="0.3">
      <c r="A66" t="s">
        <v>114</v>
      </c>
      <c r="B66">
        <f>COUNTIFS(Table2[Sub-Sector],Table3[[#This Row],[Sub-Sector]])</f>
        <v>3</v>
      </c>
      <c r="C66" s="1">
        <f>COUNTIFS(Table2[Sub-Sector],Table3[[#This Row],[Sub-Sector]],Table2[Uptrend],"Uptrend")/Table3[[#This Row],[Count]]</f>
        <v>0.66666666666666663</v>
      </c>
      <c r="D66" s="1">
        <f>COUNTIFS(Table2[Sub-Sector],Table3[[#This Row],[Sub-Sector]],Table2[1W Return vs Nifty],"&gt;=5")/Table3[[#This Row],[Count]]</f>
        <v>0.33333333333333331</v>
      </c>
      <c r="E66" s="1">
        <f>COUNTIFS(Table2[Sub-Sector],Table3[[#This Row],[Sub-Sector]],Table2[1M Return vs Nifty],"&gt;=5")/Table3[[#This Row],[Count]]</f>
        <v>0.33333333333333331</v>
      </c>
      <c r="F66" s="1">
        <f>COUNTIFS(Table2[Sub-Sector],Table3[[#This Row],[Sub-Sector]],Table2[6M Return vs Nifty],"&gt;=10")/Table3[[#This Row],[Count]]</f>
        <v>0.66666666666666663</v>
      </c>
      <c r="G66" s="1">
        <f>COUNTIFS(Table2[Sub-Sector],Table3[[#This Row],[Sub-Sector]],Table2[1Y Return vs Nifty],"&gt;=10")/Table3[[#This Row],[Count]]</f>
        <v>1</v>
      </c>
      <c r="H66" s="1">
        <f>COUNTIFS(Table2[Sub-Sector],Table3[[#This Row],[Sub-Sector]],Table2[RSI Exponential â€“ 14D],"&gt;=50")/Table3[[#This Row],[Count]]</f>
        <v>0.33333333333333331</v>
      </c>
      <c r="I66" s="1">
        <f>COUNTIFS(Table2[Sub-Sector],Table3[[#This Row],[Sub-Sector]],Table2[Relative Volume],"&gt;=1")/Table3[[#This Row],[Count]]</f>
        <v>0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0.66666666666666663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0.33333333333333331</v>
      </c>
      <c r="N66" s="1">
        <f>COUNTIFS(Table2[Sub-Sector],Table3[[#This Row],[Sub-Sector]],Table2[% Away From Current Month Low],"&gt;=0.05")/Table3[[#This Row],[Count]]</f>
        <v>0</v>
      </c>
      <c r="O66" s="1">
        <f>COUNTIFS(Table2[Sub-Sector],Table3[[#This Row],[Sub-Sector]],Table2[% Away From Current Month High],"&lt;=0.05")/Table3[[#This Row],[Count]]</f>
        <v>0.33333333333333331</v>
      </c>
      <c r="P66" s="1">
        <f>COUNTIFS(Table2[Sub-Sector],Table3[[#This Row],[Sub-Sector]],Table2[% Away From 52W High],"&lt;=10")/Table3[[#This Row],[Count]]</f>
        <v>0.33333333333333331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0.33333333333333331</v>
      </c>
      <c r="S66" s="1">
        <f>COUNTIFS(Table2[Sub-Sector],Table3[[#This Row],[Sub-Sector]],Table2[% Price above 50 EMA],"&gt;=0")/Table3[[#This Row],[Count]]</f>
        <v>0.33333333333333331</v>
      </c>
      <c r="T66" s="1">
        <f>COUNTIFS(Table2[Sub-Sector],Table3[[#This Row],[Sub-Sector]],Table2[% Price above 200 EMA],"&gt;=0")/Table3[[#This Row],[Count]]</f>
        <v>1</v>
      </c>
      <c r="U66" s="1">
        <f>COUNTIFS(Table2[Sub-Sector],Table3[[#This Row],[Sub-Sector]],Table2[Rate of Change - Zone],"Positive")/Table3[[#This Row],[Count]]</f>
        <v>0.33333333333333331</v>
      </c>
      <c r="V66" s="1">
        <f>COUNTIFS(Table2[Sub-Sector],Table3[[#This Row],[Sub-Sector]],Table2[Sharpe Ratio],"&gt;=0.10")/Table3[[#This Row],[Count]]</f>
        <v>0.33333333333333331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</v>
      </c>
      <c r="X66">
        <f>_xlfn.RANK.AVG(Table3[[#This Row],[Score]],Table3[Score],1)</f>
        <v>34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</v>
      </c>
      <c r="Z66">
        <f>_xlfn.RANK.AVG(Table3[[#This Row],[Score 2 ]],Table3[[Score 2 ]],1)</f>
        <v>65.5</v>
      </c>
    </row>
    <row r="67" spans="1:26" x14ac:dyDescent="0.3">
      <c r="A67" t="s">
        <v>62</v>
      </c>
      <c r="B67">
        <f>COUNTIFS(Table2[Sub-Sector],Table3[[#This Row],[Sub-Sector]])</f>
        <v>4</v>
      </c>
      <c r="C67" s="1">
        <f>COUNTIFS(Table2[Sub-Sector],Table3[[#This Row],[Sub-Sector]],Table2[Uptrend],"Uptrend")/Table3[[#This Row],[Count]]</f>
        <v>0</v>
      </c>
      <c r="D67" s="1">
        <f>COUNTIFS(Table2[Sub-Sector],Table3[[#This Row],[Sub-Sector]],Table2[1W Return vs Nifty],"&gt;=5")/Table3[[#This Row],[Count]]</f>
        <v>0.25</v>
      </c>
      <c r="E67" s="1">
        <f>COUNTIFS(Table2[Sub-Sector],Table3[[#This Row],[Sub-Sector]],Table2[1M Return vs Nifty],"&gt;=5")/Table3[[#This Row],[Count]]</f>
        <v>0.25</v>
      </c>
      <c r="F67" s="1">
        <f>COUNTIFS(Table2[Sub-Sector],Table3[[#This Row],[Sub-Sector]],Table2[6M Return vs Nifty],"&gt;=10")/Table3[[#This Row],[Count]]</f>
        <v>0.25</v>
      </c>
      <c r="G67" s="1">
        <f>COUNTIFS(Table2[Sub-Sector],Table3[[#This Row],[Sub-Sector]],Table2[1Y Return vs Nifty],"&gt;=10")/Table3[[#This Row],[Count]]</f>
        <v>0.5</v>
      </c>
      <c r="H67" s="1">
        <f>COUNTIFS(Table2[Sub-Sector],Table3[[#This Row],[Sub-Sector]],Table2[RSI Exponential â€“ 14D],"&gt;=50")/Table3[[#This Row],[Count]]</f>
        <v>0.5</v>
      </c>
      <c r="I67" s="1">
        <f>COUNTIFS(Table2[Sub-Sector],Table3[[#This Row],[Sub-Sector]],Table2[Relative Volume],"&gt;=1")/Table3[[#This Row],[Count]]</f>
        <v>0.75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</v>
      </c>
      <c r="M67" s="1">
        <f>COUNTIFS(Table2[Sub-Sector],Table3[[#This Row],[Sub-Sector]],Table2[% Away From Current Week High],"&lt;=0.05")/Table3[[#This Row],[Count]]</f>
        <v>1</v>
      </c>
      <c r="N67" s="1">
        <f>COUNTIFS(Table2[Sub-Sector],Table3[[#This Row],[Sub-Sector]],Table2[% Away From Current Month Low],"&gt;=0.05")/Table3[[#This Row],[Count]]</f>
        <v>0</v>
      </c>
      <c r="O67" s="1">
        <f>COUNTIFS(Table2[Sub-Sector],Table3[[#This Row],[Sub-Sector]],Table2[% Away From Current Month High],"&lt;=0.05")/Table3[[#This Row],[Count]]</f>
        <v>0.75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0.5</v>
      </c>
      <c r="S67" s="1">
        <f>COUNTIFS(Table2[Sub-Sector],Table3[[#This Row],[Sub-Sector]],Table2[% Price above 50 EMA],"&gt;=0")/Table3[[#This Row],[Count]]</f>
        <v>0.25</v>
      </c>
      <c r="T67" s="1">
        <f>COUNTIFS(Table2[Sub-Sector],Table3[[#This Row],[Sub-Sector]],Table2[% Price above 200 EMA],"&gt;=0")/Table3[[#This Row],[Count]]</f>
        <v>0.5</v>
      </c>
      <c r="U67" s="1">
        <f>COUNTIFS(Table2[Sub-Sector],Table3[[#This Row],[Sub-Sector]],Table2[Rate of Change - Zone],"Positive")/Table3[[#This Row],[Count]]</f>
        <v>0.5</v>
      </c>
      <c r="V67" s="1">
        <f>COUNTIFS(Table2[Sub-Sector],Table3[[#This Row],[Sub-Sector]],Table2[Sharpe Ratio],"&gt;=0.10")/Table3[[#This Row],[Count]]</f>
        <v>0.5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443.5</v>
      </c>
      <c r="X67">
        <f>_xlfn.RANK.AVG(Table3[[#This Row],[Score]],Table3[Score],1)</f>
        <v>62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</v>
      </c>
      <c r="Z67">
        <f>_xlfn.RANK.AVG(Table3[[#This Row],[Score 2 ]],Table3[[Score 2 ]],1)</f>
        <v>65.5</v>
      </c>
    </row>
    <row r="68" spans="1:26" x14ac:dyDescent="0.3">
      <c r="A68" t="s">
        <v>166</v>
      </c>
      <c r="B68">
        <f>COUNTIFS(Table2[Sub-Sector],Table3[[#This Row],[Sub-Sector]])</f>
        <v>1</v>
      </c>
      <c r="C68" s="1">
        <f>COUNTIFS(Table2[Sub-Sector],Table3[[#This Row],[Sub-Sector]],Table2[Uptrend],"Uptrend")/Table3[[#This Row],[Count]]</f>
        <v>0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</v>
      </c>
      <c r="F68" s="1">
        <f>COUNTIFS(Table2[Sub-Sector],Table3[[#This Row],[Sub-Sector]],Table2[6M Return vs Nifty],"&gt;=10")/Table3[[#This Row],[Count]]</f>
        <v>0</v>
      </c>
      <c r="G68" s="1">
        <f>COUNTIFS(Table2[Sub-Sector],Table3[[#This Row],[Sub-Sector]],Table2[1Y Return vs Nifty],"&gt;=10")/Table3[[#This Row],[Count]]</f>
        <v>1</v>
      </c>
      <c r="H68" s="1">
        <f>COUNTIFS(Table2[Sub-Sector],Table3[[#This Row],[Sub-Sector]],Table2[RSI Exponential â€“ 14D],"&gt;=50")/Table3[[#This Row],[Count]]</f>
        <v>0</v>
      </c>
      <c r="I68" s="1">
        <f>COUNTIFS(Table2[Sub-Sector],Table3[[#This Row],[Sub-Sector]],Table2[Relative Volume],"&gt;=1")/Table3[[#This Row],[Count]]</f>
        <v>1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1</v>
      </c>
      <c r="N68" s="1">
        <f>COUNTIFS(Table2[Sub-Sector],Table3[[#This Row],[Sub-Sector]],Table2[% Away From Current Month Low],"&gt;=0.05")/Table3[[#This Row],[Count]]</f>
        <v>0</v>
      </c>
      <c r="O68" s="1">
        <f>COUNTIFS(Table2[Sub-Sector],Table3[[#This Row],[Sub-Sector]],Table2[% Away From Current Month High],"&lt;=0.05")/Table3[[#This Row],[Count]]</f>
        <v>1</v>
      </c>
      <c r="P68" s="1">
        <f>COUNTIFS(Table2[Sub-Sector],Table3[[#This Row],[Sub-Sector]],Table2[% Away From 52W High],"&lt;=10")/Table3[[#This Row],[Count]]</f>
        <v>0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</v>
      </c>
      <c r="S68" s="1">
        <f>COUNTIFS(Table2[Sub-Sector],Table3[[#This Row],[Sub-Sector]],Table2[% Price above 50 EMA],"&gt;=0")/Table3[[#This Row],[Count]]</f>
        <v>0</v>
      </c>
      <c r="T68" s="1">
        <f>COUNTIFS(Table2[Sub-Sector],Table3[[#This Row],[Sub-Sector]],Table2[% Price above 200 EMA],"&gt;=0")/Table3[[#This Row],[Count]]</f>
        <v>0</v>
      </c>
      <c r="U68" s="1">
        <f>COUNTIFS(Table2[Sub-Sector],Table3[[#This Row],[Sub-Sector]],Table2[Rate of Change - Zone],"Positive")/Table3[[#This Row],[Count]]</f>
        <v>0</v>
      </c>
      <c r="V68" s="1">
        <f>COUNTIFS(Table2[Sub-Sector],Table3[[#This Row],[Sub-Sector]],Table2[Sharpe Ratio],"&gt;=0.10")/Table3[[#This Row],[Count]]</f>
        <v>0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540.5</v>
      </c>
      <c r="X68">
        <f>_xlfn.RANK.AVG(Table3[[#This Row],[Score]],Table3[Score],1)</f>
        <v>89.5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68">
        <f>_xlfn.RANK.AVG(Table3[[#This Row],[Score 2 ]],Table3[[Score 2 ]],1)</f>
        <v>67.5</v>
      </c>
    </row>
    <row r="69" spans="1:26" x14ac:dyDescent="0.3">
      <c r="A69" t="s">
        <v>105</v>
      </c>
      <c r="B69">
        <f>COUNTIFS(Table2[Sub-Sector],Table3[[#This Row],[Sub-Sector]])</f>
        <v>1</v>
      </c>
      <c r="C69" s="1">
        <f>COUNTIFS(Table2[Sub-Sector],Table3[[#This Row],[Sub-Sector]],Table2[Uptrend],"Uptrend")/Table3[[#This Row],[Count]]</f>
        <v>0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</v>
      </c>
      <c r="F69" s="1">
        <f>COUNTIFS(Table2[Sub-Sector],Table3[[#This Row],[Sub-Sector]],Table2[6M Return vs Nifty],"&gt;=10")/Table3[[#This Row],[Count]]</f>
        <v>0</v>
      </c>
      <c r="G69" s="1">
        <f>COUNTIFS(Table2[Sub-Sector],Table3[[#This Row],[Sub-Sector]],Table2[1Y Return vs Nifty],"&gt;=10")/Table3[[#This Row],[Count]]</f>
        <v>1</v>
      </c>
      <c r="H69" s="1">
        <f>COUNTIFS(Table2[Sub-Sector],Table3[[#This Row],[Sub-Sector]],Table2[RSI Exponential â€“ 14D],"&gt;=50")/Table3[[#This Row],[Count]]</f>
        <v>0</v>
      </c>
      <c r="I69" s="1">
        <f>COUNTIFS(Table2[Sub-Sector],Table3[[#This Row],[Sub-Sector]],Table2[Relative Volume],"&gt;=1")/Table3[[#This Row],[Count]]</f>
        <v>1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0</v>
      </c>
      <c r="N69" s="1">
        <f>COUNTIFS(Table2[Sub-Sector],Table3[[#This Row],[Sub-Sector]],Table2[% Away From Current Month Low],"&gt;=0.05")/Table3[[#This Row],[Count]]</f>
        <v>0</v>
      </c>
      <c r="O69" s="1">
        <f>COUNTIFS(Table2[Sub-Sector],Table3[[#This Row],[Sub-Sector]],Table2[% Away From Current Month High],"&lt;=0.05")/Table3[[#This Row],[Count]]</f>
        <v>0</v>
      </c>
      <c r="P69" s="1">
        <f>COUNTIFS(Table2[Sub-Sector],Table3[[#This Row],[Sub-Sector]],Table2[% Away From 52W High],"&lt;=10")/Table3[[#This Row],[Count]]</f>
        <v>0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</v>
      </c>
      <c r="S69" s="1">
        <f>COUNTIFS(Table2[Sub-Sector],Table3[[#This Row],[Sub-Sector]],Table2[% Price above 50 EMA],"&gt;=0")/Table3[[#This Row],[Count]]</f>
        <v>0</v>
      </c>
      <c r="T69" s="1">
        <f>COUNTIFS(Table2[Sub-Sector],Table3[[#This Row],[Sub-Sector]],Table2[% Price above 200 EMA],"&gt;=0")/Table3[[#This Row],[Count]]</f>
        <v>0</v>
      </c>
      <c r="U69" s="1">
        <f>COUNTIFS(Table2[Sub-Sector],Table3[[#This Row],[Sub-Sector]],Table2[Rate of Change - Zone],"Positive")/Table3[[#This Row],[Count]]</f>
        <v>0</v>
      </c>
      <c r="V69" s="1">
        <f>COUNTIFS(Table2[Sub-Sector],Table3[[#This Row],[Sub-Sector]],Table2[Sharpe Ratio],"&gt;=0.10")/Table3[[#This Row],[Count]]</f>
        <v>1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540.5</v>
      </c>
      <c r="X69">
        <f>_xlfn.RANK.AVG(Table3[[#This Row],[Score]],Table3[Score],1)</f>
        <v>89.5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69">
        <f>_xlfn.RANK.AVG(Table3[[#This Row],[Score 2 ]],Table3[[Score 2 ]],1)</f>
        <v>67.5</v>
      </c>
    </row>
    <row r="70" spans="1:26" x14ac:dyDescent="0.3">
      <c r="A70" t="s">
        <v>102</v>
      </c>
      <c r="B70">
        <f>COUNTIFS(Table2[Sub-Sector],Table3[[#This Row],[Sub-Sector]])</f>
        <v>4</v>
      </c>
      <c r="C70" s="1">
        <f>COUNTIFS(Table2[Sub-Sector],Table3[[#This Row],[Sub-Sector]],Table2[Uptrend],"Uptrend")/Table3[[#This Row],[Count]]</f>
        <v>0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</v>
      </c>
      <c r="F70" s="1">
        <f>COUNTIFS(Table2[Sub-Sector],Table3[[#This Row],[Sub-Sector]],Table2[6M Return vs Nifty],"&gt;=10")/Table3[[#This Row],[Count]]</f>
        <v>0</v>
      </c>
      <c r="G70" s="1">
        <f>COUNTIFS(Table2[Sub-Sector],Table3[[#This Row],[Sub-Sector]],Table2[1Y Return vs Nifty],"&gt;=10")/Table3[[#This Row],[Count]]</f>
        <v>0.75</v>
      </c>
      <c r="H70" s="1">
        <f>COUNTIFS(Table2[Sub-Sector],Table3[[#This Row],[Sub-Sector]],Table2[RSI Exponential â€“ 14D],"&gt;=50")/Table3[[#This Row],[Count]]</f>
        <v>0.75</v>
      </c>
      <c r="I70" s="1">
        <f>COUNTIFS(Table2[Sub-Sector],Table3[[#This Row],[Sub-Sector]],Table2[Relative Volume],"&gt;=1")/Table3[[#This Row],[Count]]</f>
        <v>0.25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0.75</v>
      </c>
      <c r="L70" s="1">
        <f>COUNTIFS(Table2[Sub-Sector],Table3[[#This Row],[Sub-Sector]],Table2[% Away From Current Week Low],"&gt;=0.05")/Table3[[#This Row],[Count]]</f>
        <v>0.75</v>
      </c>
      <c r="M70" s="1">
        <f>COUNTIFS(Table2[Sub-Sector],Table3[[#This Row],[Sub-Sector]],Table2[% Away From Current Week High],"&lt;=0.05")/Table3[[#This Row],[Count]]</f>
        <v>0.75</v>
      </c>
      <c r="N70" s="1">
        <f>COUNTIFS(Table2[Sub-Sector],Table3[[#This Row],[Sub-Sector]],Table2[% Away From Current Month Low],"&gt;=0.05")/Table3[[#This Row],[Count]]</f>
        <v>0.75</v>
      </c>
      <c r="O70" s="1">
        <f>COUNTIFS(Table2[Sub-Sector],Table3[[#This Row],[Sub-Sector]],Table2[% Away From Current Month High],"&lt;=0.05")/Table3[[#This Row],[Count]]</f>
        <v>0.75</v>
      </c>
      <c r="P70" s="1">
        <f>COUNTIFS(Table2[Sub-Sector],Table3[[#This Row],[Sub-Sector]],Table2[% Away From 52W High],"&lt;=10")/Table3[[#This Row],[Count]]</f>
        <v>0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0.5</v>
      </c>
      <c r="S70" s="1">
        <f>COUNTIFS(Table2[Sub-Sector],Table3[[#This Row],[Sub-Sector]],Table2[% Price above 50 EMA],"&gt;=0")/Table3[[#This Row],[Count]]</f>
        <v>0</v>
      </c>
      <c r="T70" s="1">
        <f>COUNTIFS(Table2[Sub-Sector],Table3[[#This Row],[Sub-Sector]],Table2[% Price above 200 EMA],"&gt;=0")/Table3[[#This Row],[Count]]</f>
        <v>0.25</v>
      </c>
      <c r="U70" s="1">
        <f>COUNTIFS(Table2[Sub-Sector],Table3[[#This Row],[Sub-Sector]],Table2[Rate of Change - Zone],"Positive")/Table3[[#This Row],[Count]]</f>
        <v>0.75</v>
      </c>
      <c r="V70" s="1">
        <f>COUNTIFS(Table2[Sub-Sector],Table3[[#This Row],[Sub-Sector]],Table2[Sharpe Ratio],"&gt;=0.10")/Table3[[#This Row],[Count]]</f>
        <v>0.75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542</v>
      </c>
      <c r="X70">
        <f>_xlfn.RANK.AVG(Table3[[#This Row],[Score]],Table3[Score],1)</f>
        <v>91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</v>
      </c>
      <c r="Z70">
        <f>_xlfn.RANK.AVG(Table3[[#This Row],[Score 2 ]],Table3[[Score 2 ]],1)</f>
        <v>69</v>
      </c>
    </row>
    <row r="71" spans="1:26" x14ac:dyDescent="0.3">
      <c r="A71" t="s">
        <v>467</v>
      </c>
      <c r="B71">
        <f>COUNTIFS(Table2[Sub-Sector],Table3[[#This Row],[Sub-Sector]])</f>
        <v>10</v>
      </c>
      <c r="C71" s="1">
        <f>COUNTIFS(Table2[Sub-Sector],Table3[[#This Row],[Sub-Sector]],Table2[Uptrend],"Uptrend")/Table3[[#This Row],[Count]]</f>
        <v>0.1</v>
      </c>
      <c r="D71" s="1">
        <f>COUNTIFS(Table2[Sub-Sector],Table3[[#This Row],[Sub-Sector]],Table2[1W Return vs Nifty],"&gt;=5")/Table3[[#This Row],[Count]]</f>
        <v>0.3</v>
      </c>
      <c r="E71" s="1">
        <f>COUNTIFS(Table2[Sub-Sector],Table3[[#This Row],[Sub-Sector]],Table2[1M Return vs Nifty],"&gt;=5")/Table3[[#This Row],[Count]]</f>
        <v>0.2</v>
      </c>
      <c r="F71" s="1">
        <f>COUNTIFS(Table2[Sub-Sector],Table3[[#This Row],[Sub-Sector]],Table2[6M Return vs Nifty],"&gt;=10")/Table3[[#This Row],[Count]]</f>
        <v>0.5</v>
      </c>
      <c r="G71" s="1">
        <f>COUNTIFS(Table2[Sub-Sector],Table3[[#This Row],[Sub-Sector]],Table2[1Y Return vs Nifty],"&gt;=10")/Table3[[#This Row],[Count]]</f>
        <v>0.3</v>
      </c>
      <c r="H71" s="1">
        <f>COUNTIFS(Table2[Sub-Sector],Table3[[#This Row],[Sub-Sector]],Table2[RSI Exponential â€“ 14D],"&gt;=50")/Table3[[#This Row],[Count]]</f>
        <v>0.7</v>
      </c>
      <c r="I71" s="1">
        <f>COUNTIFS(Table2[Sub-Sector],Table3[[#This Row],[Sub-Sector]],Table2[Relative Volume],"&gt;=1")/Table3[[#This Row],[Count]]</f>
        <v>0.2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0.5</v>
      </c>
      <c r="M71" s="1">
        <f>COUNTIFS(Table2[Sub-Sector],Table3[[#This Row],[Sub-Sector]],Table2[% Away From Current Week High],"&lt;=0.05")/Table3[[#This Row],[Count]]</f>
        <v>0.9</v>
      </c>
      <c r="N71" s="1">
        <f>COUNTIFS(Table2[Sub-Sector],Table3[[#This Row],[Sub-Sector]],Table2[% Away From Current Month Low],"&gt;=0.05")/Table3[[#This Row],[Count]]</f>
        <v>0.5</v>
      </c>
      <c r="O71" s="1">
        <f>COUNTIFS(Table2[Sub-Sector],Table3[[#This Row],[Sub-Sector]],Table2[% Away From Current Month High],"&lt;=0.05")/Table3[[#This Row],[Count]]</f>
        <v>0.9</v>
      </c>
      <c r="P71" s="1">
        <f>COUNTIFS(Table2[Sub-Sector],Table3[[#This Row],[Sub-Sector]],Table2[% Away From 52W High],"&lt;=10")/Table3[[#This Row],[Count]]</f>
        <v>0.1</v>
      </c>
      <c r="Q71" s="1">
        <f>COUNTIFS(Table2[Sub-Sector],Table3[[#This Row],[Sub-Sector]],Table2[% Away From 52W Low],"&gt;=10")/Table3[[#This Row],[Count]]</f>
        <v>0.9</v>
      </c>
      <c r="R71" s="1">
        <f>COUNTIFS(Table2[Sub-Sector],Table3[[#This Row],[Sub-Sector]],Table2[% Price above 20 EMA],"&gt;=0")/Table3[[#This Row],[Count]]</f>
        <v>0.6</v>
      </c>
      <c r="S71" s="1">
        <f>COUNTIFS(Table2[Sub-Sector],Table3[[#This Row],[Sub-Sector]],Table2[% Price above 50 EMA],"&gt;=0")/Table3[[#This Row],[Count]]</f>
        <v>0.3</v>
      </c>
      <c r="T71" s="1">
        <f>COUNTIFS(Table2[Sub-Sector],Table3[[#This Row],[Sub-Sector]],Table2[% Price above 200 EMA],"&gt;=0")/Table3[[#This Row],[Count]]</f>
        <v>0.8</v>
      </c>
      <c r="U71" s="1">
        <f>COUNTIFS(Table2[Sub-Sector],Table3[[#This Row],[Sub-Sector]],Table2[Rate of Change - Zone],"Positive")/Table3[[#This Row],[Count]]</f>
        <v>0.7</v>
      </c>
      <c r="V71" s="1">
        <f>COUNTIFS(Table2[Sub-Sector],Table3[[#This Row],[Sub-Sector]],Table2[Sharpe Ratio],"&gt;=0.10")/Table3[[#This Row],[Count]]</f>
        <v>0.4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416</v>
      </c>
      <c r="X71">
        <f>_xlfn.RANK.AVG(Table3[[#This Row],[Score]],Table3[Score],1)</f>
        <v>52.5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247.5</v>
      </c>
      <c r="Z71">
        <f>_xlfn.RANK.AVG(Table3[[#This Row],[Score 2 ]],Table3[[Score 2 ]],1)</f>
        <v>70</v>
      </c>
    </row>
    <row r="72" spans="1:26" x14ac:dyDescent="0.3">
      <c r="A72" t="s">
        <v>57</v>
      </c>
      <c r="B72">
        <f>COUNTIFS(Table2[Sub-Sector],Table3[[#This Row],[Sub-Sector]])</f>
        <v>4</v>
      </c>
      <c r="C72" s="1">
        <f>COUNTIFS(Table2[Sub-Sector],Table3[[#This Row],[Sub-Sector]],Table2[Uptrend],"Uptrend")/Table3[[#This Row],[Count]]</f>
        <v>0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</v>
      </c>
      <c r="F72" s="1">
        <f>COUNTIFS(Table2[Sub-Sector],Table3[[#This Row],[Sub-Sector]],Table2[6M Return vs Nifty],"&gt;=10")/Table3[[#This Row],[Count]]</f>
        <v>0.5</v>
      </c>
      <c r="G72" s="1">
        <f>COUNTIFS(Table2[Sub-Sector],Table3[[#This Row],[Sub-Sector]],Table2[1Y Return vs Nifty],"&gt;=10")/Table3[[#This Row],[Count]]</f>
        <v>1</v>
      </c>
      <c r="H72" s="1">
        <f>COUNTIFS(Table2[Sub-Sector],Table3[[#This Row],[Sub-Sector]],Table2[RSI Exponential â€“ 14D],"&gt;=50")/Table3[[#This Row],[Count]]</f>
        <v>0.75</v>
      </c>
      <c r="I72" s="1">
        <f>COUNTIFS(Table2[Sub-Sector],Table3[[#This Row],[Sub-Sector]],Table2[Relative Volume],"&gt;=1")/Table3[[#This Row],[Count]]</f>
        <v>0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0.25</v>
      </c>
      <c r="M72" s="1">
        <f>COUNTIFS(Table2[Sub-Sector],Table3[[#This Row],[Sub-Sector]],Table2[% Away From Current Week High],"&lt;=0.05")/Table3[[#This Row],[Count]]</f>
        <v>1</v>
      </c>
      <c r="N72" s="1">
        <f>COUNTIFS(Table2[Sub-Sector],Table3[[#This Row],[Sub-Sector]],Table2[% Away From Current Month Low],"&gt;=0.05")/Table3[[#This Row],[Count]]</f>
        <v>0.25</v>
      </c>
      <c r="O72" s="1">
        <f>COUNTIFS(Table2[Sub-Sector],Table3[[#This Row],[Sub-Sector]],Table2[% Away From Current Month High],"&lt;=0.05")/Table3[[#This Row],[Count]]</f>
        <v>1</v>
      </c>
      <c r="P72" s="1">
        <f>COUNTIFS(Table2[Sub-Sector],Table3[[#This Row],[Sub-Sector]],Table2[% Away From 52W High],"&lt;=10")/Table3[[#This Row],[Count]]</f>
        <v>0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0.25</v>
      </c>
      <c r="S72" s="1">
        <f>COUNTIFS(Table2[Sub-Sector],Table3[[#This Row],[Sub-Sector]],Table2[% Price above 50 EMA],"&gt;=0")/Table3[[#This Row],[Count]]</f>
        <v>0.25</v>
      </c>
      <c r="T72" s="1">
        <f>COUNTIFS(Table2[Sub-Sector],Table3[[#This Row],[Sub-Sector]],Table2[% Price above 200 EMA],"&gt;=0")/Table3[[#This Row],[Count]]</f>
        <v>0.75</v>
      </c>
      <c r="U72" s="1">
        <f>COUNTIFS(Table2[Sub-Sector],Table3[[#This Row],[Sub-Sector]],Table2[Rate of Change - Zone],"Positive")/Table3[[#This Row],[Count]]</f>
        <v>0.5</v>
      </c>
      <c r="V72" s="1">
        <f>COUNTIFS(Table2[Sub-Sector],Table3[[#This Row],[Sub-Sector]],Table2[Sharpe Ratio],"&gt;=0.10")/Table3[[#This Row],[Count]]</f>
        <v>0.5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543.5</v>
      </c>
      <c r="X72">
        <f>_xlfn.RANK.AVG(Table3[[#This Row],[Score]],Table3[Score],1)</f>
        <v>94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248.5</v>
      </c>
      <c r="Z72">
        <f>_xlfn.RANK.AVG(Table3[[#This Row],[Score 2 ]],Table3[[Score 2 ]],1)</f>
        <v>71</v>
      </c>
    </row>
    <row r="73" spans="1:26" x14ac:dyDescent="0.3">
      <c r="A73" t="s">
        <v>257</v>
      </c>
      <c r="B73">
        <f>COUNTIFS(Table2[Sub-Sector],Table3[[#This Row],[Sub-Sector]])</f>
        <v>12</v>
      </c>
      <c r="C73" s="1">
        <f>COUNTIFS(Table2[Sub-Sector],Table3[[#This Row],[Sub-Sector]],Table2[Uptrend],"Uptrend")/Table3[[#This Row],[Count]]</f>
        <v>0.41666666666666669</v>
      </c>
      <c r="D73" s="1">
        <f>COUNTIFS(Table2[Sub-Sector],Table3[[#This Row],[Sub-Sector]],Table2[1W Return vs Nifty],"&gt;=5")/Table3[[#This Row],[Count]]</f>
        <v>0.33333333333333331</v>
      </c>
      <c r="E73" s="1">
        <f>COUNTIFS(Table2[Sub-Sector],Table3[[#This Row],[Sub-Sector]],Table2[1M Return vs Nifty],"&gt;=5")/Table3[[#This Row],[Count]]</f>
        <v>0.25</v>
      </c>
      <c r="F73" s="1">
        <f>COUNTIFS(Table2[Sub-Sector],Table3[[#This Row],[Sub-Sector]],Table2[6M Return vs Nifty],"&gt;=10")/Table3[[#This Row],[Count]]</f>
        <v>0.41666666666666669</v>
      </c>
      <c r="G73" s="1">
        <f>COUNTIFS(Table2[Sub-Sector],Table3[[#This Row],[Sub-Sector]],Table2[1Y Return vs Nifty],"&gt;=10")/Table3[[#This Row],[Count]]</f>
        <v>0.33333333333333331</v>
      </c>
      <c r="H73" s="1">
        <f>COUNTIFS(Table2[Sub-Sector],Table3[[#This Row],[Sub-Sector]],Table2[RSI Exponential â€“ 14D],"&gt;=50")/Table3[[#This Row],[Count]]</f>
        <v>0.75</v>
      </c>
      <c r="I73" s="1">
        <f>COUNTIFS(Table2[Sub-Sector],Table3[[#This Row],[Sub-Sector]],Table2[Relative Volume],"&gt;=1")/Table3[[#This Row],[Count]]</f>
        <v>0.33333333333333331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0.91666666666666663</v>
      </c>
      <c r="L73" s="1">
        <f>COUNTIFS(Table2[Sub-Sector],Table3[[#This Row],[Sub-Sector]],Table2[% Away From Current Week Low],"&gt;=0.05")/Table3[[#This Row],[Count]]</f>
        <v>0.58333333333333337</v>
      </c>
      <c r="M73" s="1">
        <f>COUNTIFS(Table2[Sub-Sector],Table3[[#This Row],[Sub-Sector]],Table2[% Away From Current Week High],"&lt;=0.05")/Table3[[#This Row],[Count]]</f>
        <v>0.91666666666666663</v>
      </c>
      <c r="N73" s="1">
        <f>COUNTIFS(Table2[Sub-Sector],Table3[[#This Row],[Sub-Sector]],Table2[% Away From Current Month Low],"&gt;=0.05")/Table3[[#This Row],[Count]]</f>
        <v>0.58333333333333337</v>
      </c>
      <c r="O73" s="1">
        <f>COUNTIFS(Table2[Sub-Sector],Table3[[#This Row],[Sub-Sector]],Table2[% Away From Current Month High],"&lt;=0.05")/Table3[[#This Row],[Count]]</f>
        <v>0.91666666666666663</v>
      </c>
      <c r="P73" s="1">
        <f>COUNTIFS(Table2[Sub-Sector],Table3[[#This Row],[Sub-Sector]],Table2[% Away From 52W High],"&lt;=10")/Table3[[#This Row],[Count]]</f>
        <v>8.3333333333333329E-2</v>
      </c>
      <c r="Q73" s="1">
        <f>COUNTIFS(Table2[Sub-Sector],Table3[[#This Row],[Sub-Sector]],Table2[% Away From 52W Low],"&gt;=10")/Table3[[#This Row],[Count]]</f>
        <v>0.91666666666666663</v>
      </c>
      <c r="R73" s="1">
        <f>COUNTIFS(Table2[Sub-Sector],Table3[[#This Row],[Sub-Sector]],Table2[% Price above 20 EMA],"&gt;=0")/Table3[[#This Row],[Count]]</f>
        <v>0.5</v>
      </c>
      <c r="S73" s="1">
        <f>COUNTIFS(Table2[Sub-Sector],Table3[[#This Row],[Sub-Sector]],Table2[% Price above 50 EMA],"&gt;=0")/Table3[[#This Row],[Count]]</f>
        <v>0.58333333333333337</v>
      </c>
      <c r="T73" s="1">
        <f>COUNTIFS(Table2[Sub-Sector],Table3[[#This Row],[Sub-Sector]],Table2[% Price above 200 EMA],"&gt;=0")/Table3[[#This Row],[Count]]</f>
        <v>0.75</v>
      </c>
      <c r="U73" s="1">
        <f>COUNTIFS(Table2[Sub-Sector],Table3[[#This Row],[Sub-Sector]],Table2[Rate of Change - Zone],"Positive")/Table3[[#This Row],[Count]]</f>
        <v>0.66666666666666663</v>
      </c>
      <c r="V73" s="1">
        <f>COUNTIFS(Table2[Sub-Sector],Table3[[#This Row],[Sub-Sector]],Table2[Sharpe Ratio],"&gt;=0.10")/Table3[[#This Row],[Count]]</f>
        <v>0.33333333333333331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370.5</v>
      </c>
      <c r="X73">
        <f>_xlfn.RANK.AVG(Table3[[#This Row],[Score]],Table3[Score],1)</f>
        <v>46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73">
        <f>_xlfn.RANK.AVG(Table3[[#This Row],[Score 2 ]],Table3[[Score 2 ]],1)</f>
        <v>72</v>
      </c>
    </row>
    <row r="74" spans="1:26" x14ac:dyDescent="0.3">
      <c r="A74" t="s">
        <v>460</v>
      </c>
      <c r="B74">
        <f>COUNTIFS(Table2[Sub-Sector],Table3[[#This Row],[Sub-Sector]])</f>
        <v>4</v>
      </c>
      <c r="C74" s="1">
        <f>COUNTIFS(Table2[Sub-Sector],Table3[[#This Row],[Sub-Sector]],Table2[Uptrend],"Uptrend")/Table3[[#This Row],[Count]]</f>
        <v>0.5</v>
      </c>
      <c r="D74" s="1">
        <f>COUNTIFS(Table2[Sub-Sector],Table3[[#This Row],[Sub-Sector]],Table2[1W Return vs Nifty],"&gt;=5")/Table3[[#This Row],[Count]]</f>
        <v>0.75</v>
      </c>
      <c r="E74" s="1">
        <f>COUNTIFS(Table2[Sub-Sector],Table3[[#This Row],[Sub-Sector]],Table2[1M Return vs Nifty],"&gt;=5")/Table3[[#This Row],[Count]]</f>
        <v>0.5</v>
      </c>
      <c r="F74" s="1">
        <f>COUNTIFS(Table2[Sub-Sector],Table3[[#This Row],[Sub-Sector]],Table2[6M Return vs Nifty],"&gt;=10")/Table3[[#This Row],[Count]]</f>
        <v>0.5</v>
      </c>
      <c r="G74" s="1">
        <f>COUNTIFS(Table2[Sub-Sector],Table3[[#This Row],[Sub-Sector]],Table2[1Y Return vs Nifty],"&gt;=10")/Table3[[#This Row],[Count]]</f>
        <v>0.25</v>
      </c>
      <c r="H74" s="1">
        <f>COUNTIFS(Table2[Sub-Sector],Table3[[#This Row],[Sub-Sector]],Table2[RSI Exponential â€“ 14D],"&gt;=50")/Table3[[#This Row],[Count]]</f>
        <v>0.75</v>
      </c>
      <c r="I74" s="1">
        <f>COUNTIFS(Table2[Sub-Sector],Table3[[#This Row],[Sub-Sector]],Table2[Relative Volume],"&gt;=1")/Table3[[#This Row],[Count]]</f>
        <v>0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0.25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0.25</v>
      </c>
      <c r="O74" s="1">
        <f>COUNTIFS(Table2[Sub-Sector],Table3[[#This Row],[Sub-Sector]],Table2[% Away From Current Month High],"&lt;=0.05")/Table3[[#This Row],[Count]]</f>
        <v>1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0.75</v>
      </c>
      <c r="S74" s="1">
        <f>COUNTIFS(Table2[Sub-Sector],Table3[[#This Row],[Sub-Sector]],Table2[% Price above 50 EMA],"&gt;=0")/Table3[[#This Row],[Count]]</f>
        <v>0.5</v>
      </c>
      <c r="T74" s="1">
        <f>COUNTIFS(Table2[Sub-Sector],Table3[[#This Row],[Sub-Sector]],Table2[% Price above 200 EMA],"&gt;=0")/Table3[[#This Row],[Count]]</f>
        <v>0.5</v>
      </c>
      <c r="U74" s="1">
        <f>COUNTIFS(Table2[Sub-Sector],Table3[[#This Row],[Sub-Sector]],Table2[Rate of Change - Zone],"Positive")/Table3[[#This Row],[Count]]</f>
        <v>1</v>
      </c>
      <c r="V74" s="1">
        <f>COUNTIFS(Table2[Sub-Sector],Table3[[#This Row],[Sub-Sector]],Table2[Sharpe Ratio],"&gt;=0.10")/Table3[[#This Row],[Count]]</f>
        <v>0.25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320</v>
      </c>
      <c r="X74">
        <f>_xlfn.RANK.AVG(Table3[[#This Row],[Score]],Table3[Score],1)</f>
        <v>28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253.5</v>
      </c>
      <c r="Z74">
        <f>_xlfn.RANK.AVG(Table3[[#This Row],[Score 2 ]],Table3[[Score 2 ]],1)</f>
        <v>73</v>
      </c>
    </row>
    <row r="75" spans="1:26" x14ac:dyDescent="0.3">
      <c r="A75" t="s">
        <v>24</v>
      </c>
      <c r="B75">
        <f>COUNTIFS(Table2[Sub-Sector],Table3[[#This Row],[Sub-Sector]])</f>
        <v>20</v>
      </c>
      <c r="C75" s="1">
        <f>COUNTIFS(Table2[Sub-Sector],Table3[[#This Row],[Sub-Sector]],Table2[Uptrend],"Uptrend")/Table3[[#This Row],[Count]]</f>
        <v>0.25</v>
      </c>
      <c r="D75" s="1">
        <f>COUNTIFS(Table2[Sub-Sector],Table3[[#This Row],[Sub-Sector]],Table2[1W Return vs Nifty],"&gt;=5")/Table3[[#This Row],[Count]]</f>
        <v>0.05</v>
      </c>
      <c r="E75" s="1">
        <f>COUNTIFS(Table2[Sub-Sector],Table3[[#This Row],[Sub-Sector]],Table2[1M Return vs Nifty],"&gt;=5")/Table3[[#This Row],[Count]]</f>
        <v>0.3</v>
      </c>
      <c r="F75" s="1">
        <f>COUNTIFS(Table2[Sub-Sector],Table3[[#This Row],[Sub-Sector]],Table2[6M Return vs Nifty],"&gt;=10")/Table3[[#This Row],[Count]]</f>
        <v>0.1</v>
      </c>
      <c r="G75" s="1">
        <f>COUNTIFS(Table2[Sub-Sector],Table3[[#This Row],[Sub-Sector]],Table2[1Y Return vs Nifty],"&gt;=10")/Table3[[#This Row],[Count]]</f>
        <v>0.15</v>
      </c>
      <c r="H75" s="1">
        <f>COUNTIFS(Table2[Sub-Sector],Table3[[#This Row],[Sub-Sector]],Table2[RSI Exponential â€“ 14D],"&gt;=50")/Table3[[#This Row],[Count]]</f>
        <v>0.75</v>
      </c>
      <c r="I75" s="1">
        <f>COUNTIFS(Table2[Sub-Sector],Table3[[#This Row],[Sub-Sector]],Table2[Relative Volume],"&gt;=1")/Table3[[#This Row],[Count]]</f>
        <v>0.5</v>
      </c>
      <c r="J75" s="1">
        <f>COUNTIFS(Table2[Sub-Sector],Table3[[#This Row],[Sub-Sector]],Table2[% Away From Day Low],"&gt;=0.05")/Table3[[#This Row],[Count]]</f>
        <v>0.05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0.05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0.05</v>
      </c>
      <c r="O75" s="1">
        <f>COUNTIFS(Table2[Sub-Sector],Table3[[#This Row],[Sub-Sector]],Table2[% Away From Current Month High],"&lt;=0.05")/Table3[[#This Row],[Count]]</f>
        <v>1</v>
      </c>
      <c r="P75" s="1">
        <f>COUNTIFS(Table2[Sub-Sector],Table3[[#This Row],[Sub-Sector]],Table2[% Away From 52W High],"&lt;=10")/Table3[[#This Row],[Count]]</f>
        <v>0.25</v>
      </c>
      <c r="Q75" s="1">
        <f>COUNTIFS(Table2[Sub-Sector],Table3[[#This Row],[Sub-Sector]],Table2[% Away From 52W Low],"&gt;=10")/Table3[[#This Row],[Count]]</f>
        <v>0.65</v>
      </c>
      <c r="R75" s="1">
        <f>COUNTIFS(Table2[Sub-Sector],Table3[[#This Row],[Sub-Sector]],Table2[% Price above 20 EMA],"&gt;=0")/Table3[[#This Row],[Count]]</f>
        <v>0.45</v>
      </c>
      <c r="S75" s="1">
        <f>COUNTIFS(Table2[Sub-Sector],Table3[[#This Row],[Sub-Sector]],Table2[% Price above 50 EMA],"&gt;=0")/Table3[[#This Row],[Count]]</f>
        <v>0.35</v>
      </c>
      <c r="T75" s="1">
        <f>COUNTIFS(Table2[Sub-Sector],Table3[[#This Row],[Sub-Sector]],Table2[% Price above 200 EMA],"&gt;=0")/Table3[[#This Row],[Count]]</f>
        <v>0.3</v>
      </c>
      <c r="U75" s="1">
        <f>COUNTIFS(Table2[Sub-Sector],Table3[[#This Row],[Sub-Sector]],Table2[Rate of Change - Zone],"Positive")/Table3[[#This Row],[Count]]</f>
        <v>0.8</v>
      </c>
      <c r="V75" s="1">
        <f>COUNTIFS(Table2[Sub-Sector],Table3[[#This Row],[Sub-Sector]],Table2[Sharpe Ratio],"&gt;=0.10")/Table3[[#This Row],[Count]]</f>
        <v>0.2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426.5</v>
      </c>
      <c r="X75">
        <f>_xlfn.RANK.AVG(Table3[[#This Row],[Score]],Table3[Score],1)</f>
        <v>55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75">
        <f>_xlfn.RANK.AVG(Table3[[#This Row],[Score 2 ]],Table3[[Score 2 ]],1)</f>
        <v>74</v>
      </c>
    </row>
    <row r="76" spans="1:26" x14ac:dyDescent="0.3">
      <c r="A76" t="s">
        <v>573</v>
      </c>
      <c r="B76">
        <f>COUNTIFS(Table2[Sub-Sector],Table3[[#This Row],[Sub-Sector]])</f>
        <v>8</v>
      </c>
      <c r="C76" s="1">
        <f>COUNTIFS(Table2[Sub-Sector],Table3[[#This Row],[Sub-Sector]],Table2[Uptrend],"Uptrend")/Table3[[#This Row],[Count]]</f>
        <v>0.5</v>
      </c>
      <c r="D76" s="1">
        <f>COUNTIFS(Table2[Sub-Sector],Table3[[#This Row],[Sub-Sector]],Table2[1W Return vs Nifty],"&gt;=5")/Table3[[#This Row],[Count]]</f>
        <v>0.125</v>
      </c>
      <c r="E76" s="1">
        <f>COUNTIFS(Table2[Sub-Sector],Table3[[#This Row],[Sub-Sector]],Table2[1M Return vs Nifty],"&gt;=5")/Table3[[#This Row],[Count]]</f>
        <v>0.125</v>
      </c>
      <c r="F76" s="1">
        <f>COUNTIFS(Table2[Sub-Sector],Table3[[#This Row],[Sub-Sector]],Table2[6M Return vs Nifty],"&gt;=10")/Table3[[#This Row],[Count]]</f>
        <v>0.375</v>
      </c>
      <c r="G76" s="1">
        <f>COUNTIFS(Table2[Sub-Sector],Table3[[#This Row],[Sub-Sector]],Table2[1Y Return vs Nifty],"&gt;=10")/Table3[[#This Row],[Count]]</f>
        <v>0.125</v>
      </c>
      <c r="H76" s="1">
        <f>COUNTIFS(Table2[Sub-Sector],Table3[[#This Row],[Sub-Sector]],Table2[RSI Exponential â€“ 14D],"&gt;=50")/Table3[[#This Row],[Count]]</f>
        <v>0.75</v>
      </c>
      <c r="I76" s="1">
        <f>COUNTIFS(Table2[Sub-Sector],Table3[[#This Row],[Sub-Sector]],Table2[Relative Volume],"&gt;=1")/Table3[[#This Row],[Count]]</f>
        <v>0.125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0.875</v>
      </c>
      <c r="L76" s="1">
        <f>COUNTIFS(Table2[Sub-Sector],Table3[[#This Row],[Sub-Sector]],Table2[% Away From Current Week Low],"&gt;=0.05")/Table3[[#This Row],[Count]]</f>
        <v>0.125</v>
      </c>
      <c r="M76" s="1">
        <f>COUNTIFS(Table2[Sub-Sector],Table3[[#This Row],[Sub-Sector]],Table2[% Away From Current Week High],"&lt;=0.05")/Table3[[#This Row],[Count]]</f>
        <v>0.875</v>
      </c>
      <c r="N76" s="1">
        <f>COUNTIFS(Table2[Sub-Sector],Table3[[#This Row],[Sub-Sector]],Table2[% Away From Current Month Low],"&gt;=0.05")/Table3[[#This Row],[Count]]</f>
        <v>0.25</v>
      </c>
      <c r="O76" s="1">
        <f>COUNTIFS(Table2[Sub-Sector],Table3[[#This Row],[Sub-Sector]],Table2[% Away From Current Month High],"&lt;=0.05")/Table3[[#This Row],[Count]]</f>
        <v>0.75</v>
      </c>
      <c r="P76" s="1">
        <f>COUNTIFS(Table2[Sub-Sector],Table3[[#This Row],[Sub-Sector]],Table2[% Away From 52W High],"&lt;=10")/Table3[[#This Row],[Count]]</f>
        <v>0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0.5</v>
      </c>
      <c r="S76" s="1">
        <f>COUNTIFS(Table2[Sub-Sector],Table3[[#This Row],[Sub-Sector]],Table2[% Price above 50 EMA],"&gt;=0")/Table3[[#This Row],[Count]]</f>
        <v>0.125</v>
      </c>
      <c r="T76" s="1">
        <f>COUNTIFS(Table2[Sub-Sector],Table3[[#This Row],[Sub-Sector]],Table2[% Price above 200 EMA],"&gt;=0")/Table3[[#This Row],[Count]]</f>
        <v>0.75</v>
      </c>
      <c r="U76" s="1">
        <f>COUNTIFS(Table2[Sub-Sector],Table3[[#This Row],[Sub-Sector]],Table2[Rate of Change - Zone],"Positive")/Table3[[#This Row],[Count]]</f>
        <v>0.875</v>
      </c>
      <c r="V76" s="1">
        <f>COUNTIFS(Table2[Sub-Sector],Table3[[#This Row],[Sub-Sector]],Table2[Sharpe Ratio],"&gt;=0.10")/Table3[[#This Row],[Count]]</f>
        <v>0.125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416</v>
      </c>
      <c r="X76">
        <f>_xlfn.RANK.AVG(Table3[[#This Row],[Score]],Table3[Score],1)</f>
        <v>52.5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</v>
      </c>
      <c r="Z76">
        <f>_xlfn.RANK.AVG(Table3[[#This Row],[Score 2 ]],Table3[[Score 2 ]],1)</f>
        <v>75</v>
      </c>
    </row>
    <row r="77" spans="1:26" x14ac:dyDescent="0.3">
      <c r="A77" t="s">
        <v>632</v>
      </c>
      <c r="B77">
        <f>COUNTIFS(Table2[Sub-Sector],Table3[[#This Row],[Sub-Sector]])</f>
        <v>2</v>
      </c>
      <c r="C77" s="1">
        <f>COUNTIFS(Table2[Sub-Sector],Table3[[#This Row],[Sub-Sector]],Table2[Uptrend],"Uptrend")/Table3[[#This Row],[Count]]</f>
        <v>0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</v>
      </c>
      <c r="F77" s="1">
        <f>COUNTIFS(Table2[Sub-Sector],Table3[[#This Row],[Sub-Sector]],Table2[6M Return vs Nifty],"&gt;=10")/Table3[[#This Row],[Count]]</f>
        <v>0.5</v>
      </c>
      <c r="G77" s="1">
        <f>COUNTIFS(Table2[Sub-Sector],Table3[[#This Row],[Sub-Sector]],Table2[1Y Return vs Nifty],"&gt;=10")/Table3[[#This Row],[Count]]</f>
        <v>0</v>
      </c>
      <c r="H77" s="1">
        <f>COUNTIFS(Table2[Sub-Sector],Table3[[#This Row],[Sub-Sector]],Table2[RSI Exponential â€“ 14D],"&gt;=50")/Table3[[#This Row],[Count]]</f>
        <v>1</v>
      </c>
      <c r="I77" s="1">
        <f>COUNTIFS(Table2[Sub-Sector],Table3[[#This Row],[Sub-Sector]],Table2[Relative Volume],"&gt;=1")/Table3[[#This Row],[Count]]</f>
        <v>0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1</v>
      </c>
      <c r="N77" s="1">
        <f>COUNTIFS(Table2[Sub-Sector],Table3[[#This Row],[Sub-Sector]],Table2[% Away From Current Month Low],"&gt;=0.05")/Table3[[#This Row],[Count]]</f>
        <v>0</v>
      </c>
      <c r="O77" s="1">
        <f>COUNTIFS(Table2[Sub-Sector],Table3[[#This Row],[Sub-Sector]],Table2[% Away From Current Month High],"&lt;=0.05")/Table3[[#This Row],[Count]]</f>
        <v>1</v>
      </c>
      <c r="P77" s="1">
        <f>COUNTIFS(Table2[Sub-Sector],Table3[[#This Row],[Sub-Sector]],Table2[% Away From 52W High],"&lt;=10")/Table3[[#This Row],[Count]]</f>
        <v>0</v>
      </c>
      <c r="Q77" s="1">
        <f>COUNTIFS(Table2[Sub-Sector],Table3[[#This Row],[Sub-Sector]],Table2[% Away From 52W Low],"&gt;=10")/Table3[[#This Row],[Count]]</f>
        <v>0.5</v>
      </c>
      <c r="R77" s="1">
        <f>COUNTIFS(Table2[Sub-Sector],Table3[[#This Row],[Sub-Sector]],Table2[% Price above 20 EMA],"&gt;=0")/Table3[[#This Row],[Count]]</f>
        <v>1</v>
      </c>
      <c r="S77" s="1">
        <f>COUNTIFS(Table2[Sub-Sector],Table3[[#This Row],[Sub-Sector]],Table2[% Price above 50 EMA],"&gt;=0")/Table3[[#This Row],[Count]]</f>
        <v>0</v>
      </c>
      <c r="T77" s="1">
        <f>COUNTIFS(Table2[Sub-Sector],Table3[[#This Row],[Sub-Sector]],Table2[% Price above 200 EMA],"&gt;=0")/Table3[[#This Row],[Count]]</f>
        <v>0.5</v>
      </c>
      <c r="U77" s="1">
        <f>COUNTIFS(Table2[Sub-Sector],Table3[[#This Row],[Sub-Sector]],Table2[Rate of Change - Zone],"Positive")/Table3[[#This Row],[Count]]</f>
        <v>1</v>
      </c>
      <c r="V77" s="1">
        <f>COUNTIFS(Table2[Sub-Sector],Table3[[#This Row],[Sub-Sector]],Table2[Sharpe Ratio],"&gt;=0.10")/Table3[[#This Row],[Count]]</f>
        <v>0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570</v>
      </c>
      <c r="X77">
        <f>_xlfn.RANK.AVG(Table3[[#This Row],[Score]],Table3[Score],1)</f>
        <v>98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</v>
      </c>
      <c r="Z77">
        <f>_xlfn.RANK.AVG(Table3[[#This Row],[Score 2 ]],Table3[[Score 2 ]],1)</f>
        <v>76</v>
      </c>
    </row>
    <row r="78" spans="1:26" x14ac:dyDescent="0.3">
      <c r="A78" t="s">
        <v>475</v>
      </c>
      <c r="B78">
        <f>COUNTIFS(Table2[Sub-Sector],Table3[[#This Row],[Sub-Sector]])</f>
        <v>17</v>
      </c>
      <c r="C78" s="1">
        <f>COUNTIFS(Table2[Sub-Sector],Table3[[#This Row],[Sub-Sector]],Table2[Uptrend],"Uptrend")/Table3[[#This Row],[Count]]</f>
        <v>0.23529411764705882</v>
      </c>
      <c r="D78" s="1">
        <f>COUNTIFS(Table2[Sub-Sector],Table3[[#This Row],[Sub-Sector]],Table2[1W Return vs Nifty],"&gt;=5")/Table3[[#This Row],[Count]]</f>
        <v>0.29411764705882354</v>
      </c>
      <c r="E78" s="1">
        <f>COUNTIFS(Table2[Sub-Sector],Table3[[#This Row],[Sub-Sector]],Table2[1M Return vs Nifty],"&gt;=5")/Table3[[#This Row],[Count]]</f>
        <v>0.11764705882352941</v>
      </c>
      <c r="F78" s="1">
        <f>COUNTIFS(Table2[Sub-Sector],Table3[[#This Row],[Sub-Sector]],Table2[6M Return vs Nifty],"&gt;=10")/Table3[[#This Row],[Count]]</f>
        <v>0.35294117647058826</v>
      </c>
      <c r="G78" s="1">
        <f>COUNTIFS(Table2[Sub-Sector],Table3[[#This Row],[Sub-Sector]],Table2[1Y Return vs Nifty],"&gt;=10")/Table3[[#This Row],[Count]]</f>
        <v>0.23529411764705882</v>
      </c>
      <c r="H78" s="1">
        <f>COUNTIFS(Table2[Sub-Sector],Table3[[#This Row],[Sub-Sector]],Table2[RSI Exponential â€“ 14D],"&gt;=50")/Table3[[#This Row],[Count]]</f>
        <v>0.94117647058823528</v>
      </c>
      <c r="I78" s="1">
        <f>COUNTIFS(Table2[Sub-Sector],Table3[[#This Row],[Sub-Sector]],Table2[Relative Volume],"&gt;=1")/Table3[[#This Row],[Count]]</f>
        <v>0.17647058823529413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0.88235294117647056</v>
      </c>
      <c r="L78" s="1">
        <f>COUNTIFS(Table2[Sub-Sector],Table3[[#This Row],[Sub-Sector]],Table2[% Away From Current Week Low],"&gt;=0.05")/Table3[[#This Row],[Count]]</f>
        <v>0.23529411764705882</v>
      </c>
      <c r="M78" s="1">
        <f>COUNTIFS(Table2[Sub-Sector],Table3[[#This Row],[Sub-Sector]],Table2[% Away From Current Week High],"&lt;=0.05")/Table3[[#This Row],[Count]]</f>
        <v>0.76470588235294112</v>
      </c>
      <c r="N78" s="1">
        <f>COUNTIFS(Table2[Sub-Sector],Table3[[#This Row],[Sub-Sector]],Table2[% Away From Current Month Low],"&gt;=0.05")/Table3[[#This Row],[Count]]</f>
        <v>0.23529411764705882</v>
      </c>
      <c r="O78" s="1">
        <f>COUNTIFS(Table2[Sub-Sector],Table3[[#This Row],[Sub-Sector]],Table2[% Away From Current Month High],"&lt;=0.05")/Table3[[#This Row],[Count]]</f>
        <v>0.76470588235294112</v>
      </c>
      <c r="P78" s="1">
        <f>COUNTIFS(Table2[Sub-Sector],Table3[[#This Row],[Sub-Sector]],Table2[% Away From 52W High],"&lt;=10")/Table3[[#This Row],[Count]]</f>
        <v>5.8823529411764705E-2</v>
      </c>
      <c r="Q78" s="1">
        <f>COUNTIFS(Table2[Sub-Sector],Table3[[#This Row],[Sub-Sector]],Table2[% Away From 52W Low],"&gt;=10")/Table3[[#This Row],[Count]]</f>
        <v>0.82352941176470584</v>
      </c>
      <c r="R78" s="1">
        <f>COUNTIFS(Table2[Sub-Sector],Table3[[#This Row],[Sub-Sector]],Table2[% Price above 20 EMA],"&gt;=0")/Table3[[#This Row],[Count]]</f>
        <v>0.47058823529411764</v>
      </c>
      <c r="S78" s="1">
        <f>COUNTIFS(Table2[Sub-Sector],Table3[[#This Row],[Sub-Sector]],Table2[% Price above 50 EMA],"&gt;=0")/Table3[[#This Row],[Count]]</f>
        <v>0.35294117647058826</v>
      </c>
      <c r="T78" s="1">
        <f>COUNTIFS(Table2[Sub-Sector],Table3[[#This Row],[Sub-Sector]],Table2[% Price above 200 EMA],"&gt;=0")/Table3[[#This Row],[Count]]</f>
        <v>0.70588235294117652</v>
      </c>
      <c r="U78" s="1">
        <f>COUNTIFS(Table2[Sub-Sector],Table3[[#This Row],[Sub-Sector]],Table2[Rate of Change - Zone],"Positive")/Table3[[#This Row],[Count]]</f>
        <v>0.70588235294117652</v>
      </c>
      <c r="V78" s="1">
        <f>COUNTIFS(Table2[Sub-Sector],Table3[[#This Row],[Sub-Sector]],Table2[Sharpe Ratio],"&gt;=0.10")/Table3[[#This Row],[Count]]</f>
        <v>0.11764705882352941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448</v>
      </c>
      <c r="X78">
        <f>_xlfn.RANK.AVG(Table3[[#This Row],[Score]],Table3[Score],1)</f>
        <v>66.5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275.5</v>
      </c>
      <c r="Z78">
        <f>_xlfn.RANK.AVG(Table3[[#This Row],[Score 2 ]],Table3[[Score 2 ]],1)</f>
        <v>77</v>
      </c>
    </row>
    <row r="79" spans="1:26" x14ac:dyDescent="0.3">
      <c r="A79" t="s">
        <v>72</v>
      </c>
      <c r="B79">
        <f>COUNTIFS(Table2[Sub-Sector],Table3[[#This Row],[Sub-Sector]])</f>
        <v>3</v>
      </c>
      <c r="C79" s="1">
        <f>COUNTIFS(Table2[Sub-Sector],Table3[[#This Row],[Sub-Sector]],Table2[Uptrend],"Uptrend")/Table3[[#This Row],[Count]]</f>
        <v>0</v>
      </c>
      <c r="D79" s="1">
        <f>COUNTIFS(Table2[Sub-Sector],Table3[[#This Row],[Sub-Sector]],Table2[1W Return vs Nifty],"&gt;=5")/Table3[[#This Row],[Count]]</f>
        <v>0.33333333333333331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0.33333333333333331</v>
      </c>
      <c r="G79" s="1">
        <f>COUNTIFS(Table2[Sub-Sector],Table3[[#This Row],[Sub-Sector]],Table2[1Y Return vs Nifty],"&gt;=10")/Table3[[#This Row],[Count]]</f>
        <v>0.66666666666666663</v>
      </c>
      <c r="H79" s="1">
        <f>COUNTIFS(Table2[Sub-Sector],Table3[[#This Row],[Sub-Sector]],Table2[RSI Exponential â€“ 14D],"&gt;=50")/Table3[[#This Row],[Count]]</f>
        <v>0.66666666666666663</v>
      </c>
      <c r="I79" s="1">
        <f>COUNTIFS(Table2[Sub-Sector],Table3[[#This Row],[Sub-Sector]],Table2[Relative Volume],"&gt;=1")/Table3[[#This Row],[Count]]</f>
        <v>0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0.33333333333333331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0.33333333333333331</v>
      </c>
      <c r="O79" s="1">
        <f>COUNTIFS(Table2[Sub-Sector],Table3[[#This Row],[Sub-Sector]],Table2[% Away From Current Month High],"&lt;=0.05")/Table3[[#This Row],[Count]]</f>
        <v>1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0.33333333333333331</v>
      </c>
      <c r="S79" s="1">
        <f>COUNTIFS(Table2[Sub-Sector],Table3[[#This Row],[Sub-Sector]],Table2[% Price above 50 EMA],"&gt;=0")/Table3[[#This Row],[Count]]</f>
        <v>0</v>
      </c>
      <c r="T79" s="1">
        <f>COUNTIFS(Table2[Sub-Sector],Table3[[#This Row],[Sub-Sector]],Table2[% Price above 200 EMA],"&gt;=0")/Table3[[#This Row],[Count]]</f>
        <v>0.33333333333333331</v>
      </c>
      <c r="U79" s="1">
        <f>COUNTIFS(Table2[Sub-Sector],Table3[[#This Row],[Sub-Sector]],Table2[Rate of Change - Zone],"Positive")/Table3[[#This Row],[Count]]</f>
        <v>0.66666666666666663</v>
      </c>
      <c r="V79" s="1">
        <f>COUNTIFS(Table2[Sub-Sector],Table3[[#This Row],[Sub-Sector]],Table2[Sharpe Ratio],"&gt;=0.10")/Table3[[#This Row],[Count]]</f>
        <v>0.33333333333333331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514</v>
      </c>
      <c r="X79">
        <f>_xlfn.RANK.AVG(Table3[[#This Row],[Score]],Table3[Score],1)</f>
        <v>78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</v>
      </c>
      <c r="Z79">
        <f>_xlfn.RANK.AVG(Table3[[#This Row],[Score 2 ]],Table3[[Score 2 ]],1)</f>
        <v>78.5</v>
      </c>
    </row>
    <row r="80" spans="1:26" x14ac:dyDescent="0.3">
      <c r="A80" t="s">
        <v>149</v>
      </c>
      <c r="B80">
        <f>COUNTIFS(Table2[Sub-Sector],Table3[[#This Row],[Sub-Sector]])</f>
        <v>3</v>
      </c>
      <c r="C80" s="1">
        <f>COUNTIFS(Table2[Sub-Sector],Table3[[#This Row],[Sub-Sector]],Table2[Uptrend],"Uptrend")/Table3[[#This Row],[Count]]</f>
        <v>0.33333333333333331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0.33333333333333331</v>
      </c>
      <c r="G80" s="1">
        <f>COUNTIFS(Table2[Sub-Sector],Table3[[#This Row],[Sub-Sector]],Table2[1Y Return vs Nifty],"&gt;=10")/Table3[[#This Row],[Count]]</f>
        <v>0.66666666666666663</v>
      </c>
      <c r="H80" s="1">
        <f>COUNTIFS(Table2[Sub-Sector],Table3[[#This Row],[Sub-Sector]],Table2[RSI Exponential â€“ 14D],"&gt;=50")/Table3[[#This Row],[Count]]</f>
        <v>1</v>
      </c>
      <c r="I80" s="1">
        <f>COUNTIFS(Table2[Sub-Sector],Table3[[#This Row],[Sub-Sector]],Table2[Relative Volume],"&gt;=1")/Table3[[#This Row],[Count]]</f>
        <v>0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0.33333333333333331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0.33333333333333331</v>
      </c>
      <c r="O80" s="1">
        <f>COUNTIFS(Table2[Sub-Sector],Table3[[#This Row],[Sub-Sector]],Table2[% Away From Current Month High],"&lt;=0.05")/Table3[[#This Row],[Count]]</f>
        <v>1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0.66666666666666663</v>
      </c>
      <c r="R80" s="1">
        <f>COUNTIFS(Table2[Sub-Sector],Table3[[#This Row],[Sub-Sector]],Table2[% Price above 20 EMA],"&gt;=0")/Table3[[#This Row],[Count]]</f>
        <v>0.33333333333333331</v>
      </c>
      <c r="S80" s="1">
        <f>COUNTIFS(Table2[Sub-Sector],Table3[[#This Row],[Sub-Sector]],Table2[% Price above 50 EMA],"&gt;=0")/Table3[[#This Row],[Count]]</f>
        <v>0</v>
      </c>
      <c r="T80" s="1">
        <f>COUNTIFS(Table2[Sub-Sector],Table3[[#This Row],[Sub-Sector]],Table2[% Price above 200 EMA],"&gt;=0")/Table3[[#This Row],[Count]]</f>
        <v>0.66666666666666663</v>
      </c>
      <c r="U80" s="1">
        <f>COUNTIFS(Table2[Sub-Sector],Table3[[#This Row],[Sub-Sector]],Table2[Rate of Change - Zone],"Positive")/Table3[[#This Row],[Count]]</f>
        <v>0.66666666666666663</v>
      </c>
      <c r="V80" s="1">
        <f>COUNTIFS(Table2[Sub-Sector],Table3[[#This Row],[Sub-Sector]],Table2[Sharpe Ratio],"&gt;=0.10")/Table3[[#This Row],[Count]]</f>
        <v>0.33333333333333331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521.5</v>
      </c>
      <c r="X80">
        <f>_xlfn.RANK.AVG(Table3[[#This Row],[Score]],Table3[Score],1)</f>
        <v>83.5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</v>
      </c>
      <c r="Z80">
        <f>_xlfn.RANK.AVG(Table3[[#This Row],[Score 2 ]],Table3[[Score 2 ]],1)</f>
        <v>78.5</v>
      </c>
    </row>
    <row r="81" spans="1:26" x14ac:dyDescent="0.3">
      <c r="A81" t="s">
        <v>276</v>
      </c>
      <c r="B81">
        <f>COUNTIFS(Table2[Sub-Sector],Table3[[#This Row],[Sub-Sector]])</f>
        <v>6</v>
      </c>
      <c r="C81" s="1">
        <f>COUNTIFS(Table2[Sub-Sector],Table3[[#This Row],[Sub-Sector]],Table2[Uptrend],"Uptrend")/Table3[[#This Row],[Count]]</f>
        <v>0.33333333333333331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</v>
      </c>
      <c r="F81" s="1">
        <f>COUNTIFS(Table2[Sub-Sector],Table3[[#This Row],[Sub-Sector]],Table2[6M Return vs Nifty],"&gt;=10")/Table3[[#This Row],[Count]]</f>
        <v>0.16666666666666666</v>
      </c>
      <c r="G81" s="1">
        <f>COUNTIFS(Table2[Sub-Sector],Table3[[#This Row],[Sub-Sector]],Table2[1Y Return vs Nifty],"&gt;=10")/Table3[[#This Row],[Count]]</f>
        <v>0.5</v>
      </c>
      <c r="H81" s="1">
        <f>COUNTIFS(Table2[Sub-Sector],Table3[[#This Row],[Sub-Sector]],Table2[RSI Exponential â€“ 14D],"&gt;=50")/Table3[[#This Row],[Count]]</f>
        <v>0.66666666666666663</v>
      </c>
      <c r="I81" s="1">
        <f>COUNTIFS(Table2[Sub-Sector],Table3[[#This Row],[Sub-Sector]],Table2[Relative Volume],"&gt;=1")/Table3[[#This Row],[Count]]</f>
        <v>0.16666666666666666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0.16666666666666666</v>
      </c>
      <c r="M81" s="1">
        <f>COUNTIFS(Table2[Sub-Sector],Table3[[#This Row],[Sub-Sector]],Table2[% Away From Current Week High],"&lt;=0.05")/Table3[[#This Row],[Count]]</f>
        <v>0.83333333333333337</v>
      </c>
      <c r="N81" s="1">
        <f>COUNTIFS(Table2[Sub-Sector],Table3[[#This Row],[Sub-Sector]],Table2[% Away From Current Month Low],"&gt;=0.05")/Table3[[#This Row],[Count]]</f>
        <v>0.16666666666666666</v>
      </c>
      <c r="O81" s="1">
        <f>COUNTIFS(Table2[Sub-Sector],Table3[[#This Row],[Sub-Sector]],Table2[% Away From Current Month High],"&lt;=0.05")/Table3[[#This Row],[Count]]</f>
        <v>0.83333333333333337</v>
      </c>
      <c r="P81" s="1">
        <f>COUNTIFS(Table2[Sub-Sector],Table3[[#This Row],[Sub-Sector]],Table2[% Away From 52W High],"&lt;=10")/Table3[[#This Row],[Count]]</f>
        <v>0.33333333333333331</v>
      </c>
      <c r="Q81" s="1">
        <f>COUNTIFS(Table2[Sub-Sector],Table3[[#This Row],[Sub-Sector]],Table2[% Away From 52W Low],"&gt;=10")/Table3[[#This Row],[Count]]</f>
        <v>0.66666666666666663</v>
      </c>
      <c r="R81" s="1">
        <f>COUNTIFS(Table2[Sub-Sector],Table3[[#This Row],[Sub-Sector]],Table2[% Price above 20 EMA],"&gt;=0")/Table3[[#This Row],[Count]]</f>
        <v>0.5</v>
      </c>
      <c r="S81" s="1">
        <f>COUNTIFS(Table2[Sub-Sector],Table3[[#This Row],[Sub-Sector]],Table2[% Price above 50 EMA],"&gt;=0")/Table3[[#This Row],[Count]]</f>
        <v>0.33333333333333331</v>
      </c>
      <c r="T81" s="1">
        <f>COUNTIFS(Table2[Sub-Sector],Table3[[#This Row],[Sub-Sector]],Table2[% Price above 200 EMA],"&gt;=0")/Table3[[#This Row],[Count]]</f>
        <v>0.33333333333333331</v>
      </c>
      <c r="U81" s="1">
        <f>COUNTIFS(Table2[Sub-Sector],Table3[[#This Row],[Sub-Sector]],Table2[Rate of Change - Zone],"Positive")/Table3[[#This Row],[Count]]</f>
        <v>0.66666666666666663</v>
      </c>
      <c r="V81" s="1">
        <f>COUNTIFS(Table2[Sub-Sector],Table3[[#This Row],[Sub-Sector]],Table2[Sharpe Ratio],"&gt;=0.10")/Table3[[#This Row],[Count]]</f>
        <v>0.5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522.5</v>
      </c>
      <c r="X81">
        <f>_xlfn.RANK.AVG(Table3[[#This Row],[Score]],Table3[Score],1)</f>
        <v>85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</v>
      </c>
      <c r="Z81">
        <f>_xlfn.RANK.AVG(Table3[[#This Row],[Score 2 ]],Table3[[Score 2 ]],1)</f>
        <v>80.5</v>
      </c>
    </row>
    <row r="82" spans="1:26" x14ac:dyDescent="0.3">
      <c r="A82" t="s">
        <v>189</v>
      </c>
      <c r="B82">
        <f>COUNTIFS(Table2[Sub-Sector],Table3[[#This Row],[Sub-Sector]])</f>
        <v>6</v>
      </c>
      <c r="C82" s="1">
        <f>COUNTIFS(Table2[Sub-Sector],Table3[[#This Row],[Sub-Sector]],Table2[Uptrend],"Uptrend")/Table3[[#This Row],[Count]]</f>
        <v>0.16666666666666666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</v>
      </c>
      <c r="F82" s="1">
        <f>COUNTIFS(Table2[Sub-Sector],Table3[[#This Row],[Sub-Sector]],Table2[6M Return vs Nifty],"&gt;=10")/Table3[[#This Row],[Count]]</f>
        <v>0.16666666666666666</v>
      </c>
      <c r="G82" s="1">
        <f>COUNTIFS(Table2[Sub-Sector],Table3[[#This Row],[Sub-Sector]],Table2[1Y Return vs Nifty],"&gt;=10")/Table3[[#This Row],[Count]]</f>
        <v>0.5</v>
      </c>
      <c r="H82" s="1">
        <f>COUNTIFS(Table2[Sub-Sector],Table3[[#This Row],[Sub-Sector]],Table2[RSI Exponential â€“ 14D],"&gt;=50")/Table3[[#This Row],[Count]]</f>
        <v>0.33333333333333331</v>
      </c>
      <c r="I82" s="1">
        <f>COUNTIFS(Table2[Sub-Sector],Table3[[#This Row],[Sub-Sector]],Table2[Relative Volume],"&gt;=1")/Table3[[#This Row],[Count]]</f>
        <v>0.16666666666666666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0.66666666666666663</v>
      </c>
      <c r="M82" s="1">
        <f>COUNTIFS(Table2[Sub-Sector],Table3[[#This Row],[Sub-Sector]],Table2[% Away From Current Week High],"&lt;=0.05")/Table3[[#This Row],[Count]]</f>
        <v>1</v>
      </c>
      <c r="N82" s="1">
        <f>COUNTIFS(Table2[Sub-Sector],Table3[[#This Row],[Sub-Sector]],Table2[% Away From Current Month Low],"&gt;=0.05")/Table3[[#This Row],[Count]]</f>
        <v>0.66666666666666663</v>
      </c>
      <c r="O82" s="1">
        <f>COUNTIFS(Table2[Sub-Sector],Table3[[#This Row],[Sub-Sector]],Table2[% Away From Current Month High],"&lt;=0.05")/Table3[[#This Row],[Count]]</f>
        <v>1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</v>
      </c>
      <c r="S82" s="1">
        <f>COUNTIFS(Table2[Sub-Sector],Table3[[#This Row],[Sub-Sector]],Table2[% Price above 50 EMA],"&gt;=0")/Table3[[#This Row],[Count]]</f>
        <v>0</v>
      </c>
      <c r="T82" s="1">
        <f>COUNTIFS(Table2[Sub-Sector],Table3[[#This Row],[Sub-Sector]],Table2[% Price above 200 EMA],"&gt;=0")/Table3[[#This Row],[Count]]</f>
        <v>0.33333333333333331</v>
      </c>
      <c r="U82" s="1">
        <f>COUNTIFS(Table2[Sub-Sector],Table3[[#This Row],[Sub-Sector]],Table2[Rate of Change - Zone],"Positive")/Table3[[#This Row],[Count]]</f>
        <v>0.66666666666666663</v>
      </c>
      <c r="V82" s="1">
        <f>COUNTIFS(Table2[Sub-Sector],Table3[[#This Row],[Sub-Sector]],Table2[Sharpe Ratio],"&gt;=0.10")/Table3[[#This Row],[Count]]</f>
        <v>0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542.5</v>
      </c>
      <c r="X82">
        <f>_xlfn.RANK.AVG(Table3[[#This Row],[Score]],Table3[Score],1)</f>
        <v>92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</v>
      </c>
      <c r="Z82">
        <f>_xlfn.RANK.AVG(Table3[[#This Row],[Score 2 ]],Table3[[Score 2 ]],1)</f>
        <v>80.5</v>
      </c>
    </row>
    <row r="83" spans="1:26" x14ac:dyDescent="0.3">
      <c r="A83" t="s">
        <v>264</v>
      </c>
      <c r="B83">
        <f>COUNTIFS(Table2[Sub-Sector],Table3[[#This Row],[Sub-Sector]])</f>
        <v>26</v>
      </c>
      <c r="C83" s="1">
        <f>COUNTIFS(Table2[Sub-Sector],Table3[[#This Row],[Sub-Sector]],Table2[Uptrend],"Uptrend")/Table3[[#This Row],[Count]]</f>
        <v>0.26923076923076922</v>
      </c>
      <c r="D83" s="1">
        <f>COUNTIFS(Table2[Sub-Sector],Table3[[#This Row],[Sub-Sector]],Table2[1W Return vs Nifty],"&gt;=5")/Table3[[#This Row],[Count]]</f>
        <v>0.23076923076923078</v>
      </c>
      <c r="E83" s="1">
        <f>COUNTIFS(Table2[Sub-Sector],Table3[[#This Row],[Sub-Sector]],Table2[1M Return vs Nifty],"&gt;=5")/Table3[[#This Row],[Count]]</f>
        <v>0.19230769230769232</v>
      </c>
      <c r="F83" s="1">
        <f>COUNTIFS(Table2[Sub-Sector],Table3[[#This Row],[Sub-Sector]],Table2[6M Return vs Nifty],"&gt;=10")/Table3[[#This Row],[Count]]</f>
        <v>0.30769230769230771</v>
      </c>
      <c r="G83" s="1">
        <f>COUNTIFS(Table2[Sub-Sector],Table3[[#This Row],[Sub-Sector]],Table2[1Y Return vs Nifty],"&gt;=10")/Table3[[#This Row],[Count]]</f>
        <v>0.42307692307692307</v>
      </c>
      <c r="H83" s="1">
        <f>COUNTIFS(Table2[Sub-Sector],Table3[[#This Row],[Sub-Sector]],Table2[RSI Exponential â€“ 14D],"&gt;=50")/Table3[[#This Row],[Count]]</f>
        <v>0.61538461538461542</v>
      </c>
      <c r="I83" s="1">
        <f>COUNTIFS(Table2[Sub-Sector],Table3[[#This Row],[Sub-Sector]],Table2[Relative Volume],"&gt;=1")/Table3[[#This Row],[Count]]</f>
        <v>0.30769230769230771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0.92307692307692313</v>
      </c>
      <c r="L83" s="1">
        <f>COUNTIFS(Table2[Sub-Sector],Table3[[#This Row],[Sub-Sector]],Table2[% Away From Current Week Low],"&gt;=0.05")/Table3[[#This Row],[Count]]</f>
        <v>0.46153846153846156</v>
      </c>
      <c r="M83" s="1">
        <f>COUNTIFS(Table2[Sub-Sector],Table3[[#This Row],[Sub-Sector]],Table2[% Away From Current Week High],"&lt;=0.05")/Table3[[#This Row],[Count]]</f>
        <v>0.80769230769230771</v>
      </c>
      <c r="N83" s="1">
        <f>COUNTIFS(Table2[Sub-Sector],Table3[[#This Row],[Sub-Sector]],Table2[% Away From Current Month Low],"&gt;=0.05")/Table3[[#This Row],[Count]]</f>
        <v>0.46153846153846156</v>
      </c>
      <c r="O83" s="1">
        <f>COUNTIFS(Table2[Sub-Sector],Table3[[#This Row],[Sub-Sector]],Table2[% Away From Current Month High],"&lt;=0.05")/Table3[[#This Row],[Count]]</f>
        <v>0.76923076923076927</v>
      </c>
      <c r="P83" s="1">
        <f>COUNTIFS(Table2[Sub-Sector],Table3[[#This Row],[Sub-Sector]],Table2[% Away From 52W High],"&lt;=10")/Table3[[#This Row],[Count]]</f>
        <v>0.11538461538461539</v>
      </c>
      <c r="Q83" s="1">
        <f>COUNTIFS(Table2[Sub-Sector],Table3[[#This Row],[Sub-Sector]],Table2[% Away From 52W Low],"&gt;=10")/Table3[[#This Row],[Count]]</f>
        <v>0.96153846153846156</v>
      </c>
      <c r="R83" s="1">
        <f>COUNTIFS(Table2[Sub-Sector],Table3[[#This Row],[Sub-Sector]],Table2[% Price above 20 EMA],"&gt;=0")/Table3[[#This Row],[Count]]</f>
        <v>0.61538461538461542</v>
      </c>
      <c r="S83" s="1">
        <f>COUNTIFS(Table2[Sub-Sector],Table3[[#This Row],[Sub-Sector]],Table2[% Price above 50 EMA],"&gt;=0")/Table3[[#This Row],[Count]]</f>
        <v>0.30769230769230771</v>
      </c>
      <c r="T83" s="1">
        <f>COUNTIFS(Table2[Sub-Sector],Table3[[#This Row],[Sub-Sector]],Table2[% Price above 200 EMA],"&gt;=0")/Table3[[#This Row],[Count]]</f>
        <v>0.53846153846153844</v>
      </c>
      <c r="U83" s="1">
        <f>COUNTIFS(Table2[Sub-Sector],Table3[[#This Row],[Sub-Sector]],Table2[Rate of Change - Zone],"Positive")/Table3[[#This Row],[Count]]</f>
        <v>0.53846153846153844</v>
      </c>
      <c r="V83" s="1">
        <f>COUNTIFS(Table2[Sub-Sector],Table3[[#This Row],[Sub-Sector]],Table2[Sharpe Ratio],"&gt;=0.10")/Table3[[#This Row],[Count]]</f>
        <v>0.42307692307692307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</v>
      </c>
      <c r="X83">
        <f>_xlfn.RANK.AVG(Table3[[#This Row],[Score]],Table3[Score],1)</f>
        <v>69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</v>
      </c>
      <c r="Z83">
        <f>_xlfn.RANK.AVG(Table3[[#This Row],[Score 2 ]],Table3[[Score 2 ]],1)</f>
        <v>82</v>
      </c>
    </row>
    <row r="84" spans="1:26" x14ac:dyDescent="0.3">
      <c r="A84" t="s">
        <v>21</v>
      </c>
      <c r="B84">
        <f>COUNTIFS(Table2[Sub-Sector],Table3[[#This Row],[Sub-Sector]])</f>
        <v>21</v>
      </c>
      <c r="C84" s="1">
        <f>COUNTIFS(Table2[Sub-Sector],Table3[[#This Row],[Sub-Sector]],Table2[Uptrend],"Uptrend")/Table3[[#This Row],[Count]]</f>
        <v>0.33333333333333331</v>
      </c>
      <c r="D84" s="1">
        <f>COUNTIFS(Table2[Sub-Sector],Table3[[#This Row],[Sub-Sector]],Table2[1W Return vs Nifty],"&gt;=5")/Table3[[#This Row],[Count]]</f>
        <v>9.5238095238095233E-2</v>
      </c>
      <c r="E84" s="1">
        <f>COUNTIFS(Table2[Sub-Sector],Table3[[#This Row],[Sub-Sector]],Table2[1M Return vs Nifty],"&gt;=5")/Table3[[#This Row],[Count]]</f>
        <v>0.42857142857142855</v>
      </c>
      <c r="F84" s="1">
        <f>COUNTIFS(Table2[Sub-Sector],Table3[[#This Row],[Sub-Sector]],Table2[6M Return vs Nifty],"&gt;=10")/Table3[[#This Row],[Count]]</f>
        <v>0.47619047619047616</v>
      </c>
      <c r="G84" s="1">
        <f>COUNTIFS(Table2[Sub-Sector],Table3[[#This Row],[Sub-Sector]],Table2[1Y Return vs Nifty],"&gt;=10")/Table3[[#This Row],[Count]]</f>
        <v>0.38095238095238093</v>
      </c>
      <c r="H84" s="1">
        <f>COUNTIFS(Table2[Sub-Sector],Table3[[#This Row],[Sub-Sector]],Table2[RSI Exponential â€“ 14D],"&gt;=50")/Table3[[#This Row],[Count]]</f>
        <v>0.8571428571428571</v>
      </c>
      <c r="I84" s="1">
        <f>COUNTIFS(Table2[Sub-Sector],Table3[[#This Row],[Sub-Sector]],Table2[Relative Volume],"&gt;=1")/Table3[[#This Row],[Count]]</f>
        <v>9.5238095238095233E-2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0.95238095238095233</v>
      </c>
      <c r="L84" s="1">
        <f>COUNTIFS(Table2[Sub-Sector],Table3[[#This Row],[Sub-Sector]],Table2[% Away From Current Week Low],"&gt;=0.05")/Table3[[#This Row],[Count]]</f>
        <v>0.38095238095238093</v>
      </c>
      <c r="M84" s="1">
        <f>COUNTIFS(Table2[Sub-Sector],Table3[[#This Row],[Sub-Sector]],Table2[% Away From Current Week High],"&lt;=0.05")/Table3[[#This Row],[Count]]</f>
        <v>0.90476190476190477</v>
      </c>
      <c r="N84" s="1">
        <f>COUNTIFS(Table2[Sub-Sector],Table3[[#This Row],[Sub-Sector]],Table2[% Away From Current Month Low],"&gt;=0.05")/Table3[[#This Row],[Count]]</f>
        <v>0.38095238095238093</v>
      </c>
      <c r="O84" s="1">
        <f>COUNTIFS(Table2[Sub-Sector],Table3[[#This Row],[Sub-Sector]],Table2[% Away From Current Month High],"&lt;=0.05")/Table3[[#This Row],[Count]]</f>
        <v>0.90476190476190477</v>
      </c>
      <c r="P84" s="1">
        <f>COUNTIFS(Table2[Sub-Sector],Table3[[#This Row],[Sub-Sector]],Table2[% Away From 52W High],"&lt;=10")/Table3[[#This Row],[Count]]</f>
        <v>0.2857142857142857</v>
      </c>
      <c r="Q84" s="1">
        <f>COUNTIFS(Table2[Sub-Sector],Table3[[#This Row],[Sub-Sector]],Table2[% Away From 52W Low],"&gt;=10")/Table3[[#This Row],[Count]]</f>
        <v>0.80952380952380953</v>
      </c>
      <c r="R84" s="1">
        <f>COUNTIFS(Table2[Sub-Sector],Table3[[#This Row],[Sub-Sector]],Table2[% Price above 20 EMA],"&gt;=0")/Table3[[#This Row],[Count]]</f>
        <v>0.52380952380952384</v>
      </c>
      <c r="S84" s="1">
        <f>COUNTIFS(Table2[Sub-Sector],Table3[[#This Row],[Sub-Sector]],Table2[% Price above 50 EMA],"&gt;=0")/Table3[[#This Row],[Count]]</f>
        <v>0.47619047619047616</v>
      </c>
      <c r="T84" s="1">
        <f>COUNTIFS(Table2[Sub-Sector],Table3[[#This Row],[Sub-Sector]],Table2[% Price above 200 EMA],"&gt;=0")/Table3[[#This Row],[Count]]</f>
        <v>0.61904761904761907</v>
      </c>
      <c r="U84" s="1">
        <f>COUNTIFS(Table2[Sub-Sector],Table3[[#This Row],[Sub-Sector]],Table2[Rate of Change - Zone],"Positive")/Table3[[#This Row],[Count]]</f>
        <v>0.61904761904761907</v>
      </c>
      <c r="V84" s="1">
        <f>COUNTIFS(Table2[Sub-Sector],Table3[[#This Row],[Sub-Sector]],Table2[Sharpe Ratio],"&gt;=0.10")/Table3[[#This Row],[Count]]</f>
        <v>9.5238095238095233E-2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428</v>
      </c>
      <c r="X84">
        <f>_xlfn.RANK.AVG(Table3[[#This Row],[Score]],Table3[Score],1)</f>
        <v>56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</v>
      </c>
      <c r="Z84">
        <f>_xlfn.RANK.AVG(Table3[[#This Row],[Score 2 ]],Table3[[Score 2 ]],1)</f>
        <v>83</v>
      </c>
    </row>
    <row r="85" spans="1:26" x14ac:dyDescent="0.3">
      <c r="A85" t="s">
        <v>986</v>
      </c>
      <c r="B85">
        <f>COUNTIFS(Table2[Sub-Sector],Table3[[#This Row],[Sub-Sector]])</f>
        <v>5</v>
      </c>
      <c r="C85" s="1">
        <f>COUNTIFS(Table2[Sub-Sector],Table3[[#This Row],[Sub-Sector]],Table2[Uptrend],"Uptrend")/Table3[[#This Row],[Count]]</f>
        <v>0.4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0.4</v>
      </c>
      <c r="G85" s="1">
        <f>COUNTIFS(Table2[Sub-Sector],Table3[[#This Row],[Sub-Sector]],Table2[1Y Return vs Nifty],"&gt;=10")/Table3[[#This Row],[Count]]</f>
        <v>0.4</v>
      </c>
      <c r="H85" s="1">
        <f>COUNTIFS(Table2[Sub-Sector],Table3[[#This Row],[Sub-Sector]],Table2[RSI Exponential â€“ 14D],"&gt;=50")/Table3[[#This Row],[Count]]</f>
        <v>0.6</v>
      </c>
      <c r="I85" s="1">
        <f>COUNTIFS(Table2[Sub-Sector],Table3[[#This Row],[Sub-Sector]],Table2[Relative Volume],"&gt;=1")/Table3[[#This Row],[Count]]</f>
        <v>0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0.4</v>
      </c>
      <c r="M85" s="1">
        <f>COUNTIFS(Table2[Sub-Sector],Table3[[#This Row],[Sub-Sector]],Table2[% Away From Current Week High],"&lt;=0.05")/Table3[[#This Row],[Count]]</f>
        <v>1</v>
      </c>
      <c r="N85" s="1">
        <f>COUNTIFS(Table2[Sub-Sector],Table3[[#This Row],[Sub-Sector]],Table2[% Away From Current Month Low],"&gt;=0.05")/Table3[[#This Row],[Count]]</f>
        <v>0.4</v>
      </c>
      <c r="O85" s="1">
        <f>COUNTIFS(Table2[Sub-Sector],Table3[[#This Row],[Sub-Sector]],Table2[% Away From Current Month High],"&lt;=0.05")/Table3[[#This Row],[Count]]</f>
        <v>0.8</v>
      </c>
      <c r="P85" s="1">
        <f>COUNTIFS(Table2[Sub-Sector],Table3[[#This Row],[Sub-Sector]],Table2[% Away From 52W High],"&lt;=10")/Table3[[#This Row],[Count]]</f>
        <v>0.2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0.2</v>
      </c>
      <c r="S85" s="1">
        <f>COUNTIFS(Table2[Sub-Sector],Table3[[#This Row],[Sub-Sector]],Table2[% Price above 50 EMA],"&gt;=0")/Table3[[#This Row],[Count]]</f>
        <v>0.2</v>
      </c>
      <c r="T85" s="1">
        <f>COUNTIFS(Table2[Sub-Sector],Table3[[#This Row],[Sub-Sector]],Table2[% Price above 200 EMA],"&gt;=0")/Table3[[#This Row],[Count]]</f>
        <v>0.6</v>
      </c>
      <c r="U85" s="1">
        <f>COUNTIFS(Table2[Sub-Sector],Table3[[#This Row],[Sub-Sector]],Table2[Rate of Change - Zone],"Positive")/Table3[[#This Row],[Count]]</f>
        <v>0.8</v>
      </c>
      <c r="V85" s="1">
        <f>COUNTIFS(Table2[Sub-Sector],Table3[[#This Row],[Sub-Sector]],Table2[Sharpe Ratio],"&gt;=0.10")/Table3[[#This Row],[Count]]</f>
        <v>0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515.5</v>
      </c>
      <c r="X85">
        <f>_xlfn.RANK.AVG(Table3[[#This Row],[Score]],Table3[Score],1)</f>
        <v>81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</v>
      </c>
      <c r="Z85">
        <f>_xlfn.RANK.AVG(Table3[[#This Row],[Score 2 ]],Table3[[Score 2 ]],1)</f>
        <v>84</v>
      </c>
    </row>
    <row r="86" spans="1:26" x14ac:dyDescent="0.3">
      <c r="A86" t="s">
        <v>18</v>
      </c>
      <c r="B86">
        <f>COUNTIFS(Table2[Sub-Sector],Table3[[#This Row],[Sub-Sector]])</f>
        <v>6</v>
      </c>
      <c r="C86" s="1">
        <f>COUNTIFS(Table2[Sub-Sector],Table3[[#This Row],[Sub-Sector]],Table2[Uptrend],"Uptrend")/Table3[[#This Row],[Count]]</f>
        <v>0</v>
      </c>
      <c r="D86" s="1">
        <f>COUNTIFS(Table2[Sub-Sector],Table3[[#This Row],[Sub-Sector]],Table2[1W Return vs Nifty],"&gt;=5")/Table3[[#This Row],[Count]]</f>
        <v>0.16666666666666666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0</v>
      </c>
      <c r="G86" s="1">
        <f>COUNTIFS(Table2[Sub-Sector],Table3[[#This Row],[Sub-Sector]],Table2[1Y Return vs Nifty],"&gt;=10")/Table3[[#This Row],[Count]]</f>
        <v>0.66666666666666663</v>
      </c>
      <c r="H86" s="1">
        <f>COUNTIFS(Table2[Sub-Sector],Table3[[#This Row],[Sub-Sector]],Table2[RSI Exponential â€“ 14D],"&gt;=50")/Table3[[#This Row],[Count]]</f>
        <v>0.33333333333333331</v>
      </c>
      <c r="I86" s="1">
        <f>COUNTIFS(Table2[Sub-Sector],Table3[[#This Row],[Sub-Sector]],Table2[Relative Volume],"&gt;=1")/Table3[[#This Row],[Count]]</f>
        <v>0.5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0.83333333333333337</v>
      </c>
      <c r="M86" s="1">
        <f>COUNTIFS(Table2[Sub-Sector],Table3[[#This Row],[Sub-Sector]],Table2[% Away From Current Week High],"&lt;=0.05")/Table3[[#This Row],[Count]]</f>
        <v>1</v>
      </c>
      <c r="N86" s="1">
        <f>COUNTIFS(Table2[Sub-Sector],Table3[[#This Row],[Sub-Sector]],Table2[% Away From Current Month Low],"&gt;=0.05")/Table3[[#This Row],[Count]]</f>
        <v>0.83333333333333337</v>
      </c>
      <c r="O86" s="1">
        <f>COUNTIFS(Table2[Sub-Sector],Table3[[#This Row],[Sub-Sector]],Table2[% Away From Current Month High],"&lt;=0.05")/Table3[[#This Row],[Count]]</f>
        <v>1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0.33333333333333331</v>
      </c>
      <c r="S86" s="1">
        <f>COUNTIFS(Table2[Sub-Sector],Table3[[#This Row],[Sub-Sector]],Table2[% Price above 50 EMA],"&gt;=0")/Table3[[#This Row],[Count]]</f>
        <v>0</v>
      </c>
      <c r="T86" s="1">
        <f>COUNTIFS(Table2[Sub-Sector],Table3[[#This Row],[Sub-Sector]],Table2[% Price above 200 EMA],"&gt;=0")/Table3[[#This Row],[Count]]</f>
        <v>0.33333333333333331</v>
      </c>
      <c r="U86" s="1">
        <f>COUNTIFS(Table2[Sub-Sector],Table3[[#This Row],[Sub-Sector]],Table2[Rate of Change - Zone],"Positive")/Table3[[#This Row],[Count]]</f>
        <v>0.16666666666666666</v>
      </c>
      <c r="V86" s="1">
        <f>COUNTIFS(Table2[Sub-Sector],Table3[[#This Row],[Sub-Sector]],Table2[Sharpe Ratio],"&gt;=0.10")/Table3[[#This Row],[Count]]</f>
        <v>0.33333333333333331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</v>
      </c>
      <c r="X86">
        <f>_xlfn.RANK.AVG(Table3[[#This Row],[Score]],Table3[Score],1)</f>
        <v>93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286.5</v>
      </c>
      <c r="Z86">
        <f>_xlfn.RANK.AVG(Table3[[#This Row],[Score 2 ]],Table3[[Score 2 ]],1)</f>
        <v>85</v>
      </c>
    </row>
    <row r="87" spans="1:26" x14ac:dyDescent="0.3">
      <c r="A87" t="s">
        <v>80</v>
      </c>
      <c r="B87">
        <f>COUNTIFS(Table2[Sub-Sector],Table3[[#This Row],[Sub-Sector]])</f>
        <v>3</v>
      </c>
      <c r="C87" s="1">
        <f>COUNTIFS(Table2[Sub-Sector],Table3[[#This Row],[Sub-Sector]],Table2[Uptrend],"Uptrend")/Table3[[#This Row],[Count]]</f>
        <v>0.33333333333333331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0.33333333333333331</v>
      </c>
      <c r="G87" s="1">
        <f>COUNTIFS(Table2[Sub-Sector],Table3[[#This Row],[Sub-Sector]],Table2[1Y Return vs Nifty],"&gt;=10")/Table3[[#This Row],[Count]]</f>
        <v>1</v>
      </c>
      <c r="H87" s="1">
        <f>COUNTIFS(Table2[Sub-Sector],Table3[[#This Row],[Sub-Sector]],Table2[RSI Exponential â€“ 14D],"&gt;=50")/Table3[[#This Row],[Count]]</f>
        <v>0.33333333333333331</v>
      </c>
      <c r="I87" s="1">
        <f>COUNTIFS(Table2[Sub-Sector],Table3[[#This Row],[Sub-Sector]],Table2[Relative Volume],"&gt;=1")/Table3[[#This Row],[Count]]</f>
        <v>0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1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0.33333333333333331</v>
      </c>
      <c r="S87" s="1">
        <f>COUNTIFS(Table2[Sub-Sector],Table3[[#This Row],[Sub-Sector]],Table2[% Price above 50 EMA],"&gt;=0")/Table3[[#This Row],[Count]]</f>
        <v>0.33333333333333331</v>
      </c>
      <c r="T87" s="1">
        <f>COUNTIFS(Table2[Sub-Sector],Table3[[#This Row],[Sub-Sector]],Table2[% Price above 200 EMA],"&gt;=0")/Table3[[#This Row],[Count]]</f>
        <v>1</v>
      </c>
      <c r="U87" s="1">
        <f>COUNTIFS(Table2[Sub-Sector],Table3[[#This Row],[Sub-Sector]],Table2[Rate of Change - Zone],"Positive")/Table3[[#This Row],[Count]]</f>
        <v>0.33333333333333331</v>
      </c>
      <c r="V87" s="1">
        <f>COUNTIFS(Table2[Sub-Sector],Table3[[#This Row],[Sub-Sector]],Table2[Sharpe Ratio],"&gt;=0.10")/Table3[[#This Row],[Count]]</f>
        <v>0.66666666666666663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530.5</v>
      </c>
      <c r="X87">
        <f>_xlfn.RANK.AVG(Table3[[#This Row],[Score]],Table3[Score],1)</f>
        <v>87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</v>
      </c>
      <c r="Z87">
        <f>_xlfn.RANK.AVG(Table3[[#This Row],[Score 2 ]],Table3[[Score 2 ]],1)</f>
        <v>86</v>
      </c>
    </row>
    <row r="88" spans="1:26" x14ac:dyDescent="0.3">
      <c r="A88" t="s">
        <v>1163</v>
      </c>
      <c r="B88">
        <f>COUNTIFS(Table2[Sub-Sector],Table3[[#This Row],[Sub-Sector]])</f>
        <v>2</v>
      </c>
      <c r="C88" s="1">
        <f>COUNTIFS(Table2[Sub-Sector],Table3[[#This Row],[Sub-Sector]],Table2[Uptrend],"Uptrend")/Table3[[#This Row],[Count]]</f>
        <v>0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</v>
      </c>
      <c r="F88" s="1">
        <f>COUNTIFS(Table2[Sub-Sector],Table3[[#This Row],[Sub-Sector]],Table2[6M Return vs Nifty],"&gt;=10")/Table3[[#This Row],[Count]]</f>
        <v>0</v>
      </c>
      <c r="G88" s="1">
        <f>COUNTIFS(Table2[Sub-Sector],Table3[[#This Row],[Sub-Sector]],Table2[1Y Return vs Nifty],"&gt;=10")/Table3[[#This Row],[Count]]</f>
        <v>0.5</v>
      </c>
      <c r="H88" s="1">
        <f>COUNTIFS(Table2[Sub-Sector],Table3[[#This Row],[Sub-Sector]],Table2[RSI Exponential â€“ 14D],"&gt;=50")/Table3[[#This Row],[Count]]</f>
        <v>1</v>
      </c>
      <c r="I88" s="1">
        <f>COUNTIFS(Table2[Sub-Sector],Table3[[#This Row],[Sub-Sector]],Table2[Relative Volume],"&gt;=1")/Table3[[#This Row],[Count]]</f>
        <v>0.5</v>
      </c>
      <c r="J88" s="1">
        <f>COUNTIFS(Table2[Sub-Sector],Table3[[#This Row],[Sub-Sector]],Table2[% Away From Day Low],"&gt;=0.05")/Table3[[#This Row],[Count]]</f>
        <v>0.5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0.5</v>
      </c>
      <c r="M88" s="1">
        <f>COUNTIFS(Table2[Sub-Sector],Table3[[#This Row],[Sub-Sector]],Table2[% Away From Current Week High],"&lt;=0.05")/Table3[[#This Row],[Count]]</f>
        <v>0.5</v>
      </c>
      <c r="N88" s="1">
        <f>COUNTIFS(Table2[Sub-Sector],Table3[[#This Row],[Sub-Sector]],Table2[% Away From Current Month Low],"&gt;=0.05")/Table3[[#This Row],[Count]]</f>
        <v>0.5</v>
      </c>
      <c r="O88" s="1">
        <f>COUNTIFS(Table2[Sub-Sector],Table3[[#This Row],[Sub-Sector]],Table2[% Away From Current Month High],"&lt;=0.05")/Table3[[#This Row],[Count]]</f>
        <v>0.5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</v>
      </c>
      <c r="S88" s="1">
        <f>COUNTIFS(Table2[Sub-Sector],Table3[[#This Row],[Sub-Sector]],Table2[% Price above 50 EMA],"&gt;=0")/Table3[[#This Row],[Count]]</f>
        <v>0</v>
      </c>
      <c r="T88" s="1">
        <f>COUNTIFS(Table2[Sub-Sector],Table3[[#This Row],[Sub-Sector]],Table2[% Price above 200 EMA],"&gt;=0")/Table3[[#This Row],[Count]]</f>
        <v>0.5</v>
      </c>
      <c r="U88" s="1">
        <f>COUNTIFS(Table2[Sub-Sector],Table3[[#This Row],[Sub-Sector]],Table2[Rate of Change - Zone],"Positive")/Table3[[#This Row],[Count]]</f>
        <v>0.5</v>
      </c>
      <c r="V88" s="1">
        <f>COUNTIFS(Table2[Sub-Sector],Table3[[#This Row],[Sub-Sector]],Table2[Sharpe Ratio],"&gt;=0.10")/Table3[[#This Row],[Count]]</f>
        <v>0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583</v>
      </c>
      <c r="X88">
        <f>_xlfn.RANK.AVG(Table3[[#This Row],[Score]],Table3[Score],1)</f>
        <v>100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</v>
      </c>
      <c r="Z88">
        <f>_xlfn.RANK.AVG(Table3[[#This Row],[Score 2 ]],Table3[[Score 2 ]],1)</f>
        <v>87</v>
      </c>
    </row>
    <row r="89" spans="1:26" x14ac:dyDescent="0.3">
      <c r="A89" t="s">
        <v>196</v>
      </c>
      <c r="B89">
        <f>COUNTIFS(Table2[Sub-Sector],Table3[[#This Row],[Sub-Sector]])</f>
        <v>2</v>
      </c>
      <c r="C89" s="1">
        <f>COUNTIFS(Table2[Sub-Sector],Table3[[#This Row],[Sub-Sector]],Table2[Uptrend],"Uptrend")/Table3[[#This Row],[Count]]</f>
        <v>0.5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0.5</v>
      </c>
      <c r="F89" s="1">
        <f>COUNTIFS(Table2[Sub-Sector],Table3[[#This Row],[Sub-Sector]],Table2[6M Return vs Nifty],"&gt;=10")/Table3[[#This Row],[Count]]</f>
        <v>0</v>
      </c>
      <c r="G89" s="1">
        <f>COUNTIFS(Table2[Sub-Sector],Table3[[#This Row],[Sub-Sector]],Table2[1Y Return vs Nifty],"&gt;=10")/Table3[[#This Row],[Count]]</f>
        <v>0.5</v>
      </c>
      <c r="H89" s="1">
        <f>COUNTIFS(Table2[Sub-Sector],Table3[[#This Row],[Sub-Sector]],Table2[RSI Exponential â€“ 14D],"&gt;=50")/Table3[[#This Row],[Count]]</f>
        <v>1</v>
      </c>
      <c r="I89" s="1">
        <f>COUNTIFS(Table2[Sub-Sector],Table3[[#This Row],[Sub-Sector]],Table2[Relative Volume],"&gt;=1")/Table3[[#This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0.5</v>
      </c>
      <c r="M89" s="1">
        <f>COUNTIFS(Table2[Sub-Sector],Table3[[#This Row],[Sub-Sector]],Table2[% Away From Current Week High],"&lt;=0.05")/Table3[[#This Row],[Count]]</f>
        <v>1</v>
      </c>
      <c r="N89" s="1">
        <f>COUNTIFS(Table2[Sub-Sector],Table3[[#This Row],[Sub-Sector]],Table2[% Away From Current Month Low],"&gt;=0.05")/Table3[[#This Row],[Count]]</f>
        <v>0.5</v>
      </c>
      <c r="O89" s="1">
        <f>COUNTIFS(Table2[Sub-Sector],Table3[[#This Row],[Sub-Sector]],Table2[% Away From Current Month High],"&lt;=0.05")/Table3[[#This Row],[Count]]</f>
        <v>1</v>
      </c>
      <c r="P89" s="1">
        <f>COUNTIFS(Table2[Sub-Sector],Table3[[#This Row],[Sub-Sector]],Table2[% Away From 52W High],"&lt;=10")/Table3[[#This Row],[Count]]</f>
        <v>0.5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0.5</v>
      </c>
      <c r="S89" s="1">
        <f>COUNTIFS(Table2[Sub-Sector],Table3[[#This Row],[Sub-Sector]],Table2[% Price above 50 EMA],"&gt;=0")/Table3[[#This Row],[Count]]</f>
        <v>0.5</v>
      </c>
      <c r="T89" s="1">
        <f>COUNTIFS(Table2[Sub-Sector],Table3[[#This Row],[Sub-Sector]],Table2[% Price above 200 EMA],"&gt;=0")/Table3[[#This Row],[Count]]</f>
        <v>1</v>
      </c>
      <c r="U89" s="1">
        <f>COUNTIFS(Table2[Sub-Sector],Table3[[#This Row],[Sub-Sector]],Table2[Rate of Change - Zone],"Positive")/Table3[[#This Row],[Count]]</f>
        <v>1</v>
      </c>
      <c r="V89" s="1">
        <f>COUNTIFS(Table2[Sub-Sector],Table3[[#This Row],[Sub-Sector]],Table2[Sharpe Ratio],"&gt;=0.10")/Table3[[#This Row],[Count]]</f>
        <v>0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439.5</v>
      </c>
      <c r="X89">
        <f>_xlfn.RANK.AVG(Table3[[#This Row],[Score]],Table3[Score],1)</f>
        <v>58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</v>
      </c>
      <c r="Z89">
        <f>_xlfn.RANK.AVG(Table3[[#This Row],[Score 2 ]],Table3[[Score 2 ]],1)</f>
        <v>88.5</v>
      </c>
    </row>
    <row r="90" spans="1:26" x14ac:dyDescent="0.3">
      <c r="A90" t="s">
        <v>916</v>
      </c>
      <c r="B90">
        <f>COUNTIFS(Table2[Sub-Sector],Table3[[#This Row],[Sub-Sector]])</f>
        <v>2</v>
      </c>
      <c r="C90" s="1">
        <f>COUNTIFS(Table2[Sub-Sector],Table3[[#This Row],[Sub-Sector]],Table2[Uptrend],"Uptrend")/Table3[[#This Row],[Count]]</f>
        <v>0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</v>
      </c>
      <c r="G90" s="1">
        <f>COUNTIFS(Table2[Sub-Sector],Table3[[#This Row],[Sub-Sector]],Table2[1Y Return vs Nifty],"&gt;=10")/Table3[[#This Row],[Count]]</f>
        <v>0.5</v>
      </c>
      <c r="H90" s="1">
        <f>COUNTIFS(Table2[Sub-Sector],Table3[[#This Row],[Sub-Sector]],Table2[RSI Exponential â€“ 14D],"&gt;=50")/Table3[[#This Row],[Count]]</f>
        <v>1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0.5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0.5</v>
      </c>
      <c r="O90" s="1">
        <f>COUNTIFS(Table2[Sub-Sector],Table3[[#This Row],[Sub-Sector]],Table2[% Away From Current Month High],"&lt;=0.05")/Table3[[#This Row],[Count]]</f>
        <v>1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1</v>
      </c>
      <c r="S90" s="1">
        <f>COUNTIFS(Table2[Sub-Sector],Table3[[#This Row],[Sub-Sector]],Table2[% Price above 50 EMA],"&gt;=0")/Table3[[#This Row],[Count]]</f>
        <v>0</v>
      </c>
      <c r="T90" s="1">
        <f>COUNTIFS(Table2[Sub-Sector],Table3[[#This Row],[Sub-Sector]],Table2[% Price above 200 EMA],"&gt;=0")/Table3[[#This Row],[Count]]</f>
        <v>0.5</v>
      </c>
      <c r="U90" s="1">
        <f>COUNTIFS(Table2[Sub-Sector],Table3[[#This Row],[Sub-Sector]],Table2[Rate of Change - Zone],"Positive")/Table3[[#This Row],[Count]]</f>
        <v>1</v>
      </c>
      <c r="V90" s="1">
        <f>COUNTIFS(Table2[Sub-Sector],Table3[[#This Row],[Sub-Sector]],Table2[Sharpe Ratio],"&gt;=0.10")/Table3[[#This Row],[Count]]</f>
        <v>0.5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587</v>
      </c>
      <c r="X90">
        <f>_xlfn.RANK.AVG(Table3[[#This Row],[Score]],Table3[Score],1)</f>
        <v>101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</v>
      </c>
      <c r="Z90">
        <f>_xlfn.RANK.AVG(Table3[[#This Row],[Score 2 ]],Table3[[Score 2 ]],1)</f>
        <v>88.5</v>
      </c>
    </row>
    <row r="91" spans="1:26" x14ac:dyDescent="0.3">
      <c r="A91" t="s">
        <v>40</v>
      </c>
      <c r="B91">
        <f>COUNTIFS(Table2[Sub-Sector],Table3[[#This Row],[Sub-Sector]])</f>
        <v>10</v>
      </c>
      <c r="C91" s="1">
        <f>COUNTIFS(Table2[Sub-Sector],Table3[[#This Row],[Sub-Sector]],Table2[Uptrend],"Uptrend")/Table3[[#This Row],[Count]]</f>
        <v>0.3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0.1</v>
      </c>
      <c r="F91" s="1">
        <f>COUNTIFS(Table2[Sub-Sector],Table3[[#This Row],[Sub-Sector]],Table2[6M Return vs Nifty],"&gt;=10")/Table3[[#This Row],[Count]]</f>
        <v>0.3</v>
      </c>
      <c r="G91" s="1">
        <f>COUNTIFS(Table2[Sub-Sector],Table3[[#This Row],[Sub-Sector]],Table2[1Y Return vs Nifty],"&gt;=10")/Table3[[#This Row],[Count]]</f>
        <v>0.5</v>
      </c>
      <c r="H91" s="1">
        <f>COUNTIFS(Table2[Sub-Sector],Table3[[#This Row],[Sub-Sector]],Table2[RSI Exponential â€“ 14D],"&gt;=50")/Table3[[#This Row],[Count]]</f>
        <v>0.2</v>
      </c>
      <c r="I91" s="1">
        <f>COUNTIFS(Table2[Sub-Sector],Table3[[#This Row],[Sub-Sector]],Table2[Relative Volume],"&gt;=1")/Table3[[#This Row],[Count]]</f>
        <v>0.2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0.1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0.1</v>
      </c>
      <c r="O91" s="1">
        <f>COUNTIFS(Table2[Sub-Sector],Table3[[#This Row],[Sub-Sector]],Table2[% Away From Current Month High],"&lt;=0.05")/Table3[[#This Row],[Count]]</f>
        <v>0.8</v>
      </c>
      <c r="P91" s="1">
        <f>COUNTIFS(Table2[Sub-Sector],Table3[[#This Row],[Sub-Sector]],Table2[% Away From 52W High],"&lt;=10")/Table3[[#This Row],[Count]]</f>
        <v>0.2</v>
      </c>
      <c r="Q91" s="1">
        <f>COUNTIFS(Table2[Sub-Sector],Table3[[#This Row],[Sub-Sector]],Table2[% Away From 52W Low],"&gt;=10")/Table3[[#This Row],[Count]]</f>
        <v>0.9</v>
      </c>
      <c r="R91" s="1">
        <f>COUNTIFS(Table2[Sub-Sector],Table3[[#This Row],[Sub-Sector]],Table2[% Price above 20 EMA],"&gt;=0")/Table3[[#This Row],[Count]]</f>
        <v>0.2</v>
      </c>
      <c r="S91" s="1">
        <f>COUNTIFS(Table2[Sub-Sector],Table3[[#This Row],[Sub-Sector]],Table2[% Price above 50 EMA],"&gt;=0")/Table3[[#This Row],[Count]]</f>
        <v>0.1</v>
      </c>
      <c r="T91" s="1">
        <f>COUNTIFS(Table2[Sub-Sector],Table3[[#This Row],[Sub-Sector]],Table2[% Price above 200 EMA],"&gt;=0")/Table3[[#This Row],[Count]]</f>
        <v>0.6</v>
      </c>
      <c r="U91" s="1">
        <f>COUNTIFS(Table2[Sub-Sector],Table3[[#This Row],[Sub-Sector]],Table2[Rate of Change - Zone],"Positive")/Table3[[#This Row],[Count]]</f>
        <v>0.4</v>
      </c>
      <c r="V91" s="1">
        <f>COUNTIFS(Table2[Sub-Sector],Table3[[#This Row],[Sub-Sector]],Table2[Sharpe Ratio],"&gt;=0.10")/Table3[[#This Row],[Count]]</f>
        <v>0.1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514.5</v>
      </c>
      <c r="X91">
        <f>_xlfn.RANK.AVG(Table3[[#This Row],[Score]],Table3[Score],1)</f>
        <v>79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</v>
      </c>
      <c r="Z91">
        <f>_xlfn.RANK.AVG(Table3[[#This Row],[Score 2 ]],Table3[[Score 2 ]],1)</f>
        <v>90</v>
      </c>
    </row>
    <row r="92" spans="1:26" x14ac:dyDescent="0.3">
      <c r="A92" t="s">
        <v>54</v>
      </c>
      <c r="B92">
        <f>COUNTIFS(Table2[Sub-Sector],Table3[[#This Row],[Sub-Sector]])</f>
        <v>17</v>
      </c>
      <c r="C92" s="1">
        <f>COUNTIFS(Table2[Sub-Sector],Table3[[#This Row],[Sub-Sector]],Table2[Uptrend],"Uptrend")/Table3[[#This Row],[Count]]</f>
        <v>5.8823529411764705E-2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5.8823529411764705E-2</v>
      </c>
      <c r="F92" s="1">
        <f>COUNTIFS(Table2[Sub-Sector],Table3[[#This Row],[Sub-Sector]],Table2[6M Return vs Nifty],"&gt;=10")/Table3[[#This Row],[Count]]</f>
        <v>5.8823529411764705E-2</v>
      </c>
      <c r="G92" s="1">
        <f>COUNTIFS(Table2[Sub-Sector],Table3[[#This Row],[Sub-Sector]],Table2[1Y Return vs Nifty],"&gt;=10")/Table3[[#This Row],[Count]]</f>
        <v>0.23529411764705882</v>
      </c>
      <c r="H92" s="1">
        <f>COUNTIFS(Table2[Sub-Sector],Table3[[#This Row],[Sub-Sector]],Table2[RSI Exponential â€“ 14D],"&gt;=50")/Table3[[#This Row],[Count]]</f>
        <v>0.23529411764705882</v>
      </c>
      <c r="I92" s="1">
        <f>COUNTIFS(Table2[Sub-Sector],Table3[[#This Row],[Sub-Sector]],Table2[Relative Volume],"&gt;=1")/Table3[[#This Row],[Count]]</f>
        <v>0.58823529411764708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5.8823529411764705E-2</v>
      </c>
      <c r="M92" s="1">
        <f>COUNTIFS(Table2[Sub-Sector],Table3[[#This Row],[Sub-Sector]],Table2[% Away From Current Week High],"&lt;=0.05")/Table3[[#This Row],[Count]]</f>
        <v>0.6470588235294118</v>
      </c>
      <c r="N92" s="1">
        <f>COUNTIFS(Table2[Sub-Sector],Table3[[#This Row],[Sub-Sector]],Table2[% Away From Current Month Low],"&gt;=0.05")/Table3[[#This Row],[Count]]</f>
        <v>5.8823529411764705E-2</v>
      </c>
      <c r="O92" s="1">
        <f>COUNTIFS(Table2[Sub-Sector],Table3[[#This Row],[Sub-Sector]],Table2[% Away From Current Month High],"&lt;=0.05")/Table3[[#This Row],[Count]]</f>
        <v>0.6470588235294118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0.70588235294117652</v>
      </c>
      <c r="R92" s="1">
        <f>COUNTIFS(Table2[Sub-Sector],Table3[[#This Row],[Sub-Sector]],Table2[% Price above 20 EMA],"&gt;=0")/Table3[[#This Row],[Count]]</f>
        <v>0.11764705882352941</v>
      </c>
      <c r="S92" s="1">
        <f>COUNTIFS(Table2[Sub-Sector],Table3[[#This Row],[Sub-Sector]],Table2[% Price above 50 EMA],"&gt;=0")/Table3[[#This Row],[Count]]</f>
        <v>5.8823529411764705E-2</v>
      </c>
      <c r="T92" s="1">
        <f>COUNTIFS(Table2[Sub-Sector],Table3[[#This Row],[Sub-Sector]],Table2[% Price above 200 EMA],"&gt;=0")/Table3[[#This Row],[Count]]</f>
        <v>0.23529411764705882</v>
      </c>
      <c r="U92" s="1">
        <f>COUNTIFS(Table2[Sub-Sector],Table3[[#This Row],[Sub-Sector]],Table2[Rate of Change - Zone],"Positive")/Table3[[#This Row],[Count]]</f>
        <v>0.41176470588235292</v>
      </c>
      <c r="V92" s="1">
        <f>COUNTIFS(Table2[Sub-Sector],Table3[[#This Row],[Sub-Sector]],Table2[Sharpe Ratio],"&gt;=0.10")/Table3[[#This Row],[Count]]</f>
        <v>0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537</v>
      </c>
      <c r="X92">
        <f>_xlfn.RANK.AVG(Table3[[#This Row],[Score]],Table3[Score],1)</f>
        <v>88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296.5</v>
      </c>
      <c r="Z92">
        <f>_xlfn.RANK.AVG(Table3[[#This Row],[Score 2 ]],Table3[[Score 2 ]],1)</f>
        <v>91</v>
      </c>
    </row>
    <row r="93" spans="1:26" x14ac:dyDescent="0.3">
      <c r="A93" t="s">
        <v>108</v>
      </c>
      <c r="B93">
        <f>COUNTIFS(Table2[Sub-Sector],Table3[[#This Row],[Sub-Sector]])</f>
        <v>2</v>
      </c>
      <c r="C93" s="1">
        <f>COUNTIFS(Table2[Sub-Sector],Table3[[#This Row],[Sub-Sector]],Table2[Uptrend],"Uptrend")/Table3[[#This Row],[Count]]</f>
        <v>0.5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0.5</v>
      </c>
      <c r="G93" s="1">
        <f>COUNTIFS(Table2[Sub-Sector],Table3[[#This Row],[Sub-Sector]],Table2[1Y Return vs Nifty],"&gt;=10")/Table3[[#This Row],[Count]]</f>
        <v>0.5</v>
      </c>
      <c r="H93" s="1">
        <f>COUNTIFS(Table2[Sub-Sector],Table3[[#This Row],[Sub-Sector]],Table2[RSI Exponential â€“ 14D],"&gt;=50")/Table3[[#This Row],[Count]]</f>
        <v>0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1</v>
      </c>
      <c r="P93" s="1">
        <f>COUNTIFS(Table2[Sub-Sector],Table3[[#This Row],[Sub-Sector]],Table2[% Away From 52W High],"&lt;=10")/Table3[[#This Row],[Count]]</f>
        <v>0.5</v>
      </c>
      <c r="Q93" s="1">
        <f>COUNTIFS(Table2[Sub-Sector],Table3[[#This Row],[Sub-Sector]],Table2[% Away From 52W Low],"&gt;=10")/Table3[[#This Row],[Count]]</f>
        <v>0.5</v>
      </c>
      <c r="R93" s="1">
        <f>COUNTIFS(Table2[Sub-Sector],Table3[[#This Row],[Sub-Sector]],Table2[% Price above 20 EMA],"&gt;=0")/Table3[[#This Row],[Count]]</f>
        <v>0.5</v>
      </c>
      <c r="S93" s="1">
        <f>COUNTIFS(Table2[Sub-Sector],Table3[[#This Row],[Sub-Sector]],Table2[% Price above 50 EMA],"&gt;=0")/Table3[[#This Row],[Count]]</f>
        <v>0.5</v>
      </c>
      <c r="T93" s="1">
        <f>COUNTIFS(Table2[Sub-Sector],Table3[[#This Row],[Sub-Sector]],Table2[% Price above 200 EMA],"&gt;=0")/Table3[[#This Row],[Count]]</f>
        <v>0.5</v>
      </c>
      <c r="U93" s="1">
        <f>COUNTIFS(Table2[Sub-Sector],Table3[[#This Row],[Sub-Sector]],Table2[Rate of Change - Zone],"Positive")/Table3[[#This Row],[Count]]</f>
        <v>0.5</v>
      </c>
      <c r="V93" s="1">
        <f>COUNTIFS(Table2[Sub-Sector],Table3[[#This Row],[Sub-Sector]],Table2[Sharpe Ratio],"&gt;=0.10")/Table3[[#This Row],[Count]]</f>
        <v>0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521.5</v>
      </c>
      <c r="X93">
        <f>_xlfn.RANK.AVG(Table3[[#This Row],[Score]],Table3[Score],1)</f>
        <v>83.5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299.5</v>
      </c>
      <c r="Z93">
        <f>_xlfn.RANK.AVG(Table3[[#This Row],[Score 2 ]],Table3[[Score 2 ]],1)</f>
        <v>92</v>
      </c>
    </row>
    <row r="94" spans="1:26" x14ac:dyDescent="0.3">
      <c r="A94" t="s">
        <v>111</v>
      </c>
      <c r="B94">
        <f>COUNTIFS(Table2[Sub-Sector],Table3[[#This Row],[Sub-Sector]])</f>
        <v>2</v>
      </c>
      <c r="C94" s="1">
        <f>COUNTIFS(Table2[Sub-Sector],Table3[[#This Row],[Sub-Sector]],Table2[Uptrend],"Uptrend")/Table3[[#This Row],[Count]]</f>
        <v>0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</v>
      </c>
      <c r="G94" s="1">
        <f>COUNTIFS(Table2[Sub-Sector],Table3[[#This Row],[Sub-Sector]],Table2[1Y Return vs Nifty],"&gt;=10")/Table3[[#This Row],[Count]]</f>
        <v>1</v>
      </c>
      <c r="H94" s="1">
        <f>COUNTIFS(Table2[Sub-Sector],Table3[[#This Row],[Sub-Sector]],Table2[RSI Exponential â€“ 14D],"&gt;=50")/Table3[[#This Row],[Count]]</f>
        <v>0.5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1</v>
      </c>
      <c r="N94" s="1">
        <f>COUNTIFS(Table2[Sub-Sector],Table3[[#This Row],[Sub-Sector]],Table2[% Away From Current Month Low],"&gt;=0.05")/Table3[[#This Row],[Count]]</f>
        <v>0</v>
      </c>
      <c r="O94" s="1">
        <f>COUNTIFS(Table2[Sub-Sector],Table3[[#This Row],[Sub-Sector]],Table2[% Away From Current Month High],"&lt;=0.05")/Table3[[#This Row],[Count]]</f>
        <v>1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</v>
      </c>
      <c r="S94" s="1">
        <f>COUNTIFS(Table2[Sub-Sector],Table3[[#This Row],[Sub-Sector]],Table2[% Price above 50 EMA],"&gt;=0")/Table3[[#This Row],[Count]]</f>
        <v>0</v>
      </c>
      <c r="T94" s="1">
        <f>COUNTIFS(Table2[Sub-Sector],Table3[[#This Row],[Sub-Sector]],Table2[% Price above 200 EMA],"&gt;=0")/Table3[[#This Row],[Count]]</f>
        <v>0.5</v>
      </c>
      <c r="U94" s="1">
        <f>COUNTIFS(Table2[Sub-Sector],Table3[[#This Row],[Sub-Sector]],Table2[Rate of Change - Zone],"Positive")/Table3[[#This Row],[Count]]</f>
        <v>0.5</v>
      </c>
      <c r="V94" s="1">
        <f>COUNTIFS(Table2[Sub-Sector],Table3[[#This Row],[Sub-Sector]],Table2[Sharpe Ratio],"&gt;=0.10")/Table3[[#This Row],[Count]]</f>
        <v>0.5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608</v>
      </c>
      <c r="X94">
        <f>_xlfn.RANK.AVG(Table3[[#This Row],[Score]],Table3[Score],1)</f>
        <v>103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94">
        <f>_xlfn.RANK.AVG(Table3[[#This Row],[Score 2 ]],Table3[[Score 2 ]],1)</f>
        <v>93.5</v>
      </c>
    </row>
    <row r="95" spans="1:26" x14ac:dyDescent="0.3">
      <c r="A95" t="s">
        <v>1440</v>
      </c>
      <c r="B95">
        <f>COUNTIFS(Table2[Sub-Sector],Table3[[#This Row],[Sub-Sector]])</f>
        <v>2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1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</v>
      </c>
      <c r="G95" s="1">
        <f>COUNTIFS(Table2[Sub-Sector],Table3[[#This Row],[Sub-Sector]],Table2[1Y Return vs Nifty],"&gt;=10")/Table3[[#This Row],[Count]]</f>
        <v>1</v>
      </c>
      <c r="H95" s="1">
        <f>COUNTIFS(Table2[Sub-Sector],Table3[[#This Row],[Sub-Sector]],Table2[RSI Exponential â€“ 14D],"&gt;=50")/Table3[[#This Row],[Count]]</f>
        <v>1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0.5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0.5</v>
      </c>
      <c r="O95" s="1">
        <f>COUNTIFS(Table2[Sub-Sector],Table3[[#This Row],[Sub-Sector]],Table2[% Away From Current Month High],"&lt;=0.05")/Table3[[#This Row],[Count]]</f>
        <v>1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0.5</v>
      </c>
      <c r="S95" s="1">
        <f>COUNTIFS(Table2[Sub-Sector],Table3[[#This Row],[Sub-Sector]],Table2[% Price above 50 EMA],"&gt;=0")/Table3[[#This Row],[Count]]</f>
        <v>0</v>
      </c>
      <c r="T95" s="1">
        <f>COUNTIFS(Table2[Sub-Sector],Table3[[#This Row],[Sub-Sector]],Table2[% Price above 200 EMA],"&gt;=0")/Table3[[#This Row],[Count]]</f>
        <v>0</v>
      </c>
      <c r="U95" s="1">
        <f>COUNTIFS(Table2[Sub-Sector],Table3[[#This Row],[Sub-Sector]],Table2[Rate of Change - Zone],"Positive")/Table3[[#This Row],[Count]]</f>
        <v>0.5</v>
      </c>
      <c r="V95" s="1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518.5</v>
      </c>
      <c r="X95">
        <f>_xlfn.RANK.AVG(Table3[[#This Row],[Score]],Table3[Score],1)</f>
        <v>82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95">
        <f>_xlfn.RANK.AVG(Table3[[#This Row],[Score 2 ]],Table3[[Score 2 ]],1)</f>
        <v>93.5</v>
      </c>
    </row>
    <row r="96" spans="1:26" x14ac:dyDescent="0.3">
      <c r="A96" t="s">
        <v>202</v>
      </c>
      <c r="B96">
        <f>COUNTIFS(Table2[Sub-Sector],Table3[[#This Row],[Sub-Sector]])</f>
        <v>9</v>
      </c>
      <c r="C96" s="1">
        <f>COUNTIFS(Table2[Sub-Sector],Table3[[#This Row],[Sub-Sector]],Table2[Uptrend],"Uptrend")/Table3[[#This Row],[Count]]</f>
        <v>0.1111111111111111</v>
      </c>
      <c r="D96" s="1">
        <f>COUNTIFS(Table2[Sub-Sector],Table3[[#This Row],[Sub-Sector]],Table2[1W Return vs Nifty],"&gt;=5")/Table3[[#This Row],[Count]]</f>
        <v>0.1111111111111111</v>
      </c>
      <c r="E96" s="1">
        <f>COUNTIFS(Table2[Sub-Sector],Table3[[#This Row],[Sub-Sector]],Table2[1M Return vs Nifty],"&gt;=5")/Table3[[#This Row],[Count]]</f>
        <v>0.1111111111111111</v>
      </c>
      <c r="F96" s="1">
        <f>COUNTIFS(Table2[Sub-Sector],Table3[[#This Row],[Sub-Sector]],Table2[6M Return vs Nifty],"&gt;=10")/Table3[[#This Row],[Count]]</f>
        <v>0.22222222222222221</v>
      </c>
      <c r="G96" s="1">
        <f>COUNTIFS(Table2[Sub-Sector],Table3[[#This Row],[Sub-Sector]],Table2[1Y Return vs Nifty],"&gt;=10")/Table3[[#This Row],[Count]]</f>
        <v>0.22222222222222221</v>
      </c>
      <c r="H96" s="1">
        <f>COUNTIFS(Table2[Sub-Sector],Table3[[#This Row],[Sub-Sector]],Table2[RSI Exponential â€“ 14D],"&gt;=50")/Table3[[#This Row],[Count]]</f>
        <v>0.33333333333333331</v>
      </c>
      <c r="I96" s="1">
        <f>COUNTIFS(Table2[Sub-Sector],Table3[[#This Row],[Sub-Sector]],Table2[Relative Volume],"&gt;=1")/Table3[[#This Row],[Count]]</f>
        <v>0.44444444444444442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0.55555555555555558</v>
      </c>
      <c r="N96" s="1">
        <f>COUNTIFS(Table2[Sub-Sector],Table3[[#This Row],[Sub-Sector]],Table2[% Away From Current Month Low],"&gt;=0.05")/Table3[[#This Row],[Count]]</f>
        <v>0</v>
      </c>
      <c r="O96" s="1">
        <f>COUNTIFS(Table2[Sub-Sector],Table3[[#This Row],[Sub-Sector]],Table2[% Away From Current Month High],"&lt;=0.05")/Table3[[#This Row],[Count]]</f>
        <v>0.44444444444444442</v>
      </c>
      <c r="P96" s="1">
        <f>COUNTIFS(Table2[Sub-Sector],Table3[[#This Row],[Sub-Sector]],Table2[% Away From 52W High],"&lt;=10")/Table3[[#This Row],[Count]]</f>
        <v>0.1111111111111111</v>
      </c>
      <c r="Q96" s="1">
        <f>COUNTIFS(Table2[Sub-Sector],Table3[[#This Row],[Sub-Sector]],Table2[% Away From 52W Low],"&gt;=10")/Table3[[#This Row],[Count]]</f>
        <v>0.77777777777777779</v>
      </c>
      <c r="R96" s="1">
        <f>COUNTIFS(Table2[Sub-Sector],Table3[[#This Row],[Sub-Sector]],Table2[% Price above 20 EMA],"&gt;=0")/Table3[[#This Row],[Count]]</f>
        <v>0.1111111111111111</v>
      </c>
      <c r="S96" s="1">
        <f>COUNTIFS(Table2[Sub-Sector],Table3[[#This Row],[Sub-Sector]],Table2[% Price above 50 EMA],"&gt;=0")/Table3[[#This Row],[Count]]</f>
        <v>0.1111111111111111</v>
      </c>
      <c r="T96" s="1">
        <f>COUNTIFS(Table2[Sub-Sector],Table3[[#This Row],[Sub-Sector]],Table2[% Price above 200 EMA],"&gt;=0")/Table3[[#This Row],[Count]]</f>
        <v>0.33333333333333331</v>
      </c>
      <c r="U96" s="1">
        <f>COUNTIFS(Table2[Sub-Sector],Table3[[#This Row],[Sub-Sector]],Table2[Rate of Change - Zone],"Positive")/Table3[[#This Row],[Count]]</f>
        <v>0.33333333333333331</v>
      </c>
      <c r="V96" s="1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515</v>
      </c>
      <c r="X96">
        <f>_xlfn.RANK.AVG(Table3[[#This Row],[Score]],Table3[Score],1)</f>
        <v>80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313.5</v>
      </c>
      <c r="Z96">
        <f>_xlfn.RANK.AVG(Table3[[#This Row],[Score 2 ]],Table3[[Score 2 ]],1)</f>
        <v>95</v>
      </c>
    </row>
    <row r="97" spans="1:26" x14ac:dyDescent="0.3">
      <c r="A97" t="s">
        <v>472</v>
      </c>
      <c r="B97">
        <f>COUNTIFS(Table2[Sub-Sector],Table3[[#This Row],[Sub-Sector]])</f>
        <v>9</v>
      </c>
      <c r="C97" s="1">
        <f>COUNTIFS(Table2[Sub-Sector],Table3[[#This Row],[Sub-Sector]],Table2[Uptrend],"Uptrend")/Table3[[#This Row],[Count]]</f>
        <v>0.22222222222222221</v>
      </c>
      <c r="D97" s="1">
        <f>COUNTIFS(Table2[Sub-Sector],Table3[[#This Row],[Sub-Sector]],Table2[1W Return vs Nifty],"&gt;=5")/Table3[[#This Row],[Count]]</f>
        <v>0.1111111111111111</v>
      </c>
      <c r="E97" s="1">
        <f>COUNTIFS(Table2[Sub-Sector],Table3[[#This Row],[Sub-Sector]],Table2[1M Return vs Nifty],"&gt;=5")/Table3[[#This Row],[Count]]</f>
        <v>0.1111111111111111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0.22222222222222221</v>
      </c>
      <c r="H97" s="1">
        <f>COUNTIFS(Table2[Sub-Sector],Table3[[#This Row],[Sub-Sector]],Table2[RSI Exponential â€“ 14D],"&gt;=50")/Table3[[#This Row],[Count]]</f>
        <v>0.77777777777777779</v>
      </c>
      <c r="I97" s="1">
        <f>COUNTIFS(Table2[Sub-Sector],Table3[[#This Row],[Sub-Sector]],Table2[Relative Volume],"&gt;=1")/Table3[[#This Row],[Count]]</f>
        <v>0.44444444444444442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0.77777777777777779</v>
      </c>
      <c r="L97" s="1">
        <f>COUNTIFS(Table2[Sub-Sector],Table3[[#This Row],[Sub-Sector]],Table2[% Away From Current Week Low],"&gt;=0.05")/Table3[[#This Row],[Count]]</f>
        <v>0.1111111111111111</v>
      </c>
      <c r="M97" s="1">
        <f>COUNTIFS(Table2[Sub-Sector],Table3[[#This Row],[Sub-Sector]],Table2[% Away From Current Week High],"&lt;=0.05")/Table3[[#This Row],[Count]]</f>
        <v>0.55555555555555558</v>
      </c>
      <c r="N97" s="1">
        <f>COUNTIFS(Table2[Sub-Sector],Table3[[#This Row],[Sub-Sector]],Table2[% Away From Current Month Low],"&gt;=0.05")/Table3[[#This Row],[Count]]</f>
        <v>0.1111111111111111</v>
      </c>
      <c r="O97" s="1">
        <f>COUNTIFS(Table2[Sub-Sector],Table3[[#This Row],[Sub-Sector]],Table2[% Away From Current Month High],"&lt;=0.05")/Table3[[#This Row],[Count]]</f>
        <v>0.55555555555555558</v>
      </c>
      <c r="P97" s="1">
        <f>COUNTIFS(Table2[Sub-Sector],Table3[[#This Row],[Sub-Sector]],Table2[% Away From 52W High],"&lt;=10")/Table3[[#This Row],[Count]]</f>
        <v>0.1111111111111111</v>
      </c>
      <c r="Q97" s="1">
        <f>COUNTIFS(Table2[Sub-Sector],Table3[[#This Row],[Sub-Sector]],Table2[% Away From 52W Low],"&gt;=10")/Table3[[#This Row],[Count]]</f>
        <v>0.77777777777777779</v>
      </c>
      <c r="R97" s="1">
        <f>COUNTIFS(Table2[Sub-Sector],Table3[[#This Row],[Sub-Sector]],Table2[% Price above 20 EMA],"&gt;=0")/Table3[[#This Row],[Count]]</f>
        <v>0.44444444444444442</v>
      </c>
      <c r="S97" s="1">
        <f>COUNTIFS(Table2[Sub-Sector],Table3[[#This Row],[Sub-Sector]],Table2[% Price above 50 EMA],"&gt;=0")/Table3[[#This Row],[Count]]</f>
        <v>0.33333333333333331</v>
      </c>
      <c r="T97" s="1">
        <f>COUNTIFS(Table2[Sub-Sector],Table3[[#This Row],[Sub-Sector]],Table2[% Price above 200 EMA],"&gt;=0")/Table3[[#This Row],[Count]]</f>
        <v>0.44444444444444442</v>
      </c>
      <c r="U97" s="1">
        <f>COUNTIFS(Table2[Sub-Sector],Table3[[#This Row],[Sub-Sector]],Table2[Rate of Change - Zone],"Positive")/Table3[[#This Row],[Count]]</f>
        <v>0.55555555555555558</v>
      </c>
      <c r="V97" s="1">
        <f>COUNTIFS(Table2[Sub-Sector],Table3[[#This Row],[Sub-Sector]],Table2[Sharpe Ratio],"&gt;=0.10")/Table3[[#This Row],[Count]]</f>
        <v>0.44444444444444442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</v>
      </c>
      <c r="X97">
        <f>_xlfn.RANK.AVG(Table3[[#This Row],[Score]],Table3[Score],1)</f>
        <v>77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97">
        <f>_xlfn.RANK.AVG(Table3[[#This Row],[Score 2 ]],Table3[[Score 2 ]],1)</f>
        <v>96</v>
      </c>
    </row>
    <row r="98" spans="1:26" x14ac:dyDescent="0.3">
      <c r="A98" t="s">
        <v>67</v>
      </c>
      <c r="B98">
        <f>COUNTIFS(Table2[Sub-Sector],Table3[[#This Row],[Sub-Sector]])</f>
        <v>3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0.33333333333333331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0.66666666666666663</v>
      </c>
      <c r="H98" s="1">
        <f>COUNTIFS(Table2[Sub-Sector],Table3[[#This Row],[Sub-Sector]],Table2[RSI Exponential â€“ 14D],"&gt;=50")/Table3[[#This Row],[Count]]</f>
        <v>1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0.33333333333333331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0.33333333333333331</v>
      </c>
      <c r="O98" s="1">
        <f>COUNTIFS(Table2[Sub-Sector],Table3[[#This Row],[Sub-Sector]],Table2[% Away From Current Month High],"&lt;=0.05")/Table3[[#This Row],[Count]]</f>
        <v>1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0.66666666666666663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0.33333333333333331</v>
      </c>
      <c r="U98" s="1">
        <f>COUNTIFS(Table2[Sub-Sector],Table3[[#This Row],[Sub-Sector]],Table2[Rate of Change - Zone],"Positive")/Table3[[#This Row],[Count]]</f>
        <v>0.66666666666666663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552.5</v>
      </c>
      <c r="X98">
        <f>_xlfn.RANK.AVG(Table3[[#This Row],[Score]],Table3[Score],1)</f>
        <v>96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317.5</v>
      </c>
      <c r="Z98">
        <f>_xlfn.RANK.AVG(Table3[[#This Row],[Score 2 ]],Table3[[Score 2 ]],1)</f>
        <v>97</v>
      </c>
    </row>
    <row r="99" spans="1:26" x14ac:dyDescent="0.3">
      <c r="A99" t="s">
        <v>568</v>
      </c>
      <c r="B99">
        <f>COUNTIFS(Table2[Sub-Sector],Table3[[#This Row],[Sub-Sector]])</f>
        <v>5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0.2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0.4</v>
      </c>
      <c r="H99" s="1">
        <f>COUNTIFS(Table2[Sub-Sector],Table3[[#This Row],[Sub-Sector]],Table2[RSI Exponential â€“ 14D],"&gt;=50")/Table3[[#This Row],[Count]]</f>
        <v>0.4</v>
      </c>
      <c r="I99" s="1">
        <f>COUNTIFS(Table2[Sub-Sector],Table3[[#This Row],[Sub-Sector]],Table2[Relative Volume],"&gt;=1")/Table3[[#This Row],[Count]]</f>
        <v>0.2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1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0.2</v>
      </c>
      <c r="S99" s="1">
        <f>COUNTIFS(Table2[Sub-Sector],Table3[[#This Row],[Sub-Sector]],Table2[% Price above 50 EMA],"&gt;=0")/Table3[[#This Row],[Count]]</f>
        <v>0.2</v>
      </c>
      <c r="T99" s="1">
        <f>COUNTIFS(Table2[Sub-Sector],Table3[[#This Row],[Sub-Sector]],Table2[% Price above 200 EMA],"&gt;=0")/Table3[[#This Row],[Count]]</f>
        <v>0.4</v>
      </c>
      <c r="U99" s="1">
        <f>COUNTIFS(Table2[Sub-Sector],Table3[[#This Row],[Sub-Sector]],Table2[Rate of Change - Zone],"Positive")/Table3[[#This Row],[Count]]</f>
        <v>0.6</v>
      </c>
      <c r="V99" s="1">
        <f>COUNTIFS(Table2[Sub-Sector],Table3[[#This Row],[Sub-Sector]],Table2[Sharpe Ratio],"&gt;=0.10")/Table3[[#This Row],[Count]]</f>
        <v>0.4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571.5</v>
      </c>
      <c r="X99">
        <f>_xlfn.RANK.AVG(Table3[[#This Row],[Score]],Table3[Score],1)</f>
        <v>99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99">
        <f>_xlfn.RANK.AVG(Table3[[#This Row],[Score 2 ]],Table3[[Score 2 ]],1)</f>
        <v>98</v>
      </c>
    </row>
    <row r="100" spans="1:26" x14ac:dyDescent="0.3">
      <c r="A100" t="s">
        <v>75</v>
      </c>
      <c r="B100">
        <f>COUNTIFS(Table2[Sub-Sector],Table3[[#This Row],[Sub-Sector]])</f>
        <v>17</v>
      </c>
      <c r="C100" s="1">
        <f>COUNTIFS(Table2[Sub-Sector],Table3[[#This Row],[Sub-Sector]],Table2[Uptrend],"Uptrend")/Table3[[#This Row],[Count]]</f>
        <v>0.29411764705882354</v>
      </c>
      <c r="D100" s="1">
        <f>COUNTIFS(Table2[Sub-Sector],Table3[[#This Row],[Sub-Sector]],Table2[1W Return vs Nifty],"&gt;=5")/Table3[[#This Row],[Count]]</f>
        <v>5.8823529411764705E-2</v>
      </c>
      <c r="E100" s="1">
        <f>COUNTIFS(Table2[Sub-Sector],Table3[[#This Row],[Sub-Sector]],Table2[1M Return vs Nifty],"&gt;=5")/Table3[[#This Row],[Count]]</f>
        <v>0.11764705882352941</v>
      </c>
      <c r="F100" s="1">
        <f>COUNTIFS(Table2[Sub-Sector],Table3[[#This Row],[Sub-Sector]],Table2[6M Return vs Nifty],"&gt;=10")/Table3[[#This Row],[Count]]</f>
        <v>0.11764705882352941</v>
      </c>
      <c r="G100" s="1">
        <f>COUNTIFS(Table2[Sub-Sector],Table3[[#This Row],[Sub-Sector]],Table2[1Y Return vs Nifty],"&gt;=10")/Table3[[#This Row],[Count]]</f>
        <v>0.17647058823529413</v>
      </c>
      <c r="H100" s="1">
        <f>COUNTIFS(Table2[Sub-Sector],Table3[[#This Row],[Sub-Sector]],Table2[RSI Exponential â€“ 14D],"&gt;=50")/Table3[[#This Row],[Count]]</f>
        <v>0.76470588235294112</v>
      </c>
      <c r="I100" s="1">
        <f>COUNTIFS(Table2[Sub-Sector],Table3[[#This Row],[Sub-Sector]],Table2[Relative Volume],"&gt;=1")/Table3[[#This Row],[Count]]</f>
        <v>0.11764705882352941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0.82352941176470584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0.82352941176470584</v>
      </c>
      <c r="P100" s="1">
        <f>COUNTIFS(Table2[Sub-Sector],Table3[[#This Row],[Sub-Sector]],Table2[% Away From 52W High],"&lt;=10")/Table3[[#This Row],[Count]]</f>
        <v>0.11764705882352941</v>
      </c>
      <c r="Q100" s="1">
        <f>COUNTIFS(Table2[Sub-Sector],Table3[[#This Row],[Sub-Sector]],Table2[% Away From 52W Low],"&gt;=10")/Table3[[#This Row],[Count]]</f>
        <v>0.76470588235294112</v>
      </c>
      <c r="R100" s="1">
        <f>COUNTIFS(Table2[Sub-Sector],Table3[[#This Row],[Sub-Sector]],Table2[% Price above 20 EMA],"&gt;=0")/Table3[[#This Row],[Count]]</f>
        <v>0.35294117647058826</v>
      </c>
      <c r="S100" s="1">
        <f>COUNTIFS(Table2[Sub-Sector],Table3[[#This Row],[Sub-Sector]],Table2[% Price above 50 EMA],"&gt;=0")/Table3[[#This Row],[Count]]</f>
        <v>0.35294117647058826</v>
      </c>
      <c r="T100" s="1">
        <f>COUNTIFS(Table2[Sub-Sector],Table3[[#This Row],[Sub-Sector]],Table2[% Price above 200 EMA],"&gt;=0")/Table3[[#This Row],[Count]]</f>
        <v>0.47058823529411764</v>
      </c>
      <c r="U100" s="1">
        <f>COUNTIFS(Table2[Sub-Sector],Table3[[#This Row],[Sub-Sector]],Table2[Rate of Change - Zone],"Positive")/Table3[[#This Row],[Count]]</f>
        <v>0.6470588235294118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510.5</v>
      </c>
      <c r="X100">
        <f>_xlfn.RANK.AVG(Table3[[#This Row],[Score]],Table3[Score],1)</f>
        <v>76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</v>
      </c>
      <c r="Z100">
        <f>_xlfn.RANK.AVG(Table3[[#This Row],[Score 2 ]],Table3[[Score 2 ]],1)</f>
        <v>99.5</v>
      </c>
    </row>
    <row r="101" spans="1:26" x14ac:dyDescent="0.3">
      <c r="A101" t="s">
        <v>1462</v>
      </c>
      <c r="B101">
        <f>COUNTIFS(Table2[Sub-Sector],Table3[[#This Row],[Sub-Sector]])</f>
        <v>4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0.25</v>
      </c>
      <c r="G101" s="1">
        <f>COUNTIFS(Table2[Sub-Sector],Table3[[#This Row],[Sub-Sector]],Table2[1Y Return vs Nifty],"&gt;=10")/Table3[[#This Row],[Count]]</f>
        <v>0.25</v>
      </c>
      <c r="H101" s="1">
        <f>COUNTIFS(Table2[Sub-Sector],Table3[[#This Row],[Sub-Sector]],Table2[RSI Exponential â€“ 14D],"&gt;=50")/Table3[[#This Row],[Count]]</f>
        <v>0.75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0.25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0.25</v>
      </c>
      <c r="M101" s="1">
        <f>COUNTIFS(Table2[Sub-Sector],Table3[[#This Row],[Sub-Sector]],Table2[% Away From Current Week High],"&lt;=0.05")/Table3[[#This Row],[Count]]</f>
        <v>0.75</v>
      </c>
      <c r="N101" s="1">
        <f>COUNTIFS(Table2[Sub-Sector],Table3[[#This Row],[Sub-Sector]],Table2[% Away From Current Month Low],"&gt;=0.05")/Table3[[#This Row],[Count]]</f>
        <v>0.25</v>
      </c>
      <c r="O101" s="1">
        <f>COUNTIFS(Table2[Sub-Sector],Table3[[#This Row],[Sub-Sector]],Table2[% Away From Current Month High],"&lt;=0.05")/Table3[[#This Row],[Count]]</f>
        <v>0.75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0.75</v>
      </c>
      <c r="R101" s="1">
        <f>COUNTIFS(Table2[Sub-Sector],Table3[[#This Row],[Sub-Sector]],Table2[% Price above 20 EMA],"&gt;=0")/Table3[[#This Row],[Count]]</f>
        <v>0.5</v>
      </c>
      <c r="S101" s="1">
        <f>COUNTIFS(Table2[Sub-Sector],Table3[[#This Row],[Sub-Sector]],Table2[% Price above 50 EMA],"&gt;=0")/Table3[[#This Row],[Count]]</f>
        <v>0.25</v>
      </c>
      <c r="T101" s="1">
        <f>COUNTIFS(Table2[Sub-Sector],Table3[[#This Row],[Sub-Sector]],Table2[% Price above 200 EMA],"&gt;=0")/Table3[[#This Row],[Count]]</f>
        <v>0.5</v>
      </c>
      <c r="U101" s="1">
        <f>COUNTIFS(Table2[Sub-Sector],Table3[[#This Row],[Sub-Sector]],Table2[Rate of Change - Zone],"Positive")/Table3[[#This Row],[Count]]</f>
        <v>0.75</v>
      </c>
      <c r="V101" s="1">
        <f>COUNTIFS(Table2[Sub-Sector],Table3[[#This Row],[Sub-Sector]],Table2[Sharpe Ratio],"&gt;=0.10")/Table3[[#This Row],[Count]]</f>
        <v>0.5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619</v>
      </c>
      <c r="X101">
        <f>_xlfn.RANK.AVG(Table3[[#This Row],[Score]],Table3[Score],1)</f>
        <v>105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</v>
      </c>
      <c r="Z101">
        <f>_xlfn.RANK.AVG(Table3[[#This Row],[Score 2 ]],Table3[[Score 2 ]],1)</f>
        <v>99.5</v>
      </c>
    </row>
    <row r="102" spans="1:26" x14ac:dyDescent="0.3">
      <c r="A102" t="s">
        <v>440</v>
      </c>
      <c r="B102">
        <f>COUNTIFS(Table2[Sub-Sector],Table3[[#This Row],[Sub-Sector]])</f>
        <v>1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1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1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1</v>
      </c>
      <c r="O102" s="1">
        <f>COUNTIFS(Table2[Sub-Sector],Table3[[#This Row],[Sub-Sector]],Table2[% Away From Current Month High],"&lt;=0.05")/Table3[[#This Row],[Count]]</f>
        <v>1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1</v>
      </c>
      <c r="S102" s="1">
        <f>COUNTIFS(Table2[Sub-Sector],Table3[[#This Row],[Sub-Sector]],Table2[% Price above 50 EMA],"&gt;=0")/Table3[[#This Row],[Count]]</f>
        <v>1</v>
      </c>
      <c r="T102" s="1">
        <f>COUNTIFS(Table2[Sub-Sector],Table3[[#This Row],[Sub-Sector]],Table2[% Price above 200 EMA],"&gt;=0")/Table3[[#This Row],[Count]]</f>
        <v>1</v>
      </c>
      <c r="U102" s="1">
        <f>COUNTIFS(Table2[Sub-Sector],Table3[[#This Row],[Sub-Sector]],Table2[Rate of Change - Zone],"Positive")/Table3[[#This Row],[Count]]</f>
        <v>1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634.5</v>
      </c>
      <c r="X102">
        <f>_xlfn.RANK.AVG(Table3[[#This Row],[Score]],Table3[Score],1)</f>
        <v>109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02">
        <f>_xlfn.RANK.AVG(Table3[[#This Row],[Score 2 ]],Table3[[Score 2 ]],1)</f>
        <v>103</v>
      </c>
    </row>
    <row r="103" spans="1:26" x14ac:dyDescent="0.3">
      <c r="A103" t="s">
        <v>1459</v>
      </c>
      <c r="B103">
        <f>COUNTIFS(Table2[Sub-Sector],Table3[[#This Row],[Sub-Sector]])</f>
        <v>1</v>
      </c>
      <c r="C103" s="1">
        <f>COUNTIFS(Table2[Sub-Sector],Table3[[#This Row],[Sub-Sector]],Table2[Uptrend],"Uptrend")/Table3[[#This Row],[Count]]</f>
        <v>0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0</v>
      </c>
      <c r="H103" s="1">
        <f>COUNTIFS(Table2[Sub-Sector],Table3[[#This Row],[Sub-Sector]],Table2[RSI Exponential â€“ 14D],"&gt;=50")/Table3[[#This Row],[Count]]</f>
        <v>1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0</v>
      </c>
      <c r="N103" s="1">
        <f>COUNTIFS(Table2[Sub-Sector],Table3[[#This Row],[Sub-Sector]],Table2[% Away From Current Month Low],"&gt;=0.05")/Table3[[#This Row],[Count]]</f>
        <v>0</v>
      </c>
      <c r="O103" s="1">
        <f>COUNTIFS(Table2[Sub-Sector],Table3[[#This Row],[Sub-Sector]],Table2[% Away From Current Month High],"&lt;=0.05")/Table3[[#This Row],[Count]]</f>
        <v>0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0</v>
      </c>
      <c r="R103" s="1">
        <f>COUNTIFS(Table2[Sub-Sector],Table3[[#This Row],[Sub-Sector]],Table2[% Price above 20 EMA],"&gt;=0")/Table3[[#This Row],[Count]]</f>
        <v>1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0</v>
      </c>
      <c r="U103" s="1">
        <f>COUNTIFS(Table2[Sub-Sector],Table3[[#This Row],[Sub-Sector]],Table2[Rate of Change - Zone],"Positive")/Table3[[#This Row],[Count]]</f>
        <v>1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634.5</v>
      </c>
      <c r="X103">
        <f>_xlfn.RANK.AVG(Table3[[#This Row],[Score]],Table3[Score],1)</f>
        <v>109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03">
        <f>_xlfn.RANK.AVG(Table3[[#This Row],[Score 2 ]],Table3[[Score 2 ]],1)</f>
        <v>103</v>
      </c>
    </row>
    <row r="104" spans="1:26" x14ac:dyDescent="0.3">
      <c r="A104" t="s">
        <v>1192</v>
      </c>
      <c r="B104">
        <f>COUNTIFS(Table2[Sub-Sector],Table3[[#This Row],[Sub-Sector]])</f>
        <v>1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0</v>
      </c>
      <c r="H104" s="1">
        <f>COUNTIFS(Table2[Sub-Sector],Table3[[#This Row],[Sub-Sector]],Table2[RSI Exponential â€“ 14D],"&gt;=50")/Table3[[#This Row],[Count]]</f>
        <v>1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0</v>
      </c>
      <c r="O104" s="1">
        <f>COUNTIFS(Table2[Sub-Sector],Table3[[#This Row],[Sub-Sector]],Table2[% Away From Current Month High],"&lt;=0.05")/Table3[[#This Row],[Count]]</f>
        <v>1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1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0</v>
      </c>
      <c r="U104" s="1">
        <f>COUNTIFS(Table2[Sub-Sector],Table3[[#This Row],[Sub-Sector]],Table2[Rate of Change - Zone],"Positive")/Table3[[#This Row],[Count]]</f>
        <v>1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634.5</v>
      </c>
      <c r="X104">
        <f>_xlfn.RANK.AVG(Table3[[#This Row],[Score]],Table3[Score],1)</f>
        <v>109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04">
        <f>_xlfn.RANK.AVG(Table3[[#This Row],[Score 2 ]],Table3[[Score 2 ]],1)</f>
        <v>103</v>
      </c>
    </row>
    <row r="105" spans="1:26" x14ac:dyDescent="0.3">
      <c r="A105" t="s">
        <v>2186</v>
      </c>
      <c r="B105">
        <f>COUNTIFS(Table2[Sub-Sector],Table3[[#This Row],[Sub-Sector]])</f>
        <v>1</v>
      </c>
      <c r="C105" s="1">
        <f>COUNTIFS(Table2[Sub-Sector],Table3[[#This Row],[Sub-Sector]],Table2[Uptrend],"Uptrend")/Table3[[#This Row],[Count]]</f>
        <v>0</v>
      </c>
      <c r="D105" s="1">
        <f>COUNTIFS(Table2[Sub-Sector],Table3[[#This Row],[Sub-Sector]],Table2[1W Return vs Nifty],"&gt;=5")/Table3[[#This Row],[Count]]</f>
        <v>1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</v>
      </c>
      <c r="G105" s="1">
        <f>COUNTIFS(Table2[Sub-Sector],Table3[[#This Row],[Sub-Sector]],Table2[1Y Return vs Nifty],"&gt;=10")/Table3[[#This Row],[Count]]</f>
        <v>0</v>
      </c>
      <c r="H105" s="1">
        <f>COUNTIFS(Table2[Sub-Sector],Table3[[#This Row],[Sub-Sector]],Table2[RSI Exponential â€“ 14D],"&gt;=50")/Table3[[#This Row],[Count]]</f>
        <v>1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0</v>
      </c>
      <c r="L105" s="1">
        <f>COUNTIFS(Table2[Sub-Sector],Table3[[#This Row],[Sub-Sector]],Table2[% Away From Current Week Low],"&gt;=0.05")/Table3[[#This Row],[Count]]</f>
        <v>1</v>
      </c>
      <c r="M105" s="1">
        <f>COUNTIFS(Table2[Sub-Sector],Table3[[#This Row],[Sub-Sector]],Table2[% Away From Current Week High],"&lt;=0.05")/Table3[[#This Row],[Count]]</f>
        <v>0</v>
      </c>
      <c r="N105" s="1">
        <f>COUNTIFS(Table2[Sub-Sector],Table3[[#This Row],[Sub-Sector]],Table2[% Away From Current Month Low],"&gt;=0.05")/Table3[[#This Row],[Count]]</f>
        <v>1</v>
      </c>
      <c r="O105" s="1">
        <f>COUNTIFS(Table2[Sub-Sector],Table3[[#This Row],[Sub-Sector]],Table2[% Away From Current Month High],"&lt;=0.05")/Table3[[#This Row],[Count]]</f>
        <v>0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1</v>
      </c>
      <c r="S105" s="1">
        <f>COUNTIFS(Table2[Sub-Sector],Table3[[#This Row],[Sub-Sector]],Table2[% Price above 50 EMA],"&gt;=0")/Table3[[#This Row],[Count]]</f>
        <v>1</v>
      </c>
      <c r="T105" s="1">
        <f>COUNTIFS(Table2[Sub-Sector],Table3[[#This Row],[Sub-Sector]],Table2[% Price above 200 EMA],"&gt;=0")/Table3[[#This Row],[Count]]</f>
        <v>0</v>
      </c>
      <c r="U105" s="1">
        <f>COUNTIFS(Table2[Sub-Sector],Table3[[#This Row],[Sub-Sector]],Table2[Rate of Change - Zone],"Positive")/Table3[[#This Row],[Count]]</f>
        <v>1</v>
      </c>
      <c r="V105" s="1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545</v>
      </c>
      <c r="X105">
        <f>_xlfn.RANK.AVG(Table3[[#This Row],[Score]],Table3[Score],1)</f>
        <v>95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05">
        <f>_xlfn.RANK.AVG(Table3[[#This Row],[Score 2 ]],Table3[[Score 2 ]],1)</f>
        <v>103</v>
      </c>
    </row>
    <row r="106" spans="1:26" x14ac:dyDescent="0.3">
      <c r="A106" t="s">
        <v>1997</v>
      </c>
      <c r="B106">
        <f>COUNTIFS(Table2[Sub-Sector],Table3[[#This Row],[Sub-Sector]])</f>
        <v>1</v>
      </c>
      <c r="C106" s="1">
        <f>COUNTIFS(Table2[Sub-Sector],Table3[[#This Row],[Sub-Sector]],Table2[Uptrend],"Uptrend")/Table3[[#This Row],[Count]]</f>
        <v>0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0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1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0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0</v>
      </c>
      <c r="U106" s="1">
        <f>COUNTIFS(Table2[Sub-Sector],Table3[[#This Row],[Sub-Sector]],Table2[Rate of Change - Zone],"Positive")/Table3[[#This Row],[Count]]</f>
        <v>1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634.5</v>
      </c>
      <c r="X106">
        <f>_xlfn.RANK.AVG(Table3[[#This Row],[Score]],Table3[Score],1)</f>
        <v>109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06">
        <f>_xlfn.RANK.AVG(Table3[[#This Row],[Score 2 ]],Table3[[Score 2 ]],1)</f>
        <v>103</v>
      </c>
    </row>
    <row r="107" spans="1:26" x14ac:dyDescent="0.3">
      <c r="A107" t="s">
        <v>655</v>
      </c>
      <c r="B107">
        <f>COUNTIFS(Table2[Sub-Sector],Table3[[#This Row],[Sub-Sector]])</f>
        <v>1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1</v>
      </c>
      <c r="H107" s="1">
        <f>COUNTIFS(Table2[Sub-Sector],Table3[[#This Row],[Sub-Sector]],Table2[RSI Exponential â€“ 14D],"&gt;=50")/Table3[[#This Row],[Count]]</f>
        <v>1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1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0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635.5</v>
      </c>
      <c r="X107">
        <f>_xlfn.RANK.AVG(Table3[[#This Row],[Score]],Table3[Score],1)</f>
        <v>112.5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340.5</v>
      </c>
      <c r="Z107">
        <f>_xlfn.RANK.AVG(Table3[[#This Row],[Score 2 ]],Table3[[Score 2 ]],1)</f>
        <v>106.5</v>
      </c>
    </row>
    <row r="108" spans="1:26" x14ac:dyDescent="0.3">
      <c r="A108" t="s">
        <v>304</v>
      </c>
      <c r="B108">
        <f>COUNTIFS(Table2[Sub-Sector],Table3[[#This Row],[Sub-Sector]])</f>
        <v>1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1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1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635.5</v>
      </c>
      <c r="X108">
        <f>_xlfn.RANK.AVG(Table3[[#This Row],[Score]],Table3[Score],1)</f>
        <v>112.5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340.5</v>
      </c>
      <c r="Z108">
        <f>_xlfn.RANK.AVG(Table3[[#This Row],[Score 2 ]],Table3[[Score 2 ]],1)</f>
        <v>106.5</v>
      </c>
    </row>
    <row r="109" spans="1:26" x14ac:dyDescent="0.3">
      <c r="A109" t="s">
        <v>512</v>
      </c>
      <c r="B109">
        <f>COUNTIFS(Table2[Sub-Sector],Table3[[#This Row],[Sub-Sector]])</f>
        <v>1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</v>
      </c>
      <c r="H109" s="1">
        <f>COUNTIFS(Table2[Sub-Sector],Table3[[#This Row],[Sub-Sector]],Table2[RSI Exponential â€“ 14D],"&gt;=50")/Table3[[#This Row],[Count]]</f>
        <v>1</v>
      </c>
      <c r="I109" s="1">
        <f>COUNTIFS(Table2[Sub-Sector],Table3[[#This Row],[Sub-Sector]],Table2[Relative Volume],"&gt;=1")/Table3[[#This Row],[Count]]</f>
        <v>1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1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1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1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639</v>
      </c>
      <c r="X109">
        <f>_xlfn.RANK.AVG(Table3[[#This Row],[Score]],Table3[Score],1)</f>
        <v>114.5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344</v>
      </c>
      <c r="Z109">
        <f>_xlfn.RANK.AVG(Table3[[#This Row],[Score 2 ]],Table3[[Score 2 ]],1)</f>
        <v>108.5</v>
      </c>
    </row>
    <row r="110" spans="1:26" x14ac:dyDescent="0.3">
      <c r="A110" t="s">
        <v>373</v>
      </c>
      <c r="B110">
        <f>COUNTIFS(Table2[Sub-Sector],Table3[[#This Row],[Sub-Sector]])</f>
        <v>1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1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1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0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639</v>
      </c>
      <c r="X110">
        <f>_xlfn.RANK.AVG(Table3[[#This Row],[Score]],Table3[Score],1)</f>
        <v>114.5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344</v>
      </c>
      <c r="Z110">
        <f>_xlfn.RANK.AVG(Table3[[#This Row],[Score 2 ]],Table3[[Score 2 ]],1)</f>
        <v>108.5</v>
      </c>
    </row>
    <row r="111" spans="1:26" x14ac:dyDescent="0.3">
      <c r="A111" t="s">
        <v>1431</v>
      </c>
      <c r="B111">
        <f>COUNTIFS(Table2[Sub-Sector],Table3[[#This Row],[Sub-Sector]])</f>
        <v>2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0.5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0.5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0.5</v>
      </c>
      <c r="O111" s="1">
        <f>COUNTIFS(Table2[Sub-Sector],Table3[[#This Row],[Sub-Sector]],Table2[% Away From Current Month High],"&lt;=0.05")/Table3[[#This Row],[Count]]</f>
        <v>1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0.5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0.5</v>
      </c>
      <c r="U111" s="1">
        <f>COUNTIFS(Table2[Sub-Sector],Table3[[#This Row],[Sub-Sector]],Table2[Rate of Change - Zone],"Positive")/Table3[[#This Row],[Count]]</f>
        <v>0.5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642</v>
      </c>
      <c r="X111">
        <f>_xlfn.RANK.AVG(Table3[[#This Row],[Score]],Table3[Score],1)</f>
        <v>116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347</v>
      </c>
      <c r="Z111">
        <f>_xlfn.RANK.AVG(Table3[[#This Row],[Score 2 ]],Table3[[Score 2 ]],1)</f>
        <v>110</v>
      </c>
    </row>
    <row r="112" spans="1:26" x14ac:dyDescent="0.3">
      <c r="A112" t="s">
        <v>433</v>
      </c>
      <c r="B112">
        <f>COUNTIFS(Table2[Sub-Sector],Table3[[#This Row],[Sub-Sector]])</f>
        <v>11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9.0909090909090912E-2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9.0909090909090912E-2</v>
      </c>
      <c r="H112" s="1">
        <f>COUNTIFS(Table2[Sub-Sector],Table3[[#This Row],[Sub-Sector]],Table2[RSI Exponential â€“ 14D],"&gt;=50")/Table3[[#This Row],[Count]]</f>
        <v>0.63636363636363635</v>
      </c>
      <c r="I112" s="1">
        <f>COUNTIFS(Table2[Sub-Sector],Table3[[#This Row],[Sub-Sector]],Table2[Relative Volume],"&gt;=1")/Table3[[#This Row],[Count]]</f>
        <v>0.18181818181818182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0.90909090909090906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0.54545454545454541</v>
      </c>
      <c r="R112" s="1">
        <f>COUNTIFS(Table2[Sub-Sector],Table3[[#This Row],[Sub-Sector]],Table2[% Price above 20 EMA],"&gt;=0")/Table3[[#This Row],[Count]]</f>
        <v>0.27272727272727271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9.0909090909090912E-2</v>
      </c>
      <c r="U112" s="1">
        <f>COUNTIFS(Table2[Sub-Sector],Table3[[#This Row],[Sub-Sector]],Table2[Rate of Change - Zone],"Positive")/Table3[[#This Row],[Count]]</f>
        <v>0.54545454545454541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616.5</v>
      </c>
      <c r="X112">
        <f>_xlfn.RANK.AVG(Table3[[#This Row],[Score]],Table3[Score],1)</f>
        <v>104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349.5</v>
      </c>
      <c r="Z112">
        <f>_xlfn.RANK.AVG(Table3[[#This Row],[Score 2 ]],Table3[[Score 2 ]],1)</f>
        <v>111</v>
      </c>
    </row>
    <row r="113" spans="1:26" x14ac:dyDescent="0.3">
      <c r="A113" t="s">
        <v>37</v>
      </c>
      <c r="B113">
        <f>COUNTIFS(Table2[Sub-Sector],Table3[[#This Row],[Sub-Sector]])</f>
        <v>3</v>
      </c>
      <c r="C113" s="1">
        <f>COUNTIFS(Table2[Sub-Sector],Table3[[#This Row],[Sub-Sector]],Table2[Uptrend],"Uptrend")/Table3[[#This Row],[Count]]</f>
        <v>0.33333333333333331</v>
      </c>
      <c r="D113" s="1">
        <f>COUNTIFS(Table2[Sub-Sector],Table3[[#This Row],[Sub-Sector]],Table2[1W Return vs Nifty],"&gt;=5")/Table3[[#This Row],[Count]]</f>
        <v>0.33333333333333331</v>
      </c>
      <c r="E113" s="1">
        <f>COUNTIFS(Table2[Sub-Sector],Table3[[#This Row],[Sub-Sector]],Table2[1M Return vs Nifty],"&gt;=5")/Table3[[#This Row],[Count]]</f>
        <v>0.33333333333333331</v>
      </c>
      <c r="F113" s="1">
        <f>COUNTIFS(Table2[Sub-Sector],Table3[[#This Row],[Sub-Sector]],Table2[6M Return vs Nifty],"&gt;=10")/Table3[[#This Row],[Count]]</f>
        <v>0.33333333333333331</v>
      </c>
      <c r="G113" s="1">
        <f>COUNTIFS(Table2[Sub-Sector],Table3[[#This Row],[Sub-Sector]],Table2[1Y Return vs Nifty],"&gt;=10")/Table3[[#This Row],[Count]]</f>
        <v>0.33333333333333331</v>
      </c>
      <c r="H113" s="1">
        <f>COUNTIFS(Table2[Sub-Sector],Table3[[#This Row],[Sub-Sector]],Table2[RSI Exponential â€“ 14D],"&gt;=50")/Table3[[#This Row],[Count]]</f>
        <v>0.33333333333333331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0.33333333333333331</v>
      </c>
      <c r="M113" s="1">
        <f>COUNTIFS(Table2[Sub-Sector],Table3[[#This Row],[Sub-Sector]],Table2[% Away From Current Week High],"&lt;=0.05")/Table3[[#This Row],[Count]]</f>
        <v>1</v>
      </c>
      <c r="N113" s="1">
        <f>COUNTIFS(Table2[Sub-Sector],Table3[[#This Row],[Sub-Sector]],Table2[% Away From Current Month Low],"&gt;=0.05")/Table3[[#This Row],[Count]]</f>
        <v>0.33333333333333331</v>
      </c>
      <c r="O113" s="1">
        <f>COUNTIFS(Table2[Sub-Sector],Table3[[#This Row],[Sub-Sector]],Table2[% Away From Current Month High],"&lt;=0.05")/Table3[[#This Row],[Count]]</f>
        <v>0.66666666666666663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0.33333333333333331</v>
      </c>
      <c r="S113" s="1">
        <f>COUNTIFS(Table2[Sub-Sector],Table3[[#This Row],[Sub-Sector]],Table2[% Price above 50 EMA],"&gt;=0")/Table3[[#This Row],[Count]]</f>
        <v>0.33333333333333331</v>
      </c>
      <c r="T113" s="1">
        <f>COUNTIFS(Table2[Sub-Sector],Table3[[#This Row],[Sub-Sector]],Table2[% Price above 200 EMA],"&gt;=0")/Table3[[#This Row],[Count]]</f>
        <v>0.66666666666666663</v>
      </c>
      <c r="U113" s="1">
        <f>COUNTIFS(Table2[Sub-Sector],Table3[[#This Row],[Sub-Sector]],Table2[Rate of Change - Zone],"Positive")/Table3[[#This Row],[Count]]</f>
        <v>0.33333333333333331</v>
      </c>
      <c r="V113" s="1">
        <f>COUNTIFS(Table2[Sub-Sector],Table3[[#This Row],[Sub-Sector]],Table2[Sharpe Ratio],"&gt;=0.10")/Table3[[#This Row],[Count]]</f>
        <v>0.66666666666666663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483.5</v>
      </c>
      <c r="X113">
        <f>_xlfn.RANK.AVG(Table3[[#This Row],[Score]],Table3[Score],1)</f>
        <v>73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359</v>
      </c>
      <c r="Z113">
        <f>_xlfn.RANK.AVG(Table3[[#This Row],[Score 2 ]],Table3[[Score 2 ]],1)</f>
        <v>112.5</v>
      </c>
    </row>
    <row r="114" spans="1:26" x14ac:dyDescent="0.3">
      <c r="A114" t="s">
        <v>414</v>
      </c>
      <c r="B114">
        <f>COUNTIFS(Table2[Sub-Sector],Table3[[#This Row],[Sub-Sector]])</f>
        <v>6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0.33333333333333331</v>
      </c>
      <c r="G114" s="1">
        <f>COUNTIFS(Table2[Sub-Sector],Table3[[#This Row],[Sub-Sector]],Table2[1Y Return vs Nifty],"&gt;=10")/Table3[[#This Row],[Count]]</f>
        <v>0.33333333333333331</v>
      </c>
      <c r="H114" s="1">
        <f>COUNTIFS(Table2[Sub-Sector],Table3[[#This Row],[Sub-Sector]],Table2[RSI Exponential â€“ 14D],"&gt;=50")/Table3[[#This Row],[Count]]</f>
        <v>0.16666666666666666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0.16666666666666666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0.16666666666666666</v>
      </c>
      <c r="O114" s="1">
        <f>COUNTIFS(Table2[Sub-Sector],Table3[[#This Row],[Sub-Sector]],Table2[% Away From Current Month High],"&lt;=0.05")/Table3[[#This Row],[Count]]</f>
        <v>1</v>
      </c>
      <c r="P114" s="1">
        <f>COUNTIFS(Table2[Sub-Sector],Table3[[#This Row],[Sub-Sector]],Table2[% Away From 52W High],"&lt;=10")/Table3[[#This Row],[Count]]</f>
        <v>0.16666666666666666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0.16666666666666666</v>
      </c>
      <c r="S114" s="1">
        <f>COUNTIFS(Table2[Sub-Sector],Table3[[#This Row],[Sub-Sector]],Table2[% Price above 50 EMA],"&gt;=0")/Table3[[#This Row],[Count]]</f>
        <v>0.16666666666666666</v>
      </c>
      <c r="T114" s="1">
        <f>COUNTIFS(Table2[Sub-Sector],Table3[[#This Row],[Sub-Sector]],Table2[% Price above 200 EMA],"&gt;=0")/Table3[[#This Row],[Count]]</f>
        <v>0.66666666666666663</v>
      </c>
      <c r="U114" s="1">
        <f>COUNTIFS(Table2[Sub-Sector],Table3[[#This Row],[Sub-Sector]],Table2[Rate of Change - Zone],"Positive")/Table3[[#This Row],[Count]]</f>
        <v>0.33333333333333331</v>
      </c>
      <c r="V114" s="1">
        <f>COUNTIFS(Table2[Sub-Sector],Table3[[#This Row],[Sub-Sector]],Table2[Sharpe Ratio],"&gt;=0.10")/Table3[[#This Row],[Count]]</f>
        <v>0.5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654</v>
      </c>
      <c r="X114">
        <f>_xlfn.RANK.AVG(Table3[[#This Row],[Score]],Table3[Score],1)</f>
        <v>119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359</v>
      </c>
      <c r="Z114">
        <f>_xlfn.RANK.AVG(Table3[[#This Row],[Score 2 ]],Table3[[Score 2 ]],1)</f>
        <v>112.5</v>
      </c>
    </row>
    <row r="115" spans="1:26" x14ac:dyDescent="0.3">
      <c r="A115" t="s">
        <v>43</v>
      </c>
      <c r="B115">
        <f>COUNTIFS(Table2[Sub-Sector],Table3[[#This Row],[Sub-Sector]])</f>
        <v>3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0.33333333333333331</v>
      </c>
      <c r="I115" s="1">
        <f>COUNTIFS(Table2[Sub-Sector],Table3[[#This Row],[Sub-Sector]],Table2[Relative Volume],"&gt;=1")/Table3[[#This Row],[Count]]</f>
        <v>0.33333333333333331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0.33333333333333331</v>
      </c>
      <c r="M115" s="1">
        <f>COUNTIFS(Table2[Sub-Sector],Table3[[#This Row],[Sub-Sector]],Table2[% Away From Current Week High],"&lt;=0.05")/Table3[[#This Row],[Count]]</f>
        <v>0.66666666666666663</v>
      </c>
      <c r="N115" s="1">
        <f>COUNTIFS(Table2[Sub-Sector],Table3[[#This Row],[Sub-Sector]],Table2[% Away From Current Month Low],"&gt;=0.05")/Table3[[#This Row],[Count]]</f>
        <v>0.33333333333333331</v>
      </c>
      <c r="O115" s="1">
        <f>COUNTIFS(Table2[Sub-Sector],Table3[[#This Row],[Sub-Sector]],Table2[% Away From Current Month High],"&lt;=0.05")/Table3[[#This Row],[Count]]</f>
        <v>0.66666666666666663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0.33333333333333331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0.33333333333333331</v>
      </c>
      <c r="U115" s="1">
        <f>COUNTIFS(Table2[Sub-Sector],Table3[[#This Row],[Sub-Sector]],Table2[Rate of Change - Zone],"Positive")/Table3[[#This Row],[Count]]</f>
        <v>0.33333333333333331</v>
      </c>
      <c r="V115" s="1">
        <f>COUNTIFS(Table2[Sub-Sector],Table3[[#This Row],[Sub-Sector]],Table2[Sharpe Ratio],"&gt;=0.10")/Table3[[#This Row],[Count]]</f>
        <v>0.33333333333333331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661.5</v>
      </c>
      <c r="X115">
        <f>_xlfn.RANK.AVG(Table3[[#This Row],[Score]],Table3[Score],1)</f>
        <v>120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366.5</v>
      </c>
      <c r="Z115">
        <f>_xlfn.RANK.AVG(Table3[[#This Row],[Score 2 ]],Table3[[Score 2 ]],1)</f>
        <v>114</v>
      </c>
    </row>
    <row r="116" spans="1:26" x14ac:dyDescent="0.3">
      <c r="A116" t="s">
        <v>27</v>
      </c>
      <c r="B116">
        <f>COUNTIFS(Table2[Sub-Sector],Table3[[#This Row],[Sub-Sector]])</f>
        <v>4</v>
      </c>
      <c r="C116" s="1">
        <f>COUNTIFS(Table2[Sub-Sector],Table3[[#This Row],[Sub-Sector]],Table2[Uptrend],"Uptrend")/Table3[[#This Row],[Count]]</f>
        <v>0.25</v>
      </c>
      <c r="D116" s="1">
        <f>COUNTIFS(Table2[Sub-Sector],Table3[[#This Row],[Sub-Sector]],Table2[1W Return vs Nifty],"&gt;=5")/Table3[[#This Row],[Count]]</f>
        <v>0.25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0.25</v>
      </c>
      <c r="G116" s="1">
        <f>COUNTIFS(Table2[Sub-Sector],Table3[[#This Row],[Sub-Sector]],Table2[1Y Return vs Nifty],"&gt;=10")/Table3[[#This Row],[Count]]</f>
        <v>0.25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0.25</v>
      </c>
      <c r="M116" s="1">
        <f>COUNTIFS(Table2[Sub-Sector],Table3[[#This Row],[Sub-Sector]],Table2[% Away From Current Week High],"&lt;=0.05")/Table3[[#This Row],[Count]]</f>
        <v>0.5</v>
      </c>
      <c r="N116" s="1">
        <f>COUNTIFS(Table2[Sub-Sector],Table3[[#This Row],[Sub-Sector]],Table2[% Away From Current Month Low],"&gt;=0.05")/Table3[[#This Row],[Count]]</f>
        <v>0.25</v>
      </c>
      <c r="O116" s="1">
        <f>COUNTIFS(Table2[Sub-Sector],Table3[[#This Row],[Sub-Sector]],Table2[% Away From Current Month High],"&lt;=0.05")/Table3[[#This Row],[Count]]</f>
        <v>0.5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0.75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0.25</v>
      </c>
      <c r="U116" s="1">
        <f>COUNTIFS(Table2[Sub-Sector],Table3[[#This Row],[Sub-Sector]],Table2[Rate of Change - Zone],"Positive")/Table3[[#This Row],[Count]]</f>
        <v>0.25</v>
      </c>
      <c r="V116" s="1">
        <f>COUNTIFS(Table2[Sub-Sector],Table3[[#This Row],[Sub-Sector]],Table2[Sharpe Ratio],"&gt;=0.10")/Table3[[#This Row],[Count]]</f>
        <v>0.25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590.5</v>
      </c>
      <c r="X116">
        <f>_xlfn.RANK.AVG(Table3[[#This Row],[Score]],Table3[Score],1)</f>
        <v>102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380</v>
      </c>
      <c r="Z116">
        <f>_xlfn.RANK.AVG(Table3[[#This Row],[Score 2 ]],Table3[[Score 2 ]],1)</f>
        <v>115</v>
      </c>
    </row>
    <row r="117" spans="1:26" x14ac:dyDescent="0.3">
      <c r="A117" t="s">
        <v>953</v>
      </c>
      <c r="B117">
        <f>COUNTIFS(Table2[Sub-Sector],Table3[[#This Row],[Sub-Sector]])</f>
        <v>3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0.33333333333333331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0.66666666666666663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0.33333333333333331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0.33333333333333331</v>
      </c>
      <c r="O117" s="1">
        <f>COUNTIFS(Table2[Sub-Sector],Table3[[#This Row],[Sub-Sector]],Table2[% Away From Current Month High],"&lt;=0.05")/Table3[[#This Row],[Count]]</f>
        <v>0.66666666666666663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0.66666666666666663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0.66666666666666663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624</v>
      </c>
      <c r="X117">
        <f>_xlfn.RANK.AVG(Table3[[#This Row],[Score]],Table3[Score],1)</f>
        <v>106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388</v>
      </c>
      <c r="Z117">
        <f>_xlfn.RANK.AVG(Table3[[#This Row],[Score 2 ]],Table3[[Score 2 ]],1)</f>
        <v>116.5</v>
      </c>
    </row>
    <row r="118" spans="1:26" x14ac:dyDescent="0.3">
      <c r="A118" t="s">
        <v>1994</v>
      </c>
      <c r="B118">
        <f>COUNTIFS(Table2[Sub-Sector],Table3[[#This Row],[Sub-Sector]])</f>
        <v>3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0.66666666666666663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1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0.33333333333333331</v>
      </c>
      <c r="R118" s="1">
        <f>COUNTIFS(Table2[Sub-Sector],Table3[[#This Row],[Sub-Sector]],Table2[% Price above 20 EMA],"&gt;=0")/Table3[[#This Row],[Count]]</f>
        <v>0.66666666666666663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0.66666666666666663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683</v>
      </c>
      <c r="X118">
        <f>_xlfn.RANK.AVG(Table3[[#This Row],[Score]],Table3[Score],1)</f>
        <v>121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388</v>
      </c>
      <c r="Z118">
        <f>_xlfn.RANK.AVG(Table3[[#This Row],[Score 2 ]],Table3[[Score 2 ]],1)</f>
        <v>116.5</v>
      </c>
    </row>
    <row r="119" spans="1:26" x14ac:dyDescent="0.3">
      <c r="A119" t="s">
        <v>533</v>
      </c>
      <c r="B119">
        <f>COUNTIFS(Table2[Sub-Sector],Table3[[#This Row],[Sub-Sector]])</f>
        <v>5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0.2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0.4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0.2</v>
      </c>
      <c r="M119" s="1">
        <f>COUNTIFS(Table2[Sub-Sector],Table3[[#This Row],[Sub-Sector]],Table2[% Away From Current Week High],"&lt;=0.05")/Table3[[#This Row],[Count]]</f>
        <v>0.8</v>
      </c>
      <c r="N119" s="1">
        <f>COUNTIFS(Table2[Sub-Sector],Table3[[#This Row],[Sub-Sector]],Table2[% Away From Current Month Low],"&gt;=0.05")/Table3[[#This Row],[Count]]</f>
        <v>0.2</v>
      </c>
      <c r="O119" s="1">
        <f>COUNTIFS(Table2[Sub-Sector],Table3[[#This Row],[Sub-Sector]],Table2[% Away From Current Month High],"&lt;=0.05")/Table3[[#This Row],[Count]]</f>
        <v>0.8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0.6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0.4</v>
      </c>
      <c r="U119" s="1">
        <f>COUNTIFS(Table2[Sub-Sector],Table3[[#This Row],[Sub-Sector]],Table2[Rate of Change - Zone],"Positive")/Table3[[#This Row],[Count]]</f>
        <v>0.2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702.5</v>
      </c>
      <c r="X119">
        <f>_xlfn.RANK.AVG(Table3[[#This Row],[Score]],Table3[Score],1)</f>
        <v>122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407.5</v>
      </c>
      <c r="Z119">
        <f>_xlfn.RANK.AVG(Table3[[#This Row],[Score 2 ]],Table3[[Score 2 ]],1)</f>
        <v>118</v>
      </c>
    </row>
    <row r="120" spans="1:26" x14ac:dyDescent="0.3">
      <c r="A120" t="s">
        <v>599</v>
      </c>
      <c r="B120">
        <f>COUNTIFS(Table2[Sub-Sector],Table3[[#This Row],[Sub-Sector]])</f>
        <v>2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1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0.5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0.5</v>
      </c>
      <c r="V120" s="1">
        <f>COUNTIFS(Table2[Sub-Sector],Table3[[#This Row],[Sub-Sector]],Table2[Sharpe Ratio],"&gt;=0.10")/Table3[[#This Row],[Count]]</f>
        <v>0.5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706.5</v>
      </c>
      <c r="X120">
        <f>_xlfn.RANK.AVG(Table3[[#This Row],[Score]],Table3[Score],1)</f>
        <v>123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411.5</v>
      </c>
      <c r="Z120">
        <f>_xlfn.RANK.AVG(Table3[[#This Row],[Score 2 ]],Table3[[Score 2 ]],1)</f>
        <v>119.5</v>
      </c>
    </row>
    <row r="121" spans="1:26" x14ac:dyDescent="0.3">
      <c r="A121" t="s">
        <v>1276</v>
      </c>
      <c r="B121">
        <f>COUNTIFS(Table2[Sub-Sector],Table3[[#This Row],[Sub-Sector]])</f>
        <v>2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0.5</v>
      </c>
      <c r="E121" s="1">
        <f>COUNTIFS(Table2[Sub-Sector],Table3[[#This Row],[Sub-Sector]],Table2[1M Return vs Nifty],"&gt;=5")/Table3[[#This Row],[Count]]</f>
        <v>0.5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0.5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0.5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0.5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0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0.5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558</v>
      </c>
      <c r="X121">
        <f>_xlfn.RANK.AVG(Table3[[#This Row],[Score]],Table3[Score],1)</f>
        <v>97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411.5</v>
      </c>
      <c r="Z121">
        <f>_xlfn.RANK.AVG(Table3[[#This Row],[Score 2 ]],Table3[[Score 2 ]],1)</f>
        <v>119.5</v>
      </c>
    </row>
    <row r="122" spans="1:26" x14ac:dyDescent="0.3">
      <c r="A122" t="s">
        <v>99</v>
      </c>
      <c r="B122">
        <f>COUNTIFS(Table2[Sub-Sector],Table3[[#This Row],[Sub-Sector]])</f>
        <v>4</v>
      </c>
      <c r="C122" s="1">
        <f>COUNTIFS(Table2[Sub-Sector],Table3[[#This Row],[Sub-Sector]],Table2[Uptrend],"Uptrend")/Table3[[#This Row],[Count]]</f>
        <v>0.25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0.25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0.5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0.75</v>
      </c>
      <c r="P122" s="1">
        <f>COUNTIFS(Table2[Sub-Sector],Table3[[#This Row],[Sub-Sector]],Table2[% Away From 52W High],"&lt;=10")/Table3[[#This Row],[Count]]</f>
        <v>0.25</v>
      </c>
      <c r="Q122" s="1">
        <f>COUNTIFS(Table2[Sub-Sector],Table3[[#This Row],[Sub-Sector]],Table2[% Away From 52W Low],"&gt;=10")/Table3[[#This Row],[Count]]</f>
        <v>0.75</v>
      </c>
      <c r="R122" s="1">
        <f>COUNTIFS(Table2[Sub-Sector],Table3[[#This Row],[Sub-Sector]],Table2[% Price above 20 EMA],"&gt;=0")/Table3[[#This Row],[Count]]</f>
        <v>0.25</v>
      </c>
      <c r="S122" s="1">
        <f>COUNTIFS(Table2[Sub-Sector],Table3[[#This Row],[Sub-Sector]],Table2[% Price above 50 EMA],"&gt;=0")/Table3[[#This Row],[Count]]</f>
        <v>0.25</v>
      </c>
      <c r="T122" s="1">
        <f>COUNTIFS(Table2[Sub-Sector],Table3[[#This Row],[Sub-Sector]],Table2[% Price above 200 EMA],"&gt;=0")/Table3[[#This Row],[Count]]</f>
        <v>0.25</v>
      </c>
      <c r="U122" s="1">
        <f>COUNTIFS(Table2[Sub-Sector],Table3[[#This Row],[Sub-Sector]],Table2[Rate of Change - Zone],"Positive")/Table3[[#This Row],[Count]]</f>
        <v>0.25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634.5</v>
      </c>
      <c r="X122">
        <f>_xlfn.RANK.AVG(Table3[[#This Row],[Score]],Table3[Score],1)</f>
        <v>109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430.5</v>
      </c>
      <c r="Z122">
        <f>_xlfn.RANK.AVG(Table3[[#This Row],[Score 2 ]],Table3[[Score 2 ]],1)</f>
        <v>121</v>
      </c>
    </row>
    <row r="123" spans="1:26" x14ac:dyDescent="0.3">
      <c r="A123" t="s">
        <v>336</v>
      </c>
      <c r="B123">
        <f>COUNTIFS(Table2[Sub-Sector],Table3[[#This Row],[Sub-Sector]])</f>
        <v>1</v>
      </c>
      <c r="C123" s="1">
        <f>COUNTIFS(Table2[Sub-Sector],Table3[[#This Row],[Sub-Sector]],Table2[Uptrend],"Uptrend")/Table3[[#This Row],[Count]]</f>
        <v>1</v>
      </c>
      <c r="D123" s="1">
        <f>COUNTIFS(Table2[Sub-Sector],Table3[[#This Row],[Sub-Sector]],Table2[1W Return vs Nifty],"&gt;=5")/Table3[[#This Row],[Count]]</f>
        <v>0</v>
      </c>
      <c r="E123" s="1">
        <f>COUNTIFS(Table2[Sub-Sector],Table3[[#This Row],[Sub-Sector]],Table2[1M Return vs Nifty],"&gt;=5")/Table3[[#This Row],[Count]]</f>
        <v>0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0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0</v>
      </c>
      <c r="M123" s="1">
        <f>COUNTIFS(Table2[Sub-Sector],Table3[[#This Row],[Sub-Sector]],Table2[% Away From Current Week High],"&lt;=0.05")/Table3[[#This Row],[Count]]</f>
        <v>0</v>
      </c>
      <c r="N123" s="1">
        <f>COUNTIFS(Table2[Sub-Sector],Table3[[#This Row],[Sub-Sector]],Table2[% Away From Current Month Low],"&gt;=0.05")/Table3[[#This Row],[Count]]</f>
        <v>0</v>
      </c>
      <c r="O123" s="1">
        <f>COUNTIFS(Table2[Sub-Sector],Table3[[#This Row],[Sub-Sector]],Table2[% Away From Current Month High],"&lt;=0.05")/Table3[[#This Row],[Count]]</f>
        <v>0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1</v>
      </c>
      <c r="R123" s="1">
        <f>COUNTIFS(Table2[Sub-Sector],Table3[[#This Row],[Sub-Sector]],Table2[% Price above 20 EMA],"&gt;=0")/Table3[[#This Row],[Count]]</f>
        <v>0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1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1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642.5</v>
      </c>
      <c r="X123">
        <f>_xlfn.RANK.AVG(Table3[[#This Row],[Score]],Table3[Score],1)</f>
        <v>117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439</v>
      </c>
      <c r="Z123">
        <f>_xlfn.RANK.AVG(Table3[[#This Row],[Score 2 ]],Table3[[Score 2 ]],1)</f>
        <v>123.5</v>
      </c>
    </row>
    <row r="124" spans="1:26" x14ac:dyDescent="0.3">
      <c r="A124" t="s">
        <v>1582</v>
      </c>
      <c r="B124">
        <f>COUNTIFS(Table2[Sub-Sector],Table3[[#This Row],[Sub-Sector]])</f>
        <v>1</v>
      </c>
      <c r="C124" s="1">
        <f>COUNTIFS(Table2[Sub-Sector],Table3[[#This Row],[Sub-Sector]],Table2[Uptrend],"Uptrend")/Table3[[#This Row],[Count]]</f>
        <v>0</v>
      </c>
      <c r="D124" s="1">
        <f>COUNTIFS(Table2[Sub-Sector],Table3[[#This Row],[Sub-Sector]],Table2[1W Return vs Nifty],"&gt;=5")/Table3[[#This Row],[Count]]</f>
        <v>1</v>
      </c>
      <c r="E124" s="1">
        <f>COUNTIFS(Table2[Sub-Sector],Table3[[#This Row],[Sub-Sector]],Table2[1M Return vs Nifty],"&gt;=5")/Table3[[#This Row],[Count]]</f>
        <v>0</v>
      </c>
      <c r="F124" s="1">
        <f>COUNTIFS(Table2[Sub-Sector],Table3[[#This Row],[Sub-Sector]],Table2[6M Return vs Nifty],"&gt;=10")/Table3[[#This Row],[Count]]</f>
        <v>0</v>
      </c>
      <c r="G124" s="1">
        <f>COUNTIFS(Table2[Sub-Sector],Table3[[#This Row],[Sub-Sector]],Table2[1Y Return vs Nifty],"&gt;=10")/Table3[[#This Row],[Count]]</f>
        <v>0</v>
      </c>
      <c r="H124" s="1">
        <f>COUNTIFS(Table2[Sub-Sector],Table3[[#This Row],[Sub-Sector]],Table2[RSI Exponential â€“ 14D],"&gt;=50")/Table3[[#This Row],[Count]]</f>
        <v>1</v>
      </c>
      <c r="I124" s="1">
        <f>COUNTIFS(Table2[Sub-Sector],Table3[[#This Row],[Sub-Sector]],Table2[Relative Volume],"&gt;=1")/Table3[[#This Row],[Count]]</f>
        <v>0</v>
      </c>
      <c r="J124" s="1">
        <f>COUNTIFS(Table2[Sub-Sector],Table3[[#This Row],[Sub-Sector]],Table2[% Away From Day Low],"&gt;=0.05")/Table3[[#This Row],[Count]]</f>
        <v>0</v>
      </c>
      <c r="K124" s="1">
        <f>COUNTIFS(Table2[Sub-Sector],Table3[[#This Row],[Sub-Sector]],Table2[% Away From Day High],"&lt;=0.05")/Table3[[#This Row],[Count]]</f>
        <v>1</v>
      </c>
      <c r="L124" s="1">
        <f>COUNTIFS(Table2[Sub-Sector],Table3[[#This Row],[Sub-Sector]],Table2[% Away From Current Week Low],"&gt;=0.05")/Table3[[#This Row],[Count]]</f>
        <v>1</v>
      </c>
      <c r="M124" s="1">
        <f>COUNTIFS(Table2[Sub-Sector],Table3[[#This Row],[Sub-Sector]],Table2[% Away From Current Week High],"&lt;=0.05")/Table3[[#This Row],[Count]]</f>
        <v>1</v>
      </c>
      <c r="N124" s="1">
        <f>COUNTIFS(Table2[Sub-Sector],Table3[[#This Row],[Sub-Sector]],Table2[% Away From Current Month Low],"&gt;=0.05")/Table3[[#This Row],[Count]]</f>
        <v>1</v>
      </c>
      <c r="O124" s="1">
        <f>COUNTIFS(Table2[Sub-Sector],Table3[[#This Row],[Sub-Sector]],Table2[% Away From Current Month High],"&lt;=0.05")/Table3[[#This Row],[Count]]</f>
        <v>1</v>
      </c>
      <c r="P124" s="1">
        <f>COUNTIFS(Table2[Sub-Sector],Table3[[#This Row],[Sub-Sector]],Table2[% Away From 52W High],"&lt;=10")/Table3[[#This Row],[Count]]</f>
        <v>0</v>
      </c>
      <c r="Q124" s="1">
        <f>COUNTIFS(Table2[Sub-Sector],Table3[[#This Row],[Sub-Sector]],Table2[% Away From 52W Low],"&gt;=10")/Table3[[#This Row],[Count]]</f>
        <v>1</v>
      </c>
      <c r="R124" s="1">
        <f>COUNTIFS(Table2[Sub-Sector],Table3[[#This Row],[Sub-Sector]],Table2[% Price above 20 EMA],"&gt;=0")/Table3[[#This Row],[Count]]</f>
        <v>1</v>
      </c>
      <c r="S124" s="1">
        <f>COUNTIFS(Table2[Sub-Sector],Table3[[#This Row],[Sub-Sector]],Table2[% Price above 50 EMA],"&gt;=0")/Table3[[#This Row],[Count]]</f>
        <v>0</v>
      </c>
      <c r="T124" s="1">
        <f>COUNTIFS(Table2[Sub-Sector],Table3[[#This Row],[Sub-Sector]],Table2[% Price above 200 EMA],"&gt;=0")/Table3[[#This Row],[Count]]</f>
        <v>0</v>
      </c>
      <c r="U124" s="1">
        <f>COUNTIFS(Table2[Sub-Sector],Table3[[#This Row],[Sub-Sector]],Table2[Rate of Change - Zone],"Positive")/Table3[[#This Row],[Count]]</f>
        <v>0</v>
      </c>
      <c r="V124" s="1">
        <f>COUNTIFS(Table2[Sub-Sector],Table3[[#This Row],[Sub-Sector]],Table2[Sharpe Ratio],"&gt;=0.10")/Table3[[#This Row],[Count]]</f>
        <v>0</v>
      </c>
      <c r="W1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644.5</v>
      </c>
      <c r="X124">
        <f>_xlfn.RANK.AVG(Table3[[#This Row],[Score]],Table3[Score],1)</f>
        <v>118</v>
      </c>
      <c r="Y1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439</v>
      </c>
      <c r="Z124">
        <f>_xlfn.RANK.AVG(Table3[[#This Row],[Score 2 ]],Table3[[Score 2 ]],1)</f>
        <v>123.5</v>
      </c>
    </row>
    <row r="125" spans="1:26" x14ac:dyDescent="0.3">
      <c r="A125" t="s">
        <v>801</v>
      </c>
      <c r="B125">
        <f>COUNTIFS(Table2[Sub-Sector],Table3[[#This Row],[Sub-Sector]])</f>
        <v>2</v>
      </c>
      <c r="C125" s="1">
        <f>COUNTIFS(Table2[Sub-Sector],Table3[[#This Row],[Sub-Sector]],Table2[Uptrend],"Uptrend")/Table3[[#This Row],[Count]]</f>
        <v>0</v>
      </c>
      <c r="D125" s="1">
        <f>COUNTIFS(Table2[Sub-Sector],Table3[[#This Row],[Sub-Sector]],Table2[1W Return vs Nifty],"&gt;=5")/Table3[[#This Row],[Count]]</f>
        <v>0</v>
      </c>
      <c r="E125" s="1">
        <f>COUNTIFS(Table2[Sub-Sector],Table3[[#This Row],[Sub-Sector]],Table2[1M Return vs Nifty],"&gt;=5")/Table3[[#This Row],[Count]]</f>
        <v>0</v>
      </c>
      <c r="F125" s="1">
        <f>COUNTIFS(Table2[Sub-Sector],Table3[[#This Row],[Sub-Sector]],Table2[6M Return vs Nifty],"&gt;=10")/Table3[[#This Row],[Count]]</f>
        <v>0</v>
      </c>
      <c r="G125" s="1">
        <f>COUNTIFS(Table2[Sub-Sector],Table3[[#This Row],[Sub-Sector]],Table2[1Y Return vs Nifty],"&gt;=10")/Table3[[#This Row],[Count]]</f>
        <v>0</v>
      </c>
      <c r="H125" s="1">
        <f>COUNTIFS(Table2[Sub-Sector],Table3[[#This Row],[Sub-Sector]],Table2[RSI Exponential â€“ 14D],"&gt;=50")/Table3[[#This Row],[Count]]</f>
        <v>0</v>
      </c>
      <c r="I125" s="1">
        <f>COUNTIFS(Table2[Sub-Sector],Table3[[#This Row],[Sub-Sector]],Table2[Relative Volume],"&gt;=1")/Table3[[#This Row],[Count]]</f>
        <v>0</v>
      </c>
      <c r="J125" s="1">
        <f>COUNTIFS(Table2[Sub-Sector],Table3[[#This Row],[Sub-Sector]],Table2[% Away From Day Low],"&gt;=0.05")/Table3[[#This Row],[Count]]</f>
        <v>0</v>
      </c>
      <c r="K125" s="1">
        <f>COUNTIFS(Table2[Sub-Sector],Table3[[#This Row],[Sub-Sector]],Table2[% Away From Day High],"&lt;=0.05")/Table3[[#This Row],[Count]]</f>
        <v>1</v>
      </c>
      <c r="L125" s="1">
        <f>COUNTIFS(Table2[Sub-Sector],Table3[[#This Row],[Sub-Sector]],Table2[% Away From Current Week Low],"&gt;=0.05")/Table3[[#This Row],[Count]]</f>
        <v>0</v>
      </c>
      <c r="M125" s="1">
        <f>COUNTIFS(Table2[Sub-Sector],Table3[[#This Row],[Sub-Sector]],Table2[% Away From Current Week High],"&lt;=0.05")/Table3[[#This Row],[Count]]</f>
        <v>1</v>
      </c>
      <c r="N125" s="1">
        <f>COUNTIFS(Table2[Sub-Sector],Table3[[#This Row],[Sub-Sector]],Table2[% Away From Current Month Low],"&gt;=0.05")/Table3[[#This Row],[Count]]</f>
        <v>0</v>
      </c>
      <c r="O125" s="1">
        <f>COUNTIFS(Table2[Sub-Sector],Table3[[#This Row],[Sub-Sector]],Table2[% Away From Current Month High],"&lt;=0.05")/Table3[[#This Row],[Count]]</f>
        <v>1</v>
      </c>
      <c r="P125" s="1">
        <f>COUNTIFS(Table2[Sub-Sector],Table3[[#This Row],[Sub-Sector]],Table2[% Away From 52W High],"&lt;=10")/Table3[[#This Row],[Count]]</f>
        <v>0</v>
      </c>
      <c r="Q125" s="1">
        <f>COUNTIFS(Table2[Sub-Sector],Table3[[#This Row],[Sub-Sector]],Table2[% Away From 52W Low],"&gt;=10")/Table3[[#This Row],[Count]]</f>
        <v>0.5</v>
      </c>
      <c r="R125" s="1">
        <f>COUNTIFS(Table2[Sub-Sector],Table3[[#This Row],[Sub-Sector]],Table2[% Price above 20 EMA],"&gt;=0")/Table3[[#This Row],[Count]]</f>
        <v>0</v>
      </c>
      <c r="S125" s="1">
        <f>COUNTIFS(Table2[Sub-Sector],Table3[[#This Row],[Sub-Sector]],Table2[% Price above 50 EMA],"&gt;=0")/Table3[[#This Row],[Count]]</f>
        <v>0</v>
      </c>
      <c r="T125" s="1">
        <f>COUNTIFS(Table2[Sub-Sector],Table3[[#This Row],[Sub-Sector]],Table2[% Price above 200 EMA],"&gt;=0")/Table3[[#This Row],[Count]]</f>
        <v>0</v>
      </c>
      <c r="U125" s="1">
        <f>COUNTIFS(Table2[Sub-Sector],Table3[[#This Row],[Sub-Sector]],Table2[Rate of Change - Zone],"Positive")/Table3[[#This Row],[Count]]</f>
        <v>0</v>
      </c>
      <c r="V125" s="1">
        <f>COUNTIFS(Table2[Sub-Sector],Table3[[#This Row],[Sub-Sector]],Table2[Sharpe Ratio],"&gt;=0.10")/Table3[[#This Row],[Count]]</f>
        <v>0</v>
      </c>
      <c r="W1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734</v>
      </c>
      <c r="X125">
        <f>_xlfn.RANK.AVG(Table3[[#This Row],[Score]],Table3[Score],1)</f>
        <v>124.5</v>
      </c>
      <c r="Y1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439</v>
      </c>
      <c r="Z125">
        <f>_xlfn.RANK.AVG(Table3[[#This Row],[Score 2 ]],Table3[[Score 2 ]],1)</f>
        <v>123.5</v>
      </c>
    </row>
    <row r="126" spans="1:26" x14ac:dyDescent="0.3">
      <c r="A126" t="s">
        <v>981</v>
      </c>
      <c r="B126">
        <f>COUNTIFS(Table2[Sub-Sector],Table3[[#This Row],[Sub-Sector]])</f>
        <v>1</v>
      </c>
      <c r="C126" s="1">
        <f>COUNTIFS(Table2[Sub-Sector],Table3[[#This Row],[Sub-Sector]],Table2[Uptrend],"Uptrend")/Table3[[#This Row],[Count]]</f>
        <v>0</v>
      </c>
      <c r="D126" s="1">
        <f>COUNTIFS(Table2[Sub-Sector],Table3[[#This Row],[Sub-Sector]],Table2[1W Return vs Nifty],"&gt;=5")/Table3[[#This Row],[Count]]</f>
        <v>0</v>
      </c>
      <c r="E126" s="1">
        <f>COUNTIFS(Table2[Sub-Sector],Table3[[#This Row],[Sub-Sector]],Table2[1M Return vs Nifty],"&gt;=5")/Table3[[#This Row],[Count]]</f>
        <v>0</v>
      </c>
      <c r="F126" s="1">
        <f>COUNTIFS(Table2[Sub-Sector],Table3[[#This Row],[Sub-Sector]],Table2[6M Return vs Nifty],"&gt;=10")/Table3[[#This Row],[Count]]</f>
        <v>0</v>
      </c>
      <c r="G126" s="1">
        <f>COUNTIFS(Table2[Sub-Sector],Table3[[#This Row],[Sub-Sector]],Table2[1Y Return vs Nifty],"&gt;=10")/Table3[[#This Row],[Count]]</f>
        <v>0</v>
      </c>
      <c r="H126" s="1">
        <f>COUNTIFS(Table2[Sub-Sector],Table3[[#This Row],[Sub-Sector]],Table2[RSI Exponential â€“ 14D],"&gt;=50")/Table3[[#This Row],[Count]]</f>
        <v>0</v>
      </c>
      <c r="I126" s="1">
        <f>COUNTIFS(Table2[Sub-Sector],Table3[[#This Row],[Sub-Sector]],Table2[Relative Volume],"&gt;=1")/Table3[[#This Row],[Count]]</f>
        <v>0</v>
      </c>
      <c r="J126" s="1">
        <f>COUNTIFS(Table2[Sub-Sector],Table3[[#This Row],[Sub-Sector]],Table2[% Away From Day Low],"&gt;=0.05")/Table3[[#This Row],[Count]]</f>
        <v>0</v>
      </c>
      <c r="K126" s="1">
        <f>COUNTIFS(Table2[Sub-Sector],Table3[[#This Row],[Sub-Sector]],Table2[% Away From Day High],"&lt;=0.05")/Table3[[#This Row],[Count]]</f>
        <v>1</v>
      </c>
      <c r="L126" s="1">
        <f>COUNTIFS(Table2[Sub-Sector],Table3[[#This Row],[Sub-Sector]],Table2[% Away From Current Week Low],"&gt;=0.05")/Table3[[#This Row],[Count]]</f>
        <v>0</v>
      </c>
      <c r="M126" s="1">
        <f>COUNTIFS(Table2[Sub-Sector],Table3[[#This Row],[Sub-Sector]],Table2[% Away From Current Week High],"&lt;=0.05")/Table3[[#This Row],[Count]]</f>
        <v>1</v>
      </c>
      <c r="N126" s="1">
        <f>COUNTIFS(Table2[Sub-Sector],Table3[[#This Row],[Sub-Sector]],Table2[% Away From Current Month Low],"&gt;=0.05")/Table3[[#This Row],[Count]]</f>
        <v>0</v>
      </c>
      <c r="O126" s="1">
        <f>COUNTIFS(Table2[Sub-Sector],Table3[[#This Row],[Sub-Sector]],Table2[% Away From Current Month High],"&lt;=0.05")/Table3[[#This Row],[Count]]</f>
        <v>0</v>
      </c>
      <c r="P126" s="1">
        <f>COUNTIFS(Table2[Sub-Sector],Table3[[#This Row],[Sub-Sector]],Table2[% Away From 52W High],"&lt;=10")/Table3[[#This Row],[Count]]</f>
        <v>0</v>
      </c>
      <c r="Q126" s="1">
        <f>COUNTIFS(Table2[Sub-Sector],Table3[[#This Row],[Sub-Sector]],Table2[% Away From 52W Low],"&gt;=10")/Table3[[#This Row],[Count]]</f>
        <v>1</v>
      </c>
      <c r="R126" s="1">
        <f>COUNTIFS(Table2[Sub-Sector],Table3[[#This Row],[Sub-Sector]],Table2[% Price above 20 EMA],"&gt;=0")/Table3[[#This Row],[Count]]</f>
        <v>0</v>
      </c>
      <c r="S126" s="1">
        <f>COUNTIFS(Table2[Sub-Sector],Table3[[#This Row],[Sub-Sector]],Table2[% Price above 50 EMA],"&gt;=0")/Table3[[#This Row],[Count]]</f>
        <v>0</v>
      </c>
      <c r="T126" s="1">
        <f>COUNTIFS(Table2[Sub-Sector],Table3[[#This Row],[Sub-Sector]],Table2[% Price above 200 EMA],"&gt;=0")/Table3[[#This Row],[Count]]</f>
        <v>0</v>
      </c>
      <c r="U126" s="1">
        <f>COUNTIFS(Table2[Sub-Sector],Table3[[#This Row],[Sub-Sector]],Table2[Rate of Change - Zone],"Positive")/Table3[[#This Row],[Count]]</f>
        <v>0</v>
      </c>
      <c r="V126" s="1">
        <f>COUNTIFS(Table2[Sub-Sector],Table3[[#This Row],[Sub-Sector]],Table2[Sharpe Ratio],"&gt;=0.10")/Table3[[#This Row],[Count]]</f>
        <v>0</v>
      </c>
      <c r="W1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734</v>
      </c>
      <c r="X126">
        <f>_xlfn.RANK.AVG(Table3[[#This Row],[Score]],Table3[Score],1)</f>
        <v>124.5</v>
      </c>
      <c r="Y1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439</v>
      </c>
      <c r="Z126">
        <f>_xlfn.RANK.AVG(Table3[[#This Row],[Score 2 ]],Table3[[Score 2 ]],1)</f>
        <v>123.5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D31EE-260A-4F3C-A31D-6A4B4EADBC65}">
  <dimension ref="A1:AV738"/>
  <sheetViews>
    <sheetView workbookViewId="0">
      <selection activeCell="B2" sqref="B2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2" bestFit="1" customWidth="1"/>
    <col min="6" max="6" width="10.44140625" bestFit="1" customWidth="1"/>
    <col min="7" max="7" width="16.33203125" bestFit="1" customWidth="1"/>
    <col min="8" max="8" width="23.44140625" bestFit="1" customWidth="1"/>
    <col min="9" max="9" width="17.21875" bestFit="1" customWidth="1"/>
    <col min="10" max="10" width="24.109375" bestFit="1" customWidth="1"/>
    <col min="11" max="11" width="17.21875" bestFit="1" customWidth="1"/>
    <col min="12" max="12" width="24.109375" bestFit="1" customWidth="1"/>
    <col min="13" max="13" width="17.33203125" bestFit="1" customWidth="1"/>
    <col min="14" max="14" width="24.33203125" bestFit="1" customWidth="1"/>
    <col min="15" max="15" width="10" bestFit="1" customWidth="1"/>
    <col min="16" max="17" width="12" bestFit="1" customWidth="1"/>
    <col min="18" max="18" width="21.6640625" bestFit="1" customWidth="1"/>
    <col min="19" max="20" width="20" bestFit="1" customWidth="1"/>
    <col min="21" max="21" width="21.109375" bestFit="1" customWidth="1"/>
    <col min="22" max="22" width="15.44140625" bestFit="1" customWidth="1"/>
    <col min="23" max="23" width="9" bestFit="1" customWidth="1"/>
    <col min="24" max="24" width="10" bestFit="1" customWidth="1"/>
    <col min="25" max="25" width="17.21875" bestFit="1" customWidth="1"/>
    <col min="26" max="26" width="17.6640625" bestFit="1" customWidth="1"/>
    <col min="27" max="27" width="17.88671875" bestFit="1" customWidth="1"/>
    <col min="28" max="28" width="18.33203125" bestFit="1" customWidth="1"/>
    <col min="29" max="29" width="20.21875" bestFit="1" customWidth="1"/>
    <col min="30" max="30" width="20.77734375" bestFit="1" customWidth="1"/>
    <col min="31" max="31" width="29.5546875" bestFit="1" customWidth="1"/>
    <col min="32" max="32" width="30" bestFit="1" customWidth="1"/>
    <col min="33" max="33" width="30.21875" bestFit="1" customWidth="1"/>
    <col min="34" max="34" width="30.6640625" bestFit="1" customWidth="1"/>
    <col min="35" max="35" width="21.5546875" bestFit="1" customWidth="1"/>
    <col min="36" max="36" width="21.109375" bestFit="1" customWidth="1"/>
    <col min="37" max="37" width="19.33203125" bestFit="1" customWidth="1"/>
    <col min="38" max="38" width="27.44140625" bestFit="1" customWidth="1"/>
    <col min="39" max="39" width="33.5546875" bestFit="1" customWidth="1"/>
    <col min="40" max="40" width="14" bestFit="1" customWidth="1"/>
    <col min="41" max="41" width="20" bestFit="1" customWidth="1"/>
    <col min="42" max="42" width="12.6640625" bestFit="1" customWidth="1"/>
    <col min="43" max="43" width="18.88671875" bestFit="1" customWidth="1"/>
    <col min="44" max="44" width="12.6640625" bestFit="1" customWidth="1"/>
    <col min="45" max="45" width="7.6640625" bestFit="1" customWidth="1"/>
    <col min="46" max="46" width="8.44140625" bestFit="1" customWidth="1"/>
    <col min="47" max="47" width="11.55468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3154</v>
      </c>
      <c r="D1" t="s">
        <v>2</v>
      </c>
      <c r="E1" t="s">
        <v>3</v>
      </c>
      <c r="F1" t="s">
        <v>4</v>
      </c>
      <c r="G1" t="s">
        <v>5</v>
      </c>
      <c r="H1" t="s">
        <v>3177</v>
      </c>
      <c r="I1" t="s">
        <v>6</v>
      </c>
      <c r="J1" t="s">
        <v>3178</v>
      </c>
      <c r="K1" t="s">
        <v>7</v>
      </c>
      <c r="L1" t="s">
        <v>3179</v>
      </c>
      <c r="M1" t="s">
        <v>8</v>
      </c>
      <c r="N1" t="s">
        <v>3180</v>
      </c>
      <c r="O1" t="s">
        <v>3181</v>
      </c>
      <c r="P1" t="s">
        <v>9</v>
      </c>
      <c r="Q1" t="s">
        <v>10</v>
      </c>
      <c r="R1" t="s">
        <v>11</v>
      </c>
      <c r="S1" s="1" t="s">
        <v>3182</v>
      </c>
      <c r="T1" s="1" t="s">
        <v>3183</v>
      </c>
      <c r="U1" s="1" t="s">
        <v>3184</v>
      </c>
      <c r="V1" t="s">
        <v>12</v>
      </c>
      <c r="W1" t="s">
        <v>3185</v>
      </c>
      <c r="X1" t="s">
        <v>3186</v>
      </c>
      <c r="Y1" t="s">
        <v>3187</v>
      </c>
      <c r="Z1" t="s">
        <v>3188</v>
      </c>
      <c r="AA1" t="s">
        <v>3189</v>
      </c>
      <c r="AB1" t="s">
        <v>3190</v>
      </c>
      <c r="AC1" s="1" t="s">
        <v>3191</v>
      </c>
      <c r="AD1" s="1" t="s">
        <v>3192</v>
      </c>
      <c r="AE1" s="1" t="s">
        <v>3193</v>
      </c>
      <c r="AF1" s="1" t="s">
        <v>3194</v>
      </c>
      <c r="AG1" s="1" t="s">
        <v>3195</v>
      </c>
      <c r="AH1" s="1" t="s">
        <v>3196</v>
      </c>
      <c r="AI1" t="s">
        <v>13</v>
      </c>
      <c r="AJ1" t="s">
        <v>14</v>
      </c>
      <c r="AK1" t="s">
        <v>3197</v>
      </c>
      <c r="AL1" t="s">
        <v>3198</v>
      </c>
      <c r="AM1" t="s">
        <v>3199</v>
      </c>
      <c r="AN1" t="s">
        <v>3200</v>
      </c>
      <c r="AO1" t="s">
        <v>3201</v>
      </c>
      <c r="AP1" t="s">
        <v>15</v>
      </c>
      <c r="AQ1" s="2" t="s">
        <v>3205</v>
      </c>
      <c r="AR1" s="2" t="s">
        <v>3206</v>
      </c>
      <c r="AS1" s="2" t="s">
        <v>3207</v>
      </c>
      <c r="AT1" s="2" t="s">
        <v>3208</v>
      </c>
      <c r="AU1" s="2" t="s">
        <v>3209</v>
      </c>
      <c r="AV1" s="2" t="s">
        <v>3210</v>
      </c>
    </row>
    <row r="2" spans="1:48" x14ac:dyDescent="0.3">
      <c r="A2" t="s">
        <v>889</v>
      </c>
      <c r="B2" t="s">
        <v>890</v>
      </c>
      <c r="C2" t="s">
        <v>3168</v>
      </c>
      <c r="D2" t="s">
        <v>125</v>
      </c>
      <c r="E2">
        <v>17451.82407042</v>
      </c>
      <c r="F2">
        <v>668.8</v>
      </c>
      <c r="G2">
        <v>211.52816281958499</v>
      </c>
      <c r="H2">
        <f>(Table2[[#This Row],[1Y Return vs Nifty]]-AVERAGE(Table2[1Y Return vs Nifty]))/_xlfn.STDEV.P(Table2[1Y Return vs Nifty])</f>
        <v>3.3253962069742844</v>
      </c>
      <c r="I2">
        <v>11.063083596380499</v>
      </c>
      <c r="J2">
        <f>(Table2[[#This Row],[1M Return vs Nifty]]-AVERAGE(Table2[1M Return vs Nifty]))/_xlfn.STDEV.P(Table2[1M Return vs Nifty])</f>
        <v>1.0861732172486722</v>
      </c>
      <c r="K2">
        <v>220.02246936668399</v>
      </c>
      <c r="L2">
        <f>(Table2[[#This Row],[6M Return vs Nifty]]-AVERAGE(Table2[6M Return vs Nifty]))/_xlfn.STDEV.P(Table2[6M Return vs Nifty])</f>
        <v>6.8437298814654905</v>
      </c>
      <c r="M2">
        <v>10.697968334060601</v>
      </c>
      <c r="N2">
        <f>(Table2[[#This Row],[1W Return vs Nifty]]-AVERAGE(Table2[1W Return vs Nifty]))/_xlfn.STDEV.P(Table2[1W Return vs Nifty])</f>
        <v>1.9798211322736992</v>
      </c>
      <c r="O2">
        <v>618.66</v>
      </c>
      <c r="P2">
        <v>586.31026298286201</v>
      </c>
      <c r="Q2">
        <v>414.19734496883501</v>
      </c>
      <c r="R2">
        <v>71.834905343936896</v>
      </c>
      <c r="S2" s="1">
        <f>(Table2[[#This Row],[Close Price]]-Table2[[#This Row],[20D EMA]])/Table2[[#This Row],[20D EMA]]</f>
        <v>8.1046131962628887E-2</v>
      </c>
      <c r="T2" s="1">
        <f>(Table2[[#This Row],[Close Price]]-Table2[[#This Row],[50D EMA]])/Table2[[#This Row],[50D EMA]]</f>
        <v>0.14069297814687773</v>
      </c>
      <c r="U2" s="1">
        <f>(Table2[[#This Row],[Close Price]]-Table2[[#This Row],[200D EMA]])/Table2[[#This Row],[200D EMA]]</f>
        <v>0.61468924927638469</v>
      </c>
      <c r="V2">
        <v>0.59569021767362496</v>
      </c>
      <c r="W2">
        <v>657.5</v>
      </c>
      <c r="X2">
        <v>683</v>
      </c>
      <c r="Y2">
        <v>609.5</v>
      </c>
      <c r="Z2">
        <v>683</v>
      </c>
      <c r="AA2">
        <v>609.5</v>
      </c>
      <c r="AB2">
        <v>683</v>
      </c>
      <c r="AC2" s="1">
        <f>(Table2[[#This Row],[Close Price]]/Table2[[#This Row],[Day Low]])-1</f>
        <v>1.7186311787072084E-2</v>
      </c>
      <c r="AD2" s="1">
        <f>(Table2[[#This Row],[Day High]]/Table2[[#This Row],[Close Price]])-1</f>
        <v>2.1232057416268102E-2</v>
      </c>
      <c r="AE2" s="1">
        <f>(Table2[[#This Row],[Close Price]]/Table2[[#This Row],[Current Week Low]])-1</f>
        <v>9.7292863002460983E-2</v>
      </c>
      <c r="AF2" s="1">
        <f>(Table2[[#This Row],[Current Week High]]/Table2[[#This Row],[Close Price]])-1</f>
        <v>2.1232057416268102E-2</v>
      </c>
      <c r="AG2" s="1">
        <f>(Table2[[#This Row],[Close Price]]/Table2[[#This Row],[Current Month Low]])-1</f>
        <v>9.7292863002460983E-2</v>
      </c>
      <c r="AH2" s="1">
        <f>(Table2[[#This Row],[Current Month High]]/Table2[[#This Row],[Close Price]])-1</f>
        <v>2.1232057416268102E-2</v>
      </c>
      <c r="AI2">
        <v>3.7679425837320499</v>
      </c>
      <c r="AJ2">
        <v>355.88084932347198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0.3</v>
      </c>
      <c r="AM2" t="s">
        <v>3203</v>
      </c>
      <c r="AN2">
        <v>16.940000000000001</v>
      </c>
      <c r="AO2" t="s">
        <v>3203</v>
      </c>
      <c r="AP2">
        <v>0.27016874959454201</v>
      </c>
      <c r="AQ2">
        <f>(Table2[[#This Row],[Sharpe Ratio]]-AVERAGE(Table2[Sharpe Ratio]))/_xlfn.STDEV.P(Table2[Sharpe Ratio])</f>
        <v>2.4680372759436997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15.703157713905846</v>
      </c>
      <c r="AS2">
        <f>_xlfn.RANK.AVG(Table2[[#This Row],[1Y Return vs Nifty Z-Score]],Table2[1Y Return vs Nifty Z-Score])</f>
        <v>9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3</v>
      </c>
      <c r="AV2">
        <f>(Table2[[#This Row],[Rank 1Y]]+Table2[[#This Row],[Rank 6M]]+Table2[[#This Row],[Rank Sharpe]])/3</f>
        <v>4.333333333333333</v>
      </c>
    </row>
    <row r="3" spans="1:48" x14ac:dyDescent="0.3">
      <c r="A3" t="s">
        <v>694</v>
      </c>
      <c r="B3" t="s">
        <v>695</v>
      </c>
      <c r="C3" t="s">
        <v>3170</v>
      </c>
      <c r="D3" t="s">
        <v>136</v>
      </c>
      <c r="E3">
        <v>26195.669494860002</v>
      </c>
      <c r="F3">
        <v>748.1</v>
      </c>
      <c r="G3">
        <v>178.79299135006201</v>
      </c>
      <c r="H3">
        <f>(Table2[[#This Row],[1Y Return vs Nifty]]-AVERAGE(Table2[1Y Return vs Nifty]))/_xlfn.STDEV.P(Table2[1Y Return vs Nifty])</f>
        <v>2.7459174671414468</v>
      </c>
      <c r="I3">
        <v>6.0368191692776403</v>
      </c>
      <c r="J3">
        <f>(Table2[[#This Row],[1M Return vs Nifty]]-AVERAGE(Table2[1M Return vs Nifty]))/_xlfn.STDEV.P(Table2[1M Return vs Nifty])</f>
        <v>0.55749800219854273</v>
      </c>
      <c r="K3">
        <v>100.024516399663</v>
      </c>
      <c r="L3">
        <f>(Table2[[#This Row],[6M Return vs Nifty]]-AVERAGE(Table2[6M Return vs Nifty]))/_xlfn.STDEV.P(Table2[6M Return vs Nifty])</f>
        <v>2.9508714786508756</v>
      </c>
      <c r="M3">
        <v>10.269392225004999</v>
      </c>
      <c r="N3">
        <f>(Table2[[#This Row],[1W Return vs Nifty]]-AVERAGE(Table2[1W Return vs Nifty]))/_xlfn.STDEV.P(Table2[1W Return vs Nifty])</f>
        <v>1.8710135292387964</v>
      </c>
      <c r="O3">
        <v>725.7</v>
      </c>
      <c r="P3">
        <v>686.97710486452399</v>
      </c>
      <c r="Q3">
        <v>512.06062614746895</v>
      </c>
      <c r="R3">
        <v>64.515252715732103</v>
      </c>
      <c r="S3" s="1">
        <f>(Table2[[#This Row],[Close Price]]-Table2[[#This Row],[20D EMA]])/Table2[[#This Row],[20D EMA]]</f>
        <v>3.0866749345459524E-2</v>
      </c>
      <c r="T3" s="1">
        <f>(Table2[[#This Row],[Close Price]]-Table2[[#This Row],[50D EMA]])/Table2[[#This Row],[50D EMA]]</f>
        <v>8.8973700437265421E-2</v>
      </c>
      <c r="U3" s="1">
        <f>(Table2[[#This Row],[Close Price]]-Table2[[#This Row],[200D EMA]])/Table2[[#This Row],[200D EMA]]</f>
        <v>0.46095981959869303</v>
      </c>
      <c r="V3">
        <v>0.62827281413393998</v>
      </c>
      <c r="W3">
        <v>744.95</v>
      </c>
      <c r="X3">
        <v>779.7</v>
      </c>
      <c r="Y3">
        <v>715.05</v>
      </c>
      <c r="Z3">
        <v>779.7</v>
      </c>
      <c r="AA3">
        <v>715.05</v>
      </c>
      <c r="AB3">
        <v>779.7</v>
      </c>
      <c r="AC3" s="1">
        <f>(Table2[[#This Row],[Close Price]]/Table2[[#This Row],[Day Low]])-1</f>
        <v>4.2284717095106839E-3</v>
      </c>
      <c r="AD3" s="1">
        <f>(Table2[[#This Row],[Day High]]/Table2[[#This Row],[Close Price]])-1</f>
        <v>4.2240342200240644E-2</v>
      </c>
      <c r="AE3" s="1">
        <f>(Table2[[#This Row],[Close Price]]/Table2[[#This Row],[Current Week Low]])-1</f>
        <v>4.6220544017900878E-2</v>
      </c>
      <c r="AF3" s="1">
        <f>(Table2[[#This Row],[Current Week High]]/Table2[[#This Row],[Close Price]])-1</f>
        <v>4.2240342200240644E-2</v>
      </c>
      <c r="AG3" s="1">
        <f>(Table2[[#This Row],[Close Price]]/Table2[[#This Row],[Current Month Low]])-1</f>
        <v>4.6220544017900878E-2</v>
      </c>
      <c r="AH3" s="1">
        <f>(Table2[[#This Row],[Current Month High]]/Table2[[#This Row],[Close Price]])-1</f>
        <v>4.2240342200240644E-2</v>
      </c>
      <c r="AI3">
        <v>6.4363053067771601</v>
      </c>
      <c r="AJ3">
        <v>210.414937759336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0.31</v>
      </c>
      <c r="AM3" t="s">
        <v>3203</v>
      </c>
      <c r="AN3">
        <v>8.57</v>
      </c>
      <c r="AO3" t="s">
        <v>3203</v>
      </c>
      <c r="AP3">
        <v>0.25920035266372199</v>
      </c>
      <c r="AQ3">
        <f>(Table2[[#This Row],[Sharpe Ratio]]-AVERAGE(Table2[Sharpe Ratio]))/_xlfn.STDEV.P(Table2[Sharpe Ratio])</f>
        <v>2.3371838339127322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10.462484311142394</v>
      </c>
      <c r="AS3">
        <f>_xlfn.RANK.AVG(Table2[[#This Row],[1Y Return vs Nifty Z-Score]],Table2[1Y Return vs Nifty Z-Score])</f>
        <v>18</v>
      </c>
      <c r="AT3">
        <f>_xlfn.RANK.AVG(Table2[[#This Row],[6M Return vs Nifty Z-Score]],Table2[6M Return vs Nifty Z-Score])</f>
        <v>12</v>
      </c>
      <c r="AU3">
        <f>_xlfn.RANK.AVG(Table2[[#This Row],[Sharpe Ratio Z-Score]],Table2[Sharpe Ratio Z-Score])</f>
        <v>6</v>
      </c>
      <c r="AV3">
        <f>(Table2[[#This Row],[Rank 1Y]]+Table2[[#This Row],[Rank 6M]]+Table2[[#This Row],[Rank Sharpe]])/3</f>
        <v>12</v>
      </c>
    </row>
    <row r="4" spans="1:48" x14ac:dyDescent="0.3">
      <c r="A4" t="s">
        <v>1156</v>
      </c>
      <c r="B4" t="s">
        <v>1157</v>
      </c>
      <c r="C4" t="s">
        <v>3176</v>
      </c>
      <c r="D4" t="s">
        <v>1158</v>
      </c>
      <c r="E4">
        <v>10794.703540099999</v>
      </c>
      <c r="F4">
        <v>1724.45</v>
      </c>
      <c r="G4">
        <v>219.36839334673101</v>
      </c>
      <c r="H4">
        <f>(Table2[[#This Row],[1Y Return vs Nifty]]-AVERAGE(Table2[1Y Return vs Nifty]))/_xlfn.STDEV.P(Table2[1Y Return vs Nifty])</f>
        <v>3.464184143677147</v>
      </c>
      <c r="I4">
        <v>16.859109987913499</v>
      </c>
      <c r="J4">
        <f>(Table2[[#This Row],[1M Return vs Nifty]]-AVERAGE(Table2[1M Return vs Nifty]))/_xlfn.STDEV.P(Table2[1M Return vs Nifty])</f>
        <v>1.6958139441584872</v>
      </c>
      <c r="K4">
        <v>82.866556538757393</v>
      </c>
      <c r="L4">
        <f>(Table2[[#This Row],[6M Return vs Nifty]]-AVERAGE(Table2[6M Return vs Nifty]))/_xlfn.STDEV.P(Table2[6M Return vs Nifty])</f>
        <v>2.3942494149558464</v>
      </c>
      <c r="M4">
        <v>1.91794904729007</v>
      </c>
      <c r="N4">
        <f>(Table2[[#This Row],[1W Return vs Nifty]]-AVERAGE(Table2[1W Return vs Nifty]))/_xlfn.STDEV.P(Table2[1W Return vs Nifty])</f>
        <v>-0.24926451437810429</v>
      </c>
      <c r="O4">
        <v>1681.4</v>
      </c>
      <c r="P4">
        <v>1564.2823579942601</v>
      </c>
      <c r="Q4">
        <v>1187.0112933717701</v>
      </c>
      <c r="R4">
        <v>56.113599040584099</v>
      </c>
      <c r="S4" s="1">
        <f>(Table2[[#This Row],[Close Price]]-Table2[[#This Row],[20D EMA]])/Table2[[#This Row],[20D EMA]]</f>
        <v>2.5603663613655257E-2</v>
      </c>
      <c r="T4" s="1">
        <f>(Table2[[#This Row],[Close Price]]-Table2[[#This Row],[50D EMA]])/Table2[[#This Row],[50D EMA]]</f>
        <v>0.1023904931147524</v>
      </c>
      <c r="U4" s="1">
        <f>(Table2[[#This Row],[Close Price]]-Table2[[#This Row],[200D EMA]])/Table2[[#This Row],[200D EMA]]</f>
        <v>0.45276629601526885</v>
      </c>
      <c r="V4">
        <v>0.60179919398169102</v>
      </c>
      <c r="W4">
        <v>1704.35</v>
      </c>
      <c r="X4">
        <v>1749.95</v>
      </c>
      <c r="Y4">
        <v>1692.55</v>
      </c>
      <c r="Z4">
        <v>1786.55</v>
      </c>
      <c r="AA4">
        <v>1692.55</v>
      </c>
      <c r="AB4">
        <v>1811</v>
      </c>
      <c r="AC4" s="1">
        <f>(Table2[[#This Row],[Close Price]]/Table2[[#This Row],[Day Low]])-1</f>
        <v>1.1793352304397597E-2</v>
      </c>
      <c r="AD4" s="1">
        <f>(Table2[[#This Row],[Day High]]/Table2[[#This Row],[Close Price]])-1</f>
        <v>1.4787323494447557E-2</v>
      </c>
      <c r="AE4" s="1">
        <f>(Table2[[#This Row],[Close Price]]/Table2[[#This Row],[Current Week Low]])-1</f>
        <v>1.884730140911639E-2</v>
      </c>
      <c r="AF4" s="1">
        <f>(Table2[[#This Row],[Current Week High]]/Table2[[#This Row],[Close Price]])-1</f>
        <v>3.6011481921772059E-2</v>
      </c>
      <c r="AG4" s="1">
        <f>(Table2[[#This Row],[Close Price]]/Table2[[#This Row],[Current Month Low]])-1</f>
        <v>1.884730140911639E-2</v>
      </c>
      <c r="AH4" s="1">
        <f>(Table2[[#This Row],[Current Month High]]/Table2[[#This Row],[Close Price]])-1</f>
        <v>5.0189915625271864E-2</v>
      </c>
      <c r="AI4">
        <v>10.5076981066426</v>
      </c>
      <c r="AJ4">
        <v>250.497967479674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</v>
      </c>
      <c r="AM4">
        <v>0</v>
      </c>
      <c r="AN4">
        <v>7.4</v>
      </c>
      <c r="AO4" t="s">
        <v>3203</v>
      </c>
      <c r="AP4">
        <v>0.19369389561091699</v>
      </c>
      <c r="AQ4">
        <f>(Table2[[#This Row],[Sharpe Ratio]]-AVERAGE(Table2[Sharpe Ratio]))/_xlfn.STDEV.P(Table2[Sharpe Ratio])</f>
        <v>1.5556890143254125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8.860672002738788</v>
      </c>
      <c r="AS4">
        <f>_xlfn.RANK.AVG(Table2[[#This Row],[1Y Return vs Nifty Z-Score]],Table2[1Y Return vs Nifty Z-Score])</f>
        <v>7</v>
      </c>
      <c r="AT4">
        <f>_xlfn.RANK.AVG(Table2[[#This Row],[6M Return vs Nifty Z-Score]],Table2[6M Return vs Nifty Z-Score])</f>
        <v>20</v>
      </c>
      <c r="AU4">
        <f>_xlfn.RANK.AVG(Table2[[#This Row],[Sharpe Ratio Z-Score]],Table2[Sharpe Ratio Z-Score])</f>
        <v>40</v>
      </c>
      <c r="AV4">
        <f>(Table2[[#This Row],[Rank 1Y]]+Table2[[#This Row],[Rank 6M]]+Table2[[#This Row],[Rank Sharpe]])/3</f>
        <v>22.333333333333332</v>
      </c>
    </row>
    <row r="5" spans="1:48" x14ac:dyDescent="0.3">
      <c r="A5" t="s">
        <v>490</v>
      </c>
      <c r="B5" t="s">
        <v>491</v>
      </c>
      <c r="C5" t="s">
        <v>3167</v>
      </c>
      <c r="D5" t="s">
        <v>173</v>
      </c>
      <c r="E5">
        <v>44705.725011000002</v>
      </c>
      <c r="F5">
        <v>1759.55</v>
      </c>
      <c r="G5">
        <v>327.224013980748</v>
      </c>
      <c r="H5">
        <f>(Table2[[#This Row],[1Y Return vs Nifty]]-AVERAGE(Table2[1Y Return vs Nifty]))/_xlfn.STDEV.P(Table2[1Y Return vs Nifty])</f>
        <v>5.3734467600980622</v>
      </c>
      <c r="I5">
        <v>5.7800288749850104</v>
      </c>
      <c r="J5">
        <f>(Table2[[#This Row],[1M Return vs Nifty]]-AVERAGE(Table2[1M Return vs Nifty]))/_xlfn.STDEV.P(Table2[1M Return vs Nifty])</f>
        <v>0.53048814905076602</v>
      </c>
      <c r="K5">
        <v>55.242514955739502</v>
      </c>
      <c r="L5">
        <f>(Table2[[#This Row],[6M Return vs Nifty]]-AVERAGE(Table2[6M Return vs Nifty]))/_xlfn.STDEV.P(Table2[6M Return vs Nifty])</f>
        <v>1.4980967745378411</v>
      </c>
      <c r="M5">
        <v>1.18353646002256</v>
      </c>
      <c r="N5">
        <f>(Table2[[#This Row],[1W Return vs Nifty]]-AVERAGE(Table2[1W Return vs Nifty]))/_xlfn.STDEV.P(Table2[1W Return vs Nifty])</f>
        <v>-0.43571838236278027</v>
      </c>
      <c r="O5">
        <v>1745.44</v>
      </c>
      <c r="P5">
        <v>1710.83360749647</v>
      </c>
      <c r="Q5">
        <v>1359.6287853834799</v>
      </c>
      <c r="R5">
        <v>49.455029116764102</v>
      </c>
      <c r="S5" s="1">
        <f>(Table2[[#This Row],[Close Price]]-Table2[[#This Row],[20D EMA]])/Table2[[#This Row],[20D EMA]]</f>
        <v>8.0839215326793806E-3</v>
      </c>
      <c r="T5" s="1">
        <f>(Table2[[#This Row],[Close Price]]-Table2[[#This Row],[50D EMA]])/Table2[[#This Row],[50D EMA]]</f>
        <v>2.8475237036533652E-2</v>
      </c>
      <c r="U5" s="1">
        <f>(Table2[[#This Row],[Close Price]]-Table2[[#This Row],[200D EMA]])/Table2[[#This Row],[200D EMA]]</f>
        <v>0.29414000270943313</v>
      </c>
      <c r="V5">
        <v>0.78927707714908302</v>
      </c>
      <c r="W5">
        <v>1732</v>
      </c>
      <c r="X5">
        <v>1810</v>
      </c>
      <c r="Y5">
        <v>1681</v>
      </c>
      <c r="Z5">
        <v>1820</v>
      </c>
      <c r="AA5">
        <v>1681</v>
      </c>
      <c r="AB5">
        <v>1847.8</v>
      </c>
      <c r="AC5" s="1">
        <f>(Table2[[#This Row],[Close Price]]/Table2[[#This Row],[Day Low]])-1</f>
        <v>1.5906466512702E-2</v>
      </c>
      <c r="AD5" s="1">
        <f>(Table2[[#This Row],[Day High]]/Table2[[#This Row],[Close Price]])-1</f>
        <v>2.867210366286832E-2</v>
      </c>
      <c r="AE5" s="1">
        <f>(Table2[[#This Row],[Close Price]]/Table2[[#This Row],[Current Week Low]])-1</f>
        <v>4.6728138013087506E-2</v>
      </c>
      <c r="AF5" s="1">
        <f>(Table2[[#This Row],[Current Week High]]/Table2[[#This Row],[Close Price]])-1</f>
        <v>3.4355374953823459E-2</v>
      </c>
      <c r="AG5" s="1">
        <f>(Table2[[#This Row],[Close Price]]/Table2[[#This Row],[Current Month Low]])-1</f>
        <v>4.6728138013087506E-2</v>
      </c>
      <c r="AH5" s="1">
        <f>(Table2[[#This Row],[Current Month High]]/Table2[[#This Row],[Close Price]])-1</f>
        <v>5.0154869142678526E-2</v>
      </c>
      <c r="AI5">
        <v>11.903611718905401</v>
      </c>
      <c r="AJ5">
        <v>374.08056042031501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0.08</v>
      </c>
      <c r="AM5" t="s">
        <v>3203</v>
      </c>
      <c r="AN5">
        <v>0.72</v>
      </c>
      <c r="AO5" t="s">
        <v>3203</v>
      </c>
      <c r="AP5">
        <v>0.24252414576342701</v>
      </c>
      <c r="AQ5">
        <f>(Table2[[#This Row],[Sharpe Ratio]]-AVERAGE(Table2[Sharpe Ratio]))/_xlfn.STDEV.P(Table2[Sharpe Ratio])</f>
        <v>2.138235976109319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9.1045492774332075</v>
      </c>
      <c r="AS5">
        <f>_xlfn.RANK.AVG(Table2[[#This Row],[1Y Return vs Nifty Z-Score]],Table2[1Y Return vs Nifty Z-Score])</f>
        <v>2</v>
      </c>
      <c r="AT5">
        <f>_xlfn.RANK.AVG(Table2[[#This Row],[6M Return vs Nifty Z-Score]],Table2[6M Return vs Nifty Z-Score])</f>
        <v>57</v>
      </c>
      <c r="AU5">
        <f>_xlfn.RANK.AVG(Table2[[#This Row],[Sharpe Ratio Z-Score]],Table2[Sharpe Ratio Z-Score])</f>
        <v>11</v>
      </c>
      <c r="AV5">
        <f>(Table2[[#This Row],[Rank 1Y]]+Table2[[#This Row],[Rank 6M]]+Table2[[#This Row],[Rank Sharpe]])/3</f>
        <v>23.333333333333332</v>
      </c>
    </row>
    <row r="6" spans="1:48" x14ac:dyDescent="0.3">
      <c r="A6" t="s">
        <v>1093</v>
      </c>
      <c r="B6" t="s">
        <v>1094</v>
      </c>
      <c r="C6" t="s">
        <v>3175</v>
      </c>
      <c r="D6" t="s">
        <v>1049</v>
      </c>
      <c r="E6">
        <v>11981.015772750001</v>
      </c>
      <c r="F6">
        <v>917.65</v>
      </c>
      <c r="G6">
        <v>135.37216510788099</v>
      </c>
      <c r="H6">
        <f>(Table2[[#This Row],[1Y Return vs Nifty]]-AVERAGE(Table2[1Y Return vs Nifty]))/_xlfn.STDEV.P(Table2[1Y Return vs Nifty])</f>
        <v>1.9772810267688834</v>
      </c>
      <c r="I6">
        <v>31.033536084782799</v>
      </c>
      <c r="J6">
        <f>(Table2[[#This Row],[1M Return vs Nifty]]-AVERAGE(Table2[1M Return vs Nifty]))/_xlfn.STDEV.P(Table2[1M Return vs Nifty])</f>
        <v>3.1867159596924957</v>
      </c>
      <c r="K6">
        <v>112.08384198261599</v>
      </c>
      <c r="L6">
        <f>(Table2[[#This Row],[6M Return vs Nifty]]-AVERAGE(Table2[6M Return vs Nifty]))/_xlfn.STDEV.P(Table2[6M Return vs Nifty])</f>
        <v>3.3420885433351186</v>
      </c>
      <c r="M6">
        <v>8.3773890645276108</v>
      </c>
      <c r="N6">
        <f>(Table2[[#This Row],[1W Return vs Nifty]]-AVERAGE(Table2[1W Return vs Nifty]))/_xlfn.STDEV.P(Table2[1W Return vs Nifty])</f>
        <v>1.3906686745532602</v>
      </c>
      <c r="O6">
        <v>842.26</v>
      </c>
      <c r="P6">
        <v>773.23067506980306</v>
      </c>
      <c r="Q6">
        <v>591.50788086304397</v>
      </c>
      <c r="R6">
        <v>85.492496742001407</v>
      </c>
      <c r="S6" s="1">
        <f>(Table2[[#This Row],[Close Price]]-Table2[[#This Row],[20D EMA]])/Table2[[#This Row],[20D EMA]]</f>
        <v>8.95091776885997E-2</v>
      </c>
      <c r="T6" s="1">
        <f>(Table2[[#This Row],[Close Price]]-Table2[[#This Row],[50D EMA]])/Table2[[#This Row],[50D EMA]]</f>
        <v>0.18677392088351841</v>
      </c>
      <c r="U6" s="1">
        <f>(Table2[[#This Row],[Close Price]]-Table2[[#This Row],[200D EMA]])/Table2[[#This Row],[200D EMA]]</f>
        <v>0.55137408932083187</v>
      </c>
      <c r="V6">
        <v>0.74420343686130497</v>
      </c>
      <c r="W6">
        <v>911.2</v>
      </c>
      <c r="X6">
        <v>941.25</v>
      </c>
      <c r="Y6">
        <v>890</v>
      </c>
      <c r="Z6">
        <v>950</v>
      </c>
      <c r="AA6">
        <v>881.15</v>
      </c>
      <c r="AB6">
        <v>950</v>
      </c>
      <c r="AC6" s="1">
        <f>(Table2[[#This Row],[Close Price]]/Table2[[#This Row],[Day Low]])-1</f>
        <v>7.0785776997366323E-3</v>
      </c>
      <c r="AD6" s="1">
        <f>(Table2[[#This Row],[Day High]]/Table2[[#This Row],[Close Price]])-1</f>
        <v>2.5717866288890168E-2</v>
      </c>
      <c r="AE6" s="1">
        <f>(Table2[[#This Row],[Close Price]]/Table2[[#This Row],[Current Week Low]])-1</f>
        <v>3.1067415730337E-2</v>
      </c>
      <c r="AF6" s="1">
        <f>(Table2[[#This Row],[Current Week High]]/Table2[[#This Row],[Close Price]])-1</f>
        <v>3.5253092137525144E-2</v>
      </c>
      <c r="AG6" s="1">
        <f>(Table2[[#This Row],[Close Price]]/Table2[[#This Row],[Current Month Low]])-1</f>
        <v>4.1423140214492449E-2</v>
      </c>
      <c r="AH6" s="1">
        <f>(Table2[[#This Row],[Current Month High]]/Table2[[#This Row],[Close Price]])-1</f>
        <v>3.5253092137525144E-2</v>
      </c>
      <c r="AI6">
        <v>3.5253092137525099</v>
      </c>
      <c r="AJ6">
        <v>173.15076648310699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0.32</v>
      </c>
      <c r="AM6" t="s">
        <v>3203</v>
      </c>
      <c r="AN6">
        <v>22.34</v>
      </c>
      <c r="AO6" t="s">
        <v>3203</v>
      </c>
      <c r="AP6">
        <v>0.20378256776853099</v>
      </c>
      <c r="AQ6">
        <f>(Table2[[#This Row],[Sharpe Ratio]]-AVERAGE(Table2[Sharpe Ratio]))/_xlfn.STDEV.P(Table2[Sharpe Ratio])</f>
        <v>1.676047302384476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11.572801506734233</v>
      </c>
      <c r="AS6">
        <f>_xlfn.RANK.AVG(Table2[[#This Row],[1Y Return vs Nifty Z-Score]],Table2[1Y Return vs Nifty Z-Score])</f>
        <v>36</v>
      </c>
      <c r="AT6">
        <f>_xlfn.RANK.AVG(Table2[[#This Row],[6M Return vs Nifty Z-Score]],Table2[6M Return vs Nifty Z-Score])</f>
        <v>10</v>
      </c>
      <c r="AU6">
        <f>_xlfn.RANK.AVG(Table2[[#This Row],[Sharpe Ratio Z-Score]],Table2[Sharpe Ratio Z-Score])</f>
        <v>28</v>
      </c>
      <c r="AV6">
        <f>(Table2[[#This Row],[Rank 1Y]]+Table2[[#This Row],[Rank 6M]]+Table2[[#This Row],[Rank Sharpe]])/3</f>
        <v>24.666666666666668</v>
      </c>
    </row>
    <row r="7" spans="1:48" hidden="1" x14ac:dyDescent="0.3">
      <c r="A7" t="s">
        <v>270</v>
      </c>
      <c r="B7" t="s">
        <v>271</v>
      </c>
      <c r="C7" t="s">
        <v>3160</v>
      </c>
      <c r="D7" t="s">
        <v>141</v>
      </c>
      <c r="E7">
        <v>97922.9689965</v>
      </c>
      <c r="F7">
        <v>477.85</v>
      </c>
      <c r="G7">
        <v>181.32400024240701</v>
      </c>
      <c r="H7">
        <f>(Table2[[#This Row],[1Y Return vs Nifty]]-AVERAGE(Table2[1Y Return vs Nifty]))/_xlfn.STDEV.P(Table2[1Y Return vs Nifty])</f>
        <v>2.790721443342008</v>
      </c>
      <c r="I7">
        <v>-2.4853930855674098</v>
      </c>
      <c r="J7">
        <f>(Table2[[#This Row],[1M Return vs Nifty]]-AVERAGE(Table2[1M Return vs Nifty]))/_xlfn.STDEV.P(Table2[1M Return vs Nifty])</f>
        <v>-0.33888985440493802</v>
      </c>
      <c r="K7">
        <v>70.565538610656006</v>
      </c>
      <c r="L7">
        <f>(Table2[[#This Row],[6M Return vs Nifty]]-AVERAGE(Table2[6M Return vs Nifty]))/_xlfn.STDEV.P(Table2[6M Return vs Nifty])</f>
        <v>1.9951915992134128</v>
      </c>
      <c r="M7">
        <v>0.61377912713463001</v>
      </c>
      <c r="N7">
        <f>(Table2[[#This Row],[1W Return vs Nifty]]-AVERAGE(Table2[1W Return vs Nifty]))/_xlfn.STDEV.P(Table2[1W Return vs Nifty])</f>
        <v>-0.58036930525183961</v>
      </c>
      <c r="O7">
        <v>466.64</v>
      </c>
      <c r="P7">
        <v>489.64360816667198</v>
      </c>
      <c r="Q7">
        <v>414.86439188435202</v>
      </c>
      <c r="R7">
        <v>56.1727387002448</v>
      </c>
      <c r="S7">
        <f>(Table2[[#This Row],[Close Price]]-Table2[[#This Row],[20D EMA]])/Table2[[#This Row],[20D EMA]]</f>
        <v>2.4022801302931676E-2</v>
      </c>
      <c r="T7">
        <f>(Table2[[#This Row],[Close Price]]-Table2[[#This Row],[50D EMA]])/Table2[[#This Row],[50D EMA]]</f>
        <v>-2.4086106649752241E-2</v>
      </c>
      <c r="U7">
        <f>(Table2[[#This Row],[Close Price]]-Table2[[#This Row],[200D EMA]])/Table2[[#This Row],[200D EMA]]</f>
        <v>0.15182216007877083</v>
      </c>
      <c r="V7">
        <v>0.50206460856150104</v>
      </c>
      <c r="W7">
        <v>473.3</v>
      </c>
      <c r="X7">
        <v>486.7</v>
      </c>
      <c r="Y7">
        <v>441.35</v>
      </c>
      <c r="Z7">
        <v>486.7</v>
      </c>
      <c r="AA7">
        <v>441.35</v>
      </c>
      <c r="AB7">
        <v>486.7</v>
      </c>
      <c r="AC7" s="1">
        <f>(Table2[[#This Row],[Close Price]]/Table2[[#This Row],[Day Low]])-1</f>
        <v>9.6133530530320144E-3</v>
      </c>
      <c r="AD7" s="1">
        <f>(Table2[[#This Row],[Day High]]/Table2[[#This Row],[Close Price]])-1</f>
        <v>1.8520456210107783E-2</v>
      </c>
      <c r="AE7" s="1">
        <f>(Table2[[#This Row],[Close Price]]/Table2[[#This Row],[Current Week Low]])-1</f>
        <v>8.2700804350288815E-2</v>
      </c>
      <c r="AF7" s="1">
        <f>(Table2[[#This Row],[Current Week High]]/Table2[[#This Row],[Close Price]])-1</f>
        <v>1.8520456210107783E-2</v>
      </c>
      <c r="AG7" s="1">
        <f>(Table2[[#This Row],[Close Price]]/Table2[[#This Row],[Current Month Low]])-1</f>
        <v>8.2700804350288815E-2</v>
      </c>
      <c r="AH7" s="1">
        <f>(Table2[[#This Row],[Current Month High]]/Table2[[#This Row],[Close Price]])-1</f>
        <v>1.8520456210107783E-2</v>
      </c>
      <c r="AI7">
        <v>35.398137490844299</v>
      </c>
      <c r="AJ7">
        <v>209.48834196891099</v>
      </c>
      <c r="AK7" t="str">
        <f>IF(AND(Table2[[#This Row],[20D EMA]]&gt;Table2[[#This Row],[50D EMA]],Table2[[#This Row],[50D EMA]]&gt;Table2[[#This Row],[200D EMA]]),"Uptrend","Downtrend/NoTrend")</f>
        <v>Downtrend/NoTrend</v>
      </c>
      <c r="AL7">
        <v>-0.11</v>
      </c>
      <c r="AM7" t="s">
        <v>3202</v>
      </c>
      <c r="AN7">
        <v>7.98</v>
      </c>
      <c r="AO7" t="s">
        <v>3203</v>
      </c>
      <c r="AP7">
        <v>0.206978185812597</v>
      </c>
      <c r="AQ7">
        <f>(Table2[[#This Row],[Sharpe Ratio]]-AVERAGE(Table2[Sharpe Ratio]))/_xlfn.STDEV.P(Table2[Sharpe Ratio])</f>
        <v>1.7141711616065405</v>
      </c>
      <c r="AR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">
        <f>_xlfn.RANK.AVG(Table2[[#This Row],[1Y Return vs Nifty Z-Score]],Table2[1Y Return vs Nifty Z-Score])</f>
        <v>16</v>
      </c>
      <c r="AT7">
        <f>_xlfn.RANK.AVG(Table2[[#This Row],[6M Return vs Nifty Z-Score]],Table2[6M Return vs Nifty Z-Score])</f>
        <v>33</v>
      </c>
      <c r="AU7">
        <f>_xlfn.RANK.AVG(Table2[[#This Row],[Sharpe Ratio Z-Score]],Table2[Sharpe Ratio Z-Score])</f>
        <v>26</v>
      </c>
      <c r="AV7">
        <f>(Table2[[#This Row],[Rank 1Y]]+Table2[[#This Row],[Rank 6M]]+Table2[[#This Row],[Rank Sharpe]])/3</f>
        <v>25</v>
      </c>
    </row>
    <row r="8" spans="1:48" x14ac:dyDescent="0.3">
      <c r="A8" t="s">
        <v>917</v>
      </c>
      <c r="B8" t="s">
        <v>918</v>
      </c>
      <c r="C8" t="s">
        <v>3167</v>
      </c>
      <c r="D8" t="s">
        <v>125</v>
      </c>
      <c r="E8">
        <v>17077.596276879998</v>
      </c>
      <c r="F8">
        <v>1873.15</v>
      </c>
      <c r="G8">
        <v>141.81193724998499</v>
      </c>
      <c r="H8">
        <f>(Table2[[#This Row],[1Y Return vs Nifty]]-AVERAGE(Table2[1Y Return vs Nifty]))/_xlfn.STDEV.P(Table2[1Y Return vs Nifty])</f>
        <v>2.0912780177176349</v>
      </c>
      <c r="I8">
        <v>15.9237694183703</v>
      </c>
      <c r="J8">
        <f>(Table2[[#This Row],[1M Return vs Nifty]]-AVERAGE(Table2[1M Return vs Nifty]))/_xlfn.STDEV.P(Table2[1M Return vs Nifty])</f>
        <v>1.5974324554962631</v>
      </c>
      <c r="K8">
        <v>82.204531114549596</v>
      </c>
      <c r="L8">
        <f>(Table2[[#This Row],[6M Return vs Nifty]]-AVERAGE(Table2[6M Return vs Nifty]))/_xlfn.STDEV.P(Table2[6M Return vs Nifty])</f>
        <v>2.3727726216291094</v>
      </c>
      <c r="M8">
        <v>5.3016500452411597</v>
      </c>
      <c r="N8">
        <f>(Table2[[#This Row],[1W Return vs Nifty]]-AVERAGE(Table2[1W Return vs Nifty]))/_xlfn.STDEV.P(Table2[1W Return vs Nifty])</f>
        <v>0.60979502532690055</v>
      </c>
      <c r="O8">
        <v>1826.17</v>
      </c>
      <c r="P8">
        <v>1752.5686297131001</v>
      </c>
      <c r="Q8">
        <v>1356.2701593137599</v>
      </c>
      <c r="R8">
        <v>65.309563364625404</v>
      </c>
      <c r="S8" s="1">
        <f>(Table2[[#This Row],[Close Price]]-Table2[[#This Row],[20D EMA]])/Table2[[#This Row],[20D EMA]]</f>
        <v>2.5725972937897357E-2</v>
      </c>
      <c r="T8" s="1">
        <f>(Table2[[#This Row],[Close Price]]-Table2[[#This Row],[50D EMA]])/Table2[[#This Row],[50D EMA]]</f>
        <v>6.8802652428304314E-2</v>
      </c>
      <c r="U8" s="1">
        <f>(Table2[[#This Row],[Close Price]]-Table2[[#This Row],[200D EMA]])/Table2[[#This Row],[200D EMA]]</f>
        <v>0.38110389522082311</v>
      </c>
      <c r="V8">
        <v>0.73235397911178102</v>
      </c>
      <c r="W8">
        <v>1866</v>
      </c>
      <c r="X8">
        <v>1919</v>
      </c>
      <c r="Y8">
        <v>1835.05</v>
      </c>
      <c r="Z8">
        <v>1938.6</v>
      </c>
      <c r="AA8">
        <v>1835.05</v>
      </c>
      <c r="AB8">
        <v>1938.6</v>
      </c>
      <c r="AC8" s="1">
        <f>(Table2[[#This Row],[Close Price]]/Table2[[#This Row],[Day Low]])-1</f>
        <v>3.8317256162916369E-3</v>
      </c>
      <c r="AD8" s="1">
        <f>(Table2[[#This Row],[Day High]]/Table2[[#This Row],[Close Price]])-1</f>
        <v>2.447748445132536E-2</v>
      </c>
      <c r="AE8" s="1">
        <f>(Table2[[#This Row],[Close Price]]/Table2[[#This Row],[Current Week Low]])-1</f>
        <v>2.0762377046946945E-2</v>
      </c>
      <c r="AF8" s="1">
        <f>(Table2[[#This Row],[Current Week High]]/Table2[[#This Row],[Close Price]])-1</f>
        <v>3.4941141926700947E-2</v>
      </c>
      <c r="AG8" s="1">
        <f>(Table2[[#This Row],[Close Price]]/Table2[[#This Row],[Current Month Low]])-1</f>
        <v>2.0762377046946945E-2</v>
      </c>
      <c r="AH8" s="1">
        <f>(Table2[[#This Row],[Current Month High]]/Table2[[#This Row],[Close Price]])-1</f>
        <v>3.4941141926700947E-2</v>
      </c>
      <c r="AI8">
        <v>6.6492272375410399</v>
      </c>
      <c r="AJ8">
        <v>172.24038950657601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0.05</v>
      </c>
      <c r="AM8" t="s">
        <v>3203</v>
      </c>
      <c r="AN8">
        <v>6.61</v>
      </c>
      <c r="AO8" t="s">
        <v>3203</v>
      </c>
      <c r="AP8">
        <v>0.21293073637021201</v>
      </c>
      <c r="AQ8">
        <f>(Table2[[#This Row],[Sharpe Ratio]]-AVERAGE(Table2[Sharpe Ratio]))/_xlfn.STDEV.P(Table2[Sharpe Ratio])</f>
        <v>1.7851853430078919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8.4564634631777995</v>
      </c>
      <c r="AS8">
        <f>_xlfn.RANK.AVG(Table2[[#This Row],[1Y Return vs Nifty Z-Score]],Table2[1Y Return vs Nifty Z-Score])</f>
        <v>32</v>
      </c>
      <c r="AT8">
        <f>_xlfn.RANK.AVG(Table2[[#This Row],[6M Return vs Nifty Z-Score]],Table2[6M Return vs Nifty Z-Score])</f>
        <v>22</v>
      </c>
      <c r="AU8">
        <f>_xlfn.RANK.AVG(Table2[[#This Row],[Sharpe Ratio Z-Score]],Table2[Sharpe Ratio Z-Score])</f>
        <v>21</v>
      </c>
      <c r="AV8">
        <f>(Table2[[#This Row],[Rank 1Y]]+Table2[[#This Row],[Rank 6M]]+Table2[[#This Row],[Rank Sharpe]])/3</f>
        <v>25</v>
      </c>
    </row>
    <row r="9" spans="1:48" x14ac:dyDescent="0.3">
      <c r="A9" t="s">
        <v>554</v>
      </c>
      <c r="B9" t="s">
        <v>555</v>
      </c>
      <c r="C9" t="s">
        <v>3159</v>
      </c>
      <c r="D9" t="s">
        <v>37</v>
      </c>
      <c r="E9">
        <v>36800.989157700002</v>
      </c>
      <c r="F9">
        <v>6946.25</v>
      </c>
      <c r="G9">
        <v>207.67650985066101</v>
      </c>
      <c r="H9">
        <f>(Table2[[#This Row],[1Y Return vs Nifty]]-AVERAGE(Table2[1Y Return vs Nifty]))/_xlfn.STDEV.P(Table2[1Y Return vs Nifty])</f>
        <v>3.2572141596988189</v>
      </c>
      <c r="I9">
        <v>9.90806823801557</v>
      </c>
      <c r="J9">
        <f>(Table2[[#This Row],[1M Return vs Nifty]]-AVERAGE(Table2[1M Return vs Nifty]))/_xlfn.STDEV.P(Table2[1M Return vs Nifty])</f>
        <v>0.9646857782518049</v>
      </c>
      <c r="K9">
        <v>109.91326301114</v>
      </c>
      <c r="L9">
        <f>(Table2[[#This Row],[6M Return vs Nifty]]-AVERAGE(Table2[6M Return vs Nifty]))/_xlfn.STDEV.P(Table2[6M Return vs Nifty])</f>
        <v>3.2716727039048807</v>
      </c>
      <c r="M9">
        <v>11.209168261871501</v>
      </c>
      <c r="N9">
        <f>(Table2[[#This Row],[1W Return vs Nifty]]-AVERAGE(Table2[1W Return vs Nifty]))/_xlfn.STDEV.P(Table2[1W Return vs Nifty])</f>
        <v>2.1096054054551594</v>
      </c>
      <c r="O9">
        <v>6742.09</v>
      </c>
      <c r="P9">
        <v>6506.9534608549902</v>
      </c>
      <c r="Q9">
        <v>4810.5240930889004</v>
      </c>
      <c r="R9">
        <v>68.550522521730002</v>
      </c>
      <c r="S9" s="1">
        <f>(Table2[[#This Row],[Close Price]]-Table2[[#This Row],[20D EMA]])/Table2[[#This Row],[20D EMA]]</f>
        <v>3.0281411253780335E-2</v>
      </c>
      <c r="T9" s="1">
        <f>(Table2[[#This Row],[Close Price]]-Table2[[#This Row],[50D EMA]])/Table2[[#This Row],[50D EMA]]</f>
        <v>6.751186124009681E-2</v>
      </c>
      <c r="U9" s="1">
        <f>(Table2[[#This Row],[Close Price]]-Table2[[#This Row],[200D EMA]])/Table2[[#This Row],[200D EMA]]</f>
        <v>0.44396948556591098</v>
      </c>
      <c r="V9">
        <v>0.207517618897265</v>
      </c>
      <c r="W9">
        <v>6861.4</v>
      </c>
      <c r="X9">
        <v>7238.8</v>
      </c>
      <c r="Y9">
        <v>6569.15</v>
      </c>
      <c r="Z9">
        <v>7238.8</v>
      </c>
      <c r="AA9">
        <v>6569.15</v>
      </c>
      <c r="AB9">
        <v>7238.8</v>
      </c>
      <c r="AC9" s="1">
        <f>(Table2[[#This Row],[Close Price]]/Table2[[#This Row],[Day Low]])-1</f>
        <v>1.2366280933920226E-2</v>
      </c>
      <c r="AD9" s="1">
        <f>(Table2[[#This Row],[Day High]]/Table2[[#This Row],[Close Price]])-1</f>
        <v>4.2116249775058456E-2</v>
      </c>
      <c r="AE9" s="1">
        <f>(Table2[[#This Row],[Close Price]]/Table2[[#This Row],[Current Week Low]])-1</f>
        <v>5.7404687059969817E-2</v>
      </c>
      <c r="AF9" s="1">
        <f>(Table2[[#This Row],[Current Week High]]/Table2[[#This Row],[Close Price]])-1</f>
        <v>4.2116249775058456E-2</v>
      </c>
      <c r="AG9" s="1">
        <f>(Table2[[#This Row],[Close Price]]/Table2[[#This Row],[Current Month Low]])-1</f>
        <v>5.7404687059969817E-2</v>
      </c>
      <c r="AH9" s="1">
        <f>(Table2[[#This Row],[Current Month High]]/Table2[[#This Row],[Close Price]])-1</f>
        <v>4.2116249775058456E-2</v>
      </c>
      <c r="AI9">
        <v>22.0802591326255</v>
      </c>
      <c r="AJ9">
        <v>245.58457711442699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0.33</v>
      </c>
      <c r="AM9" t="s">
        <v>3203</v>
      </c>
      <c r="AN9">
        <v>10.57</v>
      </c>
      <c r="AO9" t="s">
        <v>3203</v>
      </c>
      <c r="AP9">
        <v>0.181367411075815</v>
      </c>
      <c r="AQ9">
        <f>(Table2[[#This Row],[Sharpe Ratio]]-AVERAGE(Table2[Sharpe Ratio]))/_xlfn.STDEV.P(Table2[Sharpe Ratio])</f>
        <v>1.4086335293960393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11.011811576706702</v>
      </c>
      <c r="AS9">
        <f>_xlfn.RANK.AVG(Table2[[#This Row],[1Y Return vs Nifty Z-Score]],Table2[1Y Return vs Nifty Z-Score])</f>
        <v>10</v>
      </c>
      <c r="AT9">
        <f>_xlfn.RANK.AVG(Table2[[#This Row],[6M Return vs Nifty Z-Score]],Table2[6M Return vs Nifty Z-Score])</f>
        <v>11</v>
      </c>
      <c r="AU9">
        <f>_xlfn.RANK.AVG(Table2[[#This Row],[Sharpe Ratio Z-Score]],Table2[Sharpe Ratio Z-Score])</f>
        <v>58</v>
      </c>
      <c r="AV9">
        <f>(Table2[[#This Row],[Rank 1Y]]+Table2[[#This Row],[Rank 6M]]+Table2[[#This Row],[Rank Sharpe]])/3</f>
        <v>26.333333333333332</v>
      </c>
    </row>
    <row r="10" spans="1:48" x14ac:dyDescent="0.3">
      <c r="A10" t="s">
        <v>863</v>
      </c>
      <c r="B10" t="s">
        <v>864</v>
      </c>
      <c r="C10" t="s">
        <v>3161</v>
      </c>
      <c r="D10" t="s">
        <v>51</v>
      </c>
      <c r="E10">
        <v>18173.858515725002</v>
      </c>
      <c r="F10">
        <v>13779.3</v>
      </c>
      <c r="G10">
        <v>173.96465862322199</v>
      </c>
      <c r="H10">
        <f>(Table2[[#This Row],[1Y Return vs Nifty]]-AVERAGE(Table2[1Y Return vs Nifty]))/_xlfn.STDEV.P(Table2[1Y Return vs Nifty])</f>
        <v>2.6604462128775794</v>
      </c>
      <c r="I10">
        <v>19.001267032866799</v>
      </c>
      <c r="J10">
        <f>(Table2[[#This Row],[1M Return vs Nifty]]-AVERAGE(Table2[1M Return vs Nifty]))/_xlfn.STDEV.P(Table2[1M Return vs Nifty])</f>
        <v>1.9211314444286853</v>
      </c>
      <c r="K10">
        <v>78.773446493541698</v>
      </c>
      <c r="L10">
        <f>(Table2[[#This Row],[6M Return vs Nifty]]-AVERAGE(Table2[6M Return vs Nifty]))/_xlfn.STDEV.P(Table2[6M Return vs Nifty])</f>
        <v>2.2614646678898533</v>
      </c>
      <c r="M10">
        <v>1.7749459362711399</v>
      </c>
      <c r="N10">
        <f>(Table2[[#This Row],[1W Return vs Nifty]]-AVERAGE(Table2[1W Return vs Nifty]))/_xlfn.STDEV.P(Table2[1W Return vs Nifty])</f>
        <v>-0.28557037792890066</v>
      </c>
      <c r="O10">
        <v>14067.68</v>
      </c>
      <c r="P10">
        <v>13119.760970637801</v>
      </c>
      <c r="Q10">
        <v>9568.4077124966607</v>
      </c>
      <c r="R10">
        <v>48.2189646203284</v>
      </c>
      <c r="S10" s="1">
        <f>(Table2[[#This Row],[Close Price]]-Table2[[#This Row],[20D EMA]])/Table2[[#This Row],[20D EMA]]</f>
        <v>-2.049947112814629E-2</v>
      </c>
      <c r="T10" s="1">
        <f>(Table2[[#This Row],[Close Price]]-Table2[[#This Row],[50D EMA]])/Table2[[#This Row],[50D EMA]]</f>
        <v>5.0270658957755072E-2</v>
      </c>
      <c r="U10" s="1">
        <f>(Table2[[#This Row],[Close Price]]-Table2[[#This Row],[200D EMA]])/Table2[[#This Row],[200D EMA]]</f>
        <v>0.44008286582560358</v>
      </c>
      <c r="V10">
        <v>1.1671819986752601</v>
      </c>
      <c r="W10">
        <v>13500.5</v>
      </c>
      <c r="X10">
        <v>14165.25</v>
      </c>
      <c r="Y10">
        <v>13500</v>
      </c>
      <c r="Z10">
        <v>16310.45</v>
      </c>
      <c r="AA10">
        <v>13500</v>
      </c>
      <c r="AB10">
        <v>16310.45</v>
      </c>
      <c r="AC10" s="1">
        <f>(Table2[[#This Row],[Close Price]]/Table2[[#This Row],[Day Low]])-1</f>
        <v>2.0651086996777757E-2</v>
      </c>
      <c r="AD10" s="1">
        <f>(Table2[[#This Row],[Day High]]/Table2[[#This Row],[Close Price]])-1</f>
        <v>2.8009405412466659E-2</v>
      </c>
      <c r="AE10" s="1">
        <f>(Table2[[#This Row],[Close Price]]/Table2[[#This Row],[Current Week Low]])-1</f>
        <v>2.0688888888888757E-2</v>
      </c>
      <c r="AF10" s="1">
        <f>(Table2[[#This Row],[Current Week High]]/Table2[[#This Row],[Close Price]])-1</f>
        <v>0.18369220497412808</v>
      </c>
      <c r="AG10" s="1">
        <f>(Table2[[#This Row],[Close Price]]/Table2[[#This Row],[Current Month Low]])-1</f>
        <v>2.0688888888888757E-2</v>
      </c>
      <c r="AH10" s="1">
        <f>(Table2[[#This Row],[Current Month High]]/Table2[[#This Row],[Close Price]])-1</f>
        <v>0.18369220497412808</v>
      </c>
      <c r="AI10">
        <v>19.925903347775201</v>
      </c>
      <c r="AJ10">
        <v>240.22962962962899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0.2</v>
      </c>
      <c r="AM10" t="s">
        <v>3203</v>
      </c>
      <c r="AN10">
        <v>3.19</v>
      </c>
      <c r="AO10" t="s">
        <v>3203</v>
      </c>
      <c r="AP10">
        <v>0.19410817011891501</v>
      </c>
      <c r="AQ10">
        <f>(Table2[[#This Row],[Sharpe Ratio]]-AVERAGE(Table2[Sharpe Ratio]))/_xlfn.STDEV.P(Table2[Sharpe Ratio])</f>
        <v>1.5606313268309808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8.118103274098198</v>
      </c>
      <c r="AS10">
        <f>_xlfn.RANK.AVG(Table2[[#This Row],[1Y Return vs Nifty Z-Score]],Table2[1Y Return vs Nifty Z-Score])</f>
        <v>21</v>
      </c>
      <c r="AT10">
        <f>_xlfn.RANK.AVG(Table2[[#This Row],[6M Return vs Nifty Z-Score]],Table2[6M Return vs Nifty Z-Score])</f>
        <v>25</v>
      </c>
      <c r="AU10">
        <f>_xlfn.RANK.AVG(Table2[[#This Row],[Sharpe Ratio Z-Score]],Table2[Sharpe Ratio Z-Score])</f>
        <v>37</v>
      </c>
      <c r="AV10">
        <f>(Table2[[#This Row],[Rank 1Y]]+Table2[[#This Row],[Rank 6M]]+Table2[[#This Row],[Rank Sharpe]])/3</f>
        <v>27.666666666666668</v>
      </c>
    </row>
    <row r="11" spans="1:48" hidden="1" x14ac:dyDescent="0.3">
      <c r="A11" t="s">
        <v>834</v>
      </c>
      <c r="B11" t="s">
        <v>835</v>
      </c>
      <c r="C11" t="s">
        <v>3160</v>
      </c>
      <c r="D11" t="s">
        <v>46</v>
      </c>
      <c r="E11">
        <v>19155.702833539999</v>
      </c>
      <c r="F11">
        <v>1658.25</v>
      </c>
      <c r="G11">
        <v>192.42979297557301</v>
      </c>
      <c r="H11">
        <f>(Table2[[#This Row],[1Y Return vs Nifty]]-AVERAGE(Table2[1Y Return vs Nifty]))/_xlfn.STDEV.P(Table2[1Y Return vs Nifty])</f>
        <v>2.9873164354852855</v>
      </c>
      <c r="I11">
        <v>8.2566052907775305</v>
      </c>
      <c r="J11">
        <f>(Table2[[#This Row],[1M Return vs Nifty]]-AVERAGE(Table2[1M Return vs Nifty]))/_xlfn.STDEV.P(Table2[1M Return vs Nifty])</f>
        <v>0.79098072523659013</v>
      </c>
      <c r="K11">
        <v>58.413214637932001</v>
      </c>
      <c r="L11">
        <f>(Table2[[#This Row],[6M Return vs Nifty]]-AVERAGE(Table2[6M Return vs Nifty]))/_xlfn.STDEV.P(Table2[6M Return vs Nifty])</f>
        <v>1.6009575700383853</v>
      </c>
      <c r="M11">
        <v>9.0392825805080097</v>
      </c>
      <c r="N11">
        <f>(Table2[[#This Row],[1W Return vs Nifty]]-AVERAGE(Table2[1W Return vs Nifty]))/_xlfn.STDEV.P(Table2[1W Return vs Nifty])</f>
        <v>1.558711282193874</v>
      </c>
      <c r="O11">
        <v>1597.15</v>
      </c>
      <c r="P11">
        <v>1597.2311206422301</v>
      </c>
      <c r="Q11">
        <v>1313.0402917034201</v>
      </c>
      <c r="R11">
        <v>63.472996272658797</v>
      </c>
      <c r="S11">
        <f>(Table2[[#This Row],[Close Price]]-Table2[[#This Row],[20D EMA]])/Table2[[#This Row],[20D EMA]]</f>
        <v>3.8255642863851178E-2</v>
      </c>
      <c r="T11">
        <f>(Table2[[#This Row],[Close Price]]-Table2[[#This Row],[50D EMA]])/Table2[[#This Row],[50D EMA]]</f>
        <v>3.8202911631996558E-2</v>
      </c>
      <c r="U11">
        <f>(Table2[[#This Row],[Close Price]]-Table2[[#This Row],[200D EMA]])/Table2[[#This Row],[200D EMA]]</f>
        <v>0.26290869402700201</v>
      </c>
      <c r="V11">
        <v>0.69034026980472796</v>
      </c>
      <c r="W11">
        <v>1638.1</v>
      </c>
      <c r="X11">
        <v>1693.95</v>
      </c>
      <c r="Y11">
        <v>1525.05</v>
      </c>
      <c r="Z11">
        <v>1693.95</v>
      </c>
      <c r="AA11">
        <v>1525.05</v>
      </c>
      <c r="AB11">
        <v>1693.95</v>
      </c>
      <c r="AC11" s="1">
        <f>(Table2[[#This Row],[Close Price]]/Table2[[#This Row],[Day Low]])-1</f>
        <v>1.2300836334778076E-2</v>
      </c>
      <c r="AD11" s="1">
        <f>(Table2[[#This Row],[Day High]]/Table2[[#This Row],[Close Price]])-1</f>
        <v>2.1528720036182669E-2</v>
      </c>
      <c r="AE11" s="1">
        <f>(Table2[[#This Row],[Close Price]]/Table2[[#This Row],[Current Week Low]])-1</f>
        <v>8.7341398642667434E-2</v>
      </c>
      <c r="AF11" s="1">
        <f>(Table2[[#This Row],[Current Week High]]/Table2[[#This Row],[Close Price]])-1</f>
        <v>2.1528720036182669E-2</v>
      </c>
      <c r="AG11" s="1">
        <f>(Table2[[#This Row],[Close Price]]/Table2[[#This Row],[Current Month Low]])-1</f>
        <v>8.7341398642667434E-2</v>
      </c>
      <c r="AH11" s="1">
        <f>(Table2[[#This Row],[Current Month High]]/Table2[[#This Row],[Close Price]])-1</f>
        <v>2.1528720036182669E-2</v>
      </c>
      <c r="AI11">
        <v>9.8748680838233192</v>
      </c>
      <c r="AJ11">
        <v>223.84532760472601</v>
      </c>
      <c r="AK11" t="str">
        <f>IF(AND(Table2[[#This Row],[20D EMA]]&gt;Table2[[#This Row],[50D EMA]],Table2[[#This Row],[50D EMA]]&gt;Table2[[#This Row],[200D EMA]]),"Uptrend","Downtrend/NoTrend")</f>
        <v>Downtrend/NoTrend</v>
      </c>
      <c r="AL11">
        <v>0.03</v>
      </c>
      <c r="AM11" t="s">
        <v>3203</v>
      </c>
      <c r="AN11">
        <v>6.06</v>
      </c>
      <c r="AO11" t="s">
        <v>3203</v>
      </c>
      <c r="AP11">
        <v>0.208175236850446</v>
      </c>
      <c r="AQ11">
        <f>(Table2[[#This Row],[Sharpe Ratio]]-AVERAGE(Table2[Sharpe Ratio]))/_xlfn.STDEV.P(Table2[Sharpe Ratio])</f>
        <v>1.7284520314161611</v>
      </c>
      <c r="AR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">
        <f>_xlfn.RANK.AVG(Table2[[#This Row],[1Y Return vs Nifty Z-Score]],Table2[1Y Return vs Nifty Z-Score])</f>
        <v>11</v>
      </c>
      <c r="AT11">
        <f>_xlfn.RANK.AVG(Table2[[#This Row],[6M Return vs Nifty Z-Score]],Table2[6M Return vs Nifty Z-Score])</f>
        <v>52</v>
      </c>
      <c r="AU11">
        <f>_xlfn.RANK.AVG(Table2[[#This Row],[Sharpe Ratio Z-Score]],Table2[Sharpe Ratio Z-Score])</f>
        <v>24</v>
      </c>
      <c r="AV11">
        <f>(Table2[[#This Row],[Rank 1Y]]+Table2[[#This Row],[Rank 6M]]+Table2[[#This Row],[Rank Sharpe]])/3</f>
        <v>29</v>
      </c>
    </row>
    <row r="12" spans="1:48" x14ac:dyDescent="0.3">
      <c r="A12" t="s">
        <v>1035</v>
      </c>
      <c r="B12" t="s">
        <v>1036</v>
      </c>
      <c r="C12" t="s">
        <v>3161</v>
      </c>
      <c r="D12" t="s">
        <v>51</v>
      </c>
      <c r="E12">
        <v>13429.50761271</v>
      </c>
      <c r="F12">
        <v>301.55</v>
      </c>
      <c r="G12">
        <v>139.47409935445901</v>
      </c>
      <c r="H12">
        <f>(Table2[[#This Row],[1Y Return vs Nifty]]-AVERAGE(Table2[1Y Return vs Nifty]))/_xlfn.STDEV.P(Table2[1Y Return vs Nifty])</f>
        <v>2.0498935588369438</v>
      </c>
      <c r="I12">
        <v>4.1213998615816703</v>
      </c>
      <c r="J12">
        <f>(Table2[[#This Row],[1M Return vs Nifty]]-AVERAGE(Table2[1M Return vs Nifty]))/_xlfn.STDEV.P(Table2[1M Return vs Nifty])</f>
        <v>0.35602935105735722</v>
      </c>
      <c r="K12">
        <v>82.470200498230199</v>
      </c>
      <c r="L12">
        <f>(Table2[[#This Row],[6M Return vs Nifty]]-AVERAGE(Table2[6M Return vs Nifty]))/_xlfn.STDEV.P(Table2[6M Return vs Nifty])</f>
        <v>2.3813912127555419</v>
      </c>
      <c r="M12">
        <v>6.6830567585572203</v>
      </c>
      <c r="N12">
        <f>(Table2[[#This Row],[1W Return vs Nifty]]-AVERAGE(Table2[1W Return vs Nifty]))/_xlfn.STDEV.P(Table2[1W Return vs Nifty])</f>
        <v>0.96050881948462308</v>
      </c>
      <c r="O12">
        <v>285.57</v>
      </c>
      <c r="P12">
        <v>272.84964784135701</v>
      </c>
      <c r="Q12">
        <v>210.55215906903999</v>
      </c>
      <c r="R12">
        <v>65.776177114102794</v>
      </c>
      <c r="S12" s="1">
        <f>(Table2[[#This Row],[Close Price]]-Table2[[#This Row],[20D EMA]])/Table2[[#This Row],[20D EMA]]</f>
        <v>5.5958258920755045E-2</v>
      </c>
      <c r="T12" s="1">
        <f>(Table2[[#This Row],[Close Price]]-Table2[[#This Row],[50D EMA]])/Table2[[#This Row],[50D EMA]]</f>
        <v>0.10518742606305377</v>
      </c>
      <c r="U12" s="1">
        <f>(Table2[[#This Row],[Close Price]]-Table2[[#This Row],[200D EMA]])/Table2[[#This Row],[200D EMA]]</f>
        <v>0.43218669109501678</v>
      </c>
      <c r="V12">
        <v>0.34059573322181602</v>
      </c>
      <c r="W12">
        <v>292.75</v>
      </c>
      <c r="X12">
        <v>305.55</v>
      </c>
      <c r="Y12">
        <v>282</v>
      </c>
      <c r="Z12">
        <v>305.55</v>
      </c>
      <c r="AA12">
        <v>282</v>
      </c>
      <c r="AB12">
        <v>305.55</v>
      </c>
      <c r="AC12" s="1">
        <f>(Table2[[#This Row],[Close Price]]/Table2[[#This Row],[Day Low]])-1</f>
        <v>3.0059777967549106E-2</v>
      </c>
      <c r="AD12" s="1">
        <f>(Table2[[#This Row],[Day High]]/Table2[[#This Row],[Close Price]])-1</f>
        <v>1.3264798540872258E-2</v>
      </c>
      <c r="AE12" s="1">
        <f>(Table2[[#This Row],[Close Price]]/Table2[[#This Row],[Current Week Low]])-1</f>
        <v>6.932624113475172E-2</v>
      </c>
      <c r="AF12" s="1">
        <f>(Table2[[#This Row],[Current Week High]]/Table2[[#This Row],[Close Price]])-1</f>
        <v>1.3264798540872258E-2</v>
      </c>
      <c r="AG12" s="1">
        <f>(Table2[[#This Row],[Close Price]]/Table2[[#This Row],[Current Month Low]])-1</f>
        <v>6.932624113475172E-2</v>
      </c>
      <c r="AH12" s="1">
        <f>(Table2[[#This Row],[Current Month High]]/Table2[[#This Row],[Close Price]])-1</f>
        <v>1.3264798540872258E-2</v>
      </c>
      <c r="AI12">
        <v>9.0366440059691495</v>
      </c>
      <c r="AJ12">
        <v>165.21547933157399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0.38</v>
      </c>
      <c r="AM12" t="s">
        <v>3203</v>
      </c>
      <c r="AN12">
        <v>13.32</v>
      </c>
      <c r="AO12" t="s">
        <v>3203</v>
      </c>
      <c r="AP12">
        <v>0.19858957798402199</v>
      </c>
      <c r="AQ12">
        <f>(Table2[[#This Row],[Sharpe Ratio]]-AVERAGE(Table2[Sharpe Ratio]))/_xlfn.STDEV.P(Table2[Sharpe Ratio])</f>
        <v>1.614094713321504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7.3619176554559695</v>
      </c>
      <c r="AS12">
        <f>_xlfn.RANK.AVG(Table2[[#This Row],[1Y Return vs Nifty Z-Score]],Table2[1Y Return vs Nifty Z-Score])</f>
        <v>34</v>
      </c>
      <c r="AT12">
        <f>_xlfn.RANK.AVG(Table2[[#This Row],[6M Return vs Nifty Z-Score]],Table2[6M Return vs Nifty Z-Score])</f>
        <v>21</v>
      </c>
      <c r="AU12">
        <f>_xlfn.RANK.AVG(Table2[[#This Row],[Sharpe Ratio Z-Score]],Table2[Sharpe Ratio Z-Score])</f>
        <v>34</v>
      </c>
      <c r="AV12">
        <f>(Table2[[#This Row],[Rank 1Y]]+Table2[[#This Row],[Rank 6M]]+Table2[[#This Row],[Rank Sharpe]])/3</f>
        <v>29.666666666666668</v>
      </c>
    </row>
    <row r="13" spans="1:48" hidden="1" x14ac:dyDescent="0.3">
      <c r="A13" t="s">
        <v>309</v>
      </c>
      <c r="B13" t="s">
        <v>310</v>
      </c>
      <c r="C13" t="s">
        <v>3167</v>
      </c>
      <c r="D13" t="s">
        <v>311</v>
      </c>
      <c r="E13">
        <v>86304.159450000006</v>
      </c>
      <c r="F13">
        <v>4256.5</v>
      </c>
      <c r="G13">
        <v>91.151003520448299</v>
      </c>
      <c r="H13">
        <f>(Table2[[#This Row],[1Y Return vs Nifty]]-AVERAGE(Table2[1Y Return vs Nifty]))/_xlfn.STDEV.P(Table2[1Y Return vs Nifty])</f>
        <v>1.1944770321575431</v>
      </c>
      <c r="I13">
        <v>6.9252802110389</v>
      </c>
      <c r="J13">
        <f>(Table2[[#This Row],[1M Return vs Nifty]]-AVERAGE(Table2[1M Return vs Nifty]))/_xlfn.STDEV.P(Table2[1M Return vs Nifty])</f>
        <v>0.65094858346601803</v>
      </c>
      <c r="K13">
        <v>88.2226513907748</v>
      </c>
      <c r="L13">
        <f>(Table2[[#This Row],[6M Return vs Nifty]]-AVERAGE(Table2[6M Return vs Nifty]))/_xlfn.STDEV.P(Table2[6M Return vs Nifty])</f>
        <v>2.5680067027712346</v>
      </c>
      <c r="M13">
        <v>5.2438790857967001</v>
      </c>
      <c r="N13">
        <f>(Table2[[#This Row],[1W Return vs Nifty]]-AVERAGE(Table2[1W Return vs Nifty]))/_xlfn.STDEV.P(Table2[1W Return vs Nifty])</f>
        <v>0.59512803972187067</v>
      </c>
      <c r="O13">
        <v>4190.51</v>
      </c>
      <c r="P13">
        <v>4257.0993385984902</v>
      </c>
      <c r="Q13">
        <v>3623.7173586256099</v>
      </c>
      <c r="R13">
        <v>59.260201427639103</v>
      </c>
      <c r="S13">
        <f>(Table2[[#This Row],[Close Price]]-Table2[[#This Row],[20D EMA]])/Table2[[#This Row],[20D EMA]]</f>
        <v>1.5747486582778653E-2</v>
      </c>
      <c r="T13">
        <f>(Table2[[#This Row],[Close Price]]-Table2[[#This Row],[50D EMA]])/Table2[[#This Row],[50D EMA]]</f>
        <v>-1.4078567372298185E-4</v>
      </c>
      <c r="U13">
        <f>(Table2[[#This Row],[Close Price]]-Table2[[#This Row],[200D EMA]])/Table2[[#This Row],[200D EMA]]</f>
        <v>0.17462251570701684</v>
      </c>
      <c r="V13">
        <v>0.78052030164142105</v>
      </c>
      <c r="W13">
        <v>4236.25</v>
      </c>
      <c r="X13">
        <v>4387</v>
      </c>
      <c r="Y13">
        <v>3986.6</v>
      </c>
      <c r="Z13">
        <v>4387</v>
      </c>
      <c r="AA13">
        <v>3986.6</v>
      </c>
      <c r="AB13">
        <v>4387</v>
      </c>
      <c r="AC13" s="1">
        <f>(Table2[[#This Row],[Close Price]]/Table2[[#This Row],[Day Low]])-1</f>
        <v>4.7801711419297455E-3</v>
      </c>
      <c r="AD13" s="1">
        <f>(Table2[[#This Row],[Day High]]/Table2[[#This Row],[Close Price]])-1</f>
        <v>3.0658992129684037E-2</v>
      </c>
      <c r="AE13" s="1">
        <f>(Table2[[#This Row],[Close Price]]/Table2[[#This Row],[Current Week Low]])-1</f>
        <v>6.7701801033462017E-2</v>
      </c>
      <c r="AF13" s="1">
        <f>(Table2[[#This Row],[Current Week High]]/Table2[[#This Row],[Close Price]])-1</f>
        <v>3.0658992129684037E-2</v>
      </c>
      <c r="AG13" s="1">
        <f>(Table2[[#This Row],[Close Price]]/Table2[[#This Row],[Current Month Low]])-1</f>
        <v>6.7701801033462017E-2</v>
      </c>
      <c r="AH13" s="1">
        <f>(Table2[[#This Row],[Current Month High]]/Table2[[#This Row],[Close Price]])-1</f>
        <v>3.0658992129684037E-2</v>
      </c>
      <c r="AI13">
        <v>37.671796076588699</v>
      </c>
      <c r="AJ13">
        <v>137.07808844825601</v>
      </c>
      <c r="AK13" t="str">
        <f>IF(AND(Table2[[#This Row],[20D EMA]]&gt;Table2[[#This Row],[50D EMA]],Table2[[#This Row],[50D EMA]]&gt;Table2[[#This Row],[200D EMA]]),"Uptrend","Downtrend/NoTrend")</f>
        <v>Downtrend/NoTrend</v>
      </c>
      <c r="AL13">
        <v>-0.01</v>
      </c>
      <c r="AM13" t="s">
        <v>3202</v>
      </c>
      <c r="AN13">
        <v>2.36</v>
      </c>
      <c r="AO13" t="s">
        <v>3203</v>
      </c>
      <c r="AP13">
        <v>0.243713186527314</v>
      </c>
      <c r="AQ13">
        <f>(Table2[[#This Row],[Sharpe Ratio]]-AVERAGE(Table2[Sharpe Ratio]))/_xlfn.STDEV.P(Table2[Sharpe Ratio])</f>
        <v>2.1524212830097786</v>
      </c>
      <c r="AR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">
        <f>_xlfn.RANK.AVG(Table2[[#This Row],[1Y Return vs Nifty Z-Score]],Table2[1Y Return vs Nifty Z-Score])</f>
        <v>78</v>
      </c>
      <c r="AT13">
        <f>_xlfn.RANK.AVG(Table2[[#This Row],[6M Return vs Nifty Z-Score]],Table2[6M Return vs Nifty Z-Score])</f>
        <v>17</v>
      </c>
      <c r="AU13">
        <f>_xlfn.RANK.AVG(Table2[[#This Row],[Sharpe Ratio Z-Score]],Table2[Sharpe Ratio Z-Score])</f>
        <v>9</v>
      </c>
      <c r="AV13">
        <f>(Table2[[#This Row],[Rank 1Y]]+Table2[[#This Row],[Rank 6M]]+Table2[[#This Row],[Rank Sharpe]])/3</f>
        <v>34.666666666666664</v>
      </c>
    </row>
    <row r="14" spans="1:48" hidden="1" x14ac:dyDescent="0.3">
      <c r="A14" t="s">
        <v>993</v>
      </c>
      <c r="B14" t="s">
        <v>994</v>
      </c>
      <c r="C14" t="s">
        <v>3162</v>
      </c>
      <c r="D14" t="s">
        <v>117</v>
      </c>
      <c r="E14">
        <v>14587.692641329901</v>
      </c>
      <c r="F14">
        <v>986.45</v>
      </c>
      <c r="G14">
        <v>114.70470572136099</v>
      </c>
      <c r="H14">
        <f>(Table2[[#This Row],[1Y Return vs Nifty]]-AVERAGE(Table2[1Y Return vs Nifty]))/_xlfn.STDEV.P(Table2[1Y Return vs Nifty])</f>
        <v>1.6114251969927313</v>
      </c>
      <c r="I14">
        <v>-2.0427840761497298</v>
      </c>
      <c r="J14">
        <f>(Table2[[#This Row],[1M Return vs Nifty]]-AVERAGE(Table2[1M Return vs Nifty]))/_xlfn.STDEV.P(Table2[1M Return vs Nifty])</f>
        <v>-0.29233511845128418</v>
      </c>
      <c r="K14">
        <v>89.6966276234877</v>
      </c>
      <c r="L14">
        <f>(Table2[[#This Row],[6M Return vs Nifty]]-AVERAGE(Table2[6M Return vs Nifty]))/_xlfn.STDEV.P(Table2[6M Return vs Nifty])</f>
        <v>2.6158240248270732</v>
      </c>
      <c r="M14">
        <v>6.0743659675299799</v>
      </c>
      <c r="N14">
        <f>(Table2[[#This Row],[1W Return vs Nifty]]-AVERAGE(Table2[1W Return vs Nifty]))/_xlfn.STDEV.P(Table2[1W Return vs Nifty])</f>
        <v>0.80597340661003236</v>
      </c>
      <c r="O14">
        <v>986.08</v>
      </c>
      <c r="P14">
        <v>989.84233933447899</v>
      </c>
      <c r="Q14">
        <v>777.62512184802301</v>
      </c>
      <c r="R14">
        <v>63.737611396932998</v>
      </c>
      <c r="S14">
        <f>(Table2[[#This Row],[Close Price]]-Table2[[#This Row],[20D EMA]])/Table2[[#This Row],[20D EMA]]</f>
        <v>3.7522310563037944E-4</v>
      </c>
      <c r="T14">
        <f>(Table2[[#This Row],[Close Price]]-Table2[[#This Row],[50D EMA]])/Table2[[#This Row],[50D EMA]]</f>
        <v>-3.4271511731451985E-3</v>
      </c>
      <c r="U14">
        <f>(Table2[[#This Row],[Close Price]]-Table2[[#This Row],[200D EMA]])/Table2[[#This Row],[200D EMA]]</f>
        <v>0.26854183627157718</v>
      </c>
      <c r="V14">
        <v>0.36737507332139402</v>
      </c>
      <c r="W14">
        <v>981</v>
      </c>
      <c r="X14">
        <v>1015.55</v>
      </c>
      <c r="Y14">
        <v>962.6</v>
      </c>
      <c r="Z14">
        <v>1018.75</v>
      </c>
      <c r="AA14">
        <v>962.6</v>
      </c>
      <c r="AB14">
        <v>1018.75</v>
      </c>
      <c r="AC14" s="1">
        <f>(Table2[[#This Row],[Close Price]]/Table2[[#This Row],[Day Low]])-1</f>
        <v>5.5555555555555358E-3</v>
      </c>
      <c r="AD14" s="1">
        <f>(Table2[[#This Row],[Day High]]/Table2[[#This Row],[Close Price]])-1</f>
        <v>2.9499721222565611E-2</v>
      </c>
      <c r="AE14" s="1">
        <f>(Table2[[#This Row],[Close Price]]/Table2[[#This Row],[Current Week Low]])-1</f>
        <v>2.4776646582173267E-2</v>
      </c>
      <c r="AF14" s="1">
        <f>(Table2[[#This Row],[Current Week High]]/Table2[[#This Row],[Close Price]])-1</f>
        <v>3.2743676820923495E-2</v>
      </c>
      <c r="AG14" s="1">
        <f>(Table2[[#This Row],[Close Price]]/Table2[[#This Row],[Current Month Low]])-1</f>
        <v>2.4776646582173267E-2</v>
      </c>
      <c r="AH14" s="1">
        <f>(Table2[[#This Row],[Current Month High]]/Table2[[#This Row],[Close Price]])-1</f>
        <v>3.2743676820923495E-2</v>
      </c>
      <c r="AI14">
        <v>36.631354858330297</v>
      </c>
      <c r="AJ14">
        <v>163.686180165731</v>
      </c>
      <c r="AK14" t="str">
        <f>IF(AND(Table2[[#This Row],[20D EMA]]&gt;Table2[[#This Row],[50D EMA]],Table2[[#This Row],[50D EMA]]&gt;Table2[[#This Row],[200D EMA]]),"Uptrend","Downtrend/NoTrend")</f>
        <v>Downtrend/NoTrend</v>
      </c>
      <c r="AL14">
        <v>0.2</v>
      </c>
      <c r="AM14" t="s">
        <v>3203</v>
      </c>
      <c r="AN14">
        <v>6.81</v>
      </c>
      <c r="AO14" t="s">
        <v>3203</v>
      </c>
      <c r="AP14">
        <v>0.198565891785281</v>
      </c>
      <c r="AQ14">
        <f>(Table2[[#This Row],[Sharpe Ratio]]-AVERAGE(Table2[Sharpe Ratio]))/_xlfn.STDEV.P(Table2[Sharpe Ratio])</f>
        <v>1.6138121359628037</v>
      </c>
      <c r="AR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">
        <f>_xlfn.RANK.AVG(Table2[[#This Row],[1Y Return vs Nifty Z-Score]],Table2[1Y Return vs Nifty Z-Score])</f>
        <v>54</v>
      </c>
      <c r="AT14">
        <f>_xlfn.RANK.AVG(Table2[[#This Row],[6M Return vs Nifty Z-Score]],Table2[6M Return vs Nifty Z-Score])</f>
        <v>16</v>
      </c>
      <c r="AU14">
        <f>_xlfn.RANK.AVG(Table2[[#This Row],[Sharpe Ratio Z-Score]],Table2[Sharpe Ratio Z-Score])</f>
        <v>35</v>
      </c>
      <c r="AV14">
        <f>(Table2[[#This Row],[Rank 1Y]]+Table2[[#This Row],[Rank 6M]]+Table2[[#This Row],[Rank Sharpe]])/3</f>
        <v>35</v>
      </c>
    </row>
    <row r="15" spans="1:48" x14ac:dyDescent="0.3">
      <c r="A15" t="s">
        <v>1168</v>
      </c>
      <c r="B15" t="s">
        <v>1169</v>
      </c>
      <c r="C15" t="s">
        <v>3157</v>
      </c>
      <c r="D15" t="s">
        <v>515</v>
      </c>
      <c r="E15">
        <v>10634.87586</v>
      </c>
      <c r="F15">
        <v>531.9</v>
      </c>
      <c r="G15">
        <v>130.59572421054099</v>
      </c>
      <c r="H15">
        <f>(Table2[[#This Row],[1Y Return vs Nifty]]-AVERAGE(Table2[1Y Return vs Nifty]))/_xlfn.STDEV.P(Table2[1Y Return vs Nifty])</f>
        <v>1.8927283628351228</v>
      </c>
      <c r="I15">
        <v>15.294139788740599</v>
      </c>
      <c r="J15">
        <f>(Table2[[#This Row],[1M Return vs Nifty]]-AVERAGE(Table2[1M Return vs Nifty]))/_xlfn.STDEV.P(Table2[1M Return vs Nifty])</f>
        <v>1.531206417317392</v>
      </c>
      <c r="K15">
        <v>47.477304367006397</v>
      </c>
      <c r="L15">
        <f>(Table2[[#This Row],[6M Return vs Nifty]]-AVERAGE(Table2[6M Return vs Nifty]))/_xlfn.STDEV.P(Table2[6M Return vs Nifty])</f>
        <v>1.2461852665283462</v>
      </c>
      <c r="M15">
        <v>5.5440757422861404</v>
      </c>
      <c r="N15">
        <f>(Table2[[#This Row],[1W Return vs Nifty]]-AVERAGE(Table2[1W Return vs Nifty]))/_xlfn.STDEV.P(Table2[1W Return vs Nifty])</f>
        <v>0.67134245751497845</v>
      </c>
      <c r="O15">
        <v>498.57</v>
      </c>
      <c r="P15">
        <v>472.372581443228</v>
      </c>
      <c r="Q15">
        <v>380.73891434862998</v>
      </c>
      <c r="R15">
        <v>75.782910512151901</v>
      </c>
      <c r="S15" s="1">
        <f>(Table2[[#This Row],[Close Price]]-Table2[[#This Row],[20D EMA]])/Table2[[#This Row],[20D EMA]]</f>
        <v>6.685119441602981E-2</v>
      </c>
      <c r="T15" s="1">
        <f>(Table2[[#This Row],[Close Price]]-Table2[[#This Row],[50D EMA]])/Table2[[#This Row],[50D EMA]]</f>
        <v>0.12601793773656245</v>
      </c>
      <c r="U15" s="1">
        <f>(Table2[[#This Row],[Close Price]]-Table2[[#This Row],[200D EMA]])/Table2[[#This Row],[200D EMA]]</f>
        <v>0.39702032010564808</v>
      </c>
      <c r="V15">
        <v>1.0392879211066799</v>
      </c>
      <c r="W15">
        <v>530</v>
      </c>
      <c r="X15">
        <v>539.9</v>
      </c>
      <c r="Y15">
        <v>507.25</v>
      </c>
      <c r="Z15">
        <v>539.9</v>
      </c>
      <c r="AA15">
        <v>507.25</v>
      </c>
      <c r="AB15">
        <v>539.9</v>
      </c>
      <c r="AC15" s="1">
        <f>(Table2[[#This Row],[Close Price]]/Table2[[#This Row],[Day Low]])-1</f>
        <v>3.584905660377391E-3</v>
      </c>
      <c r="AD15" s="1">
        <f>(Table2[[#This Row],[Day High]]/Table2[[#This Row],[Close Price]])-1</f>
        <v>1.5040421131791604E-2</v>
      </c>
      <c r="AE15" s="1">
        <f>(Table2[[#This Row],[Close Price]]/Table2[[#This Row],[Current Week Low]])-1</f>
        <v>4.85953671759487E-2</v>
      </c>
      <c r="AF15" s="1">
        <f>(Table2[[#This Row],[Current Week High]]/Table2[[#This Row],[Close Price]])-1</f>
        <v>1.5040421131791604E-2</v>
      </c>
      <c r="AG15" s="1">
        <f>(Table2[[#This Row],[Close Price]]/Table2[[#This Row],[Current Month Low]])-1</f>
        <v>4.85953671759487E-2</v>
      </c>
      <c r="AH15" s="1">
        <f>(Table2[[#This Row],[Current Month High]]/Table2[[#This Row],[Close Price]])-1</f>
        <v>1.5040421131791604E-2</v>
      </c>
      <c r="AI15">
        <v>1.5040421131791599</v>
      </c>
      <c r="AJ15">
        <v>157.57869249394599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0.2</v>
      </c>
      <c r="AM15" t="s">
        <v>3203</v>
      </c>
      <c r="AN15">
        <v>12.17</v>
      </c>
      <c r="AO15" t="s">
        <v>3203</v>
      </c>
      <c r="AP15">
        <v>0.34833209594839298</v>
      </c>
      <c r="AQ15">
        <f>(Table2[[#This Row],[Sharpe Ratio]]-AVERAGE(Table2[Sharpe Ratio]))/_xlfn.STDEV.P(Table2[Sharpe Ratio])</f>
        <v>3.4005293233750495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8.7419918275708888</v>
      </c>
      <c r="AS15">
        <f>_xlfn.RANK.AVG(Table2[[#This Row],[1Y Return vs Nifty Z-Score]],Table2[1Y Return vs Nifty Z-Score])</f>
        <v>42</v>
      </c>
      <c r="AT15">
        <f>_xlfn.RANK.AVG(Table2[[#This Row],[6M Return vs Nifty Z-Score]],Table2[6M Return vs Nifty Z-Score])</f>
        <v>68</v>
      </c>
      <c r="AU15">
        <f>_xlfn.RANK.AVG(Table2[[#This Row],[Sharpe Ratio Z-Score]],Table2[Sharpe Ratio Z-Score])</f>
        <v>1</v>
      </c>
      <c r="AV15">
        <f>(Table2[[#This Row],[Rank 1Y]]+Table2[[#This Row],[Rank 6M]]+Table2[[#This Row],[Rank Sharpe]])/3</f>
        <v>37</v>
      </c>
    </row>
    <row r="16" spans="1:48" x14ac:dyDescent="0.3">
      <c r="A16" t="s">
        <v>378</v>
      </c>
      <c r="B16" t="s">
        <v>379</v>
      </c>
      <c r="C16" t="s">
        <v>3157</v>
      </c>
      <c r="D16" t="s">
        <v>380</v>
      </c>
      <c r="E16">
        <v>63417.732255344898</v>
      </c>
      <c r="F16">
        <v>4872.05</v>
      </c>
      <c r="G16">
        <v>116.96730073227999</v>
      </c>
      <c r="H16">
        <f>(Table2[[#This Row],[1Y Return vs Nifty]]-AVERAGE(Table2[1Y Return vs Nifty]))/_xlfn.STDEV.P(Table2[1Y Return vs Nifty])</f>
        <v>1.6514777046418845</v>
      </c>
      <c r="I16">
        <v>13.2520026715589</v>
      </c>
      <c r="J16">
        <f>(Table2[[#This Row],[1M Return vs Nifty]]-AVERAGE(Table2[1M Return vs Nifty]))/_xlfn.STDEV.P(Table2[1M Return vs Nifty])</f>
        <v>1.3164092662231781</v>
      </c>
      <c r="K16">
        <v>65.034944911704997</v>
      </c>
      <c r="L16">
        <f>(Table2[[#This Row],[6M Return vs Nifty]]-AVERAGE(Table2[6M Return vs Nifty]))/_xlfn.STDEV.P(Table2[6M Return vs Nifty])</f>
        <v>1.8157733873091479</v>
      </c>
      <c r="M16">
        <v>7.1589872406633397</v>
      </c>
      <c r="N16">
        <f>(Table2[[#This Row],[1W Return vs Nifty]]-AVERAGE(Table2[1W Return vs Nifty]))/_xlfn.STDEV.P(Table2[1W Return vs Nifty])</f>
        <v>1.0813388281459184</v>
      </c>
      <c r="O16">
        <v>4368.82</v>
      </c>
      <c r="P16">
        <v>3925.96190749779</v>
      </c>
      <c r="Q16">
        <v>2949.8917178606298</v>
      </c>
      <c r="R16">
        <v>69.310379493211897</v>
      </c>
      <c r="S16" s="1">
        <f>(Table2[[#This Row],[Close Price]]-Table2[[#This Row],[20D EMA]])/Table2[[#This Row],[20D EMA]]</f>
        <v>0.11518670945472702</v>
      </c>
      <c r="T16" s="1">
        <f>(Table2[[#This Row],[Close Price]]-Table2[[#This Row],[50D EMA]])/Table2[[#This Row],[50D EMA]]</f>
        <v>0.24098249417432555</v>
      </c>
      <c r="U16" s="1">
        <f>(Table2[[#This Row],[Close Price]]-Table2[[#This Row],[200D EMA]])/Table2[[#This Row],[200D EMA]]</f>
        <v>0.6516029963070612</v>
      </c>
      <c r="V16">
        <v>0.72435638180792306</v>
      </c>
      <c r="W16">
        <v>4700</v>
      </c>
      <c r="X16">
        <v>4897.3999999999996</v>
      </c>
      <c r="Y16">
        <v>4372</v>
      </c>
      <c r="Z16">
        <v>4897.3999999999996</v>
      </c>
      <c r="AA16">
        <v>4372</v>
      </c>
      <c r="AB16">
        <v>4897.3999999999996</v>
      </c>
      <c r="AC16" s="1">
        <f>(Table2[[#This Row],[Close Price]]/Table2[[#This Row],[Day Low]])-1</f>
        <v>3.660638297872354E-2</v>
      </c>
      <c r="AD16" s="1">
        <f>(Table2[[#This Row],[Day High]]/Table2[[#This Row],[Close Price]])-1</f>
        <v>5.2031485719563619E-3</v>
      </c>
      <c r="AE16" s="1">
        <f>(Table2[[#This Row],[Close Price]]/Table2[[#This Row],[Current Week Low]])-1</f>
        <v>0.11437557182067715</v>
      </c>
      <c r="AF16" s="1">
        <f>(Table2[[#This Row],[Current Week High]]/Table2[[#This Row],[Close Price]])-1</f>
        <v>5.2031485719563619E-3</v>
      </c>
      <c r="AG16" s="1">
        <f>(Table2[[#This Row],[Close Price]]/Table2[[#This Row],[Current Month Low]])-1</f>
        <v>0.11437557182067715</v>
      </c>
      <c r="AH16" s="1">
        <f>(Table2[[#This Row],[Current Month High]]/Table2[[#This Row],[Close Price]])-1</f>
        <v>5.2031485719563619E-3</v>
      </c>
      <c r="AI16">
        <v>2.4168471177430302</v>
      </c>
      <c r="AJ16">
        <v>163.35405405405399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0.75</v>
      </c>
      <c r="AM16" t="s">
        <v>3203</v>
      </c>
      <c r="AN16">
        <v>19.11</v>
      </c>
      <c r="AO16" t="s">
        <v>3203</v>
      </c>
      <c r="AP16">
        <v>0.20883002336901199</v>
      </c>
      <c r="AQ16">
        <f>(Table2[[#This Row],[Sharpe Ratio]]-AVERAGE(Table2[Sharpe Ratio]))/_xlfn.STDEV.P(Table2[Sharpe Ratio])</f>
        <v>1.7362636624402974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7.6012628487604257</v>
      </c>
      <c r="AS16">
        <f>_xlfn.RANK.AVG(Table2[[#This Row],[1Y Return vs Nifty Z-Score]],Table2[1Y Return vs Nifty Z-Score])</f>
        <v>52</v>
      </c>
      <c r="AT16">
        <f>_xlfn.RANK.AVG(Table2[[#This Row],[6M Return vs Nifty Z-Score]],Table2[6M Return vs Nifty Z-Score])</f>
        <v>38</v>
      </c>
      <c r="AU16">
        <f>_xlfn.RANK.AVG(Table2[[#This Row],[Sharpe Ratio Z-Score]],Table2[Sharpe Ratio Z-Score])</f>
        <v>23</v>
      </c>
      <c r="AV16">
        <f>(Table2[[#This Row],[Rank 1Y]]+Table2[[#This Row],[Rank 6M]]+Table2[[#This Row],[Rank Sharpe]])/3</f>
        <v>37.666666666666664</v>
      </c>
    </row>
    <row r="17" spans="1:48" x14ac:dyDescent="0.3">
      <c r="A17" t="s">
        <v>383</v>
      </c>
      <c r="B17" t="s">
        <v>384</v>
      </c>
      <c r="C17" t="s">
        <v>3167</v>
      </c>
      <c r="D17" t="s">
        <v>173</v>
      </c>
      <c r="E17">
        <v>62797.987389374997</v>
      </c>
      <c r="F17">
        <v>14353.85</v>
      </c>
      <c r="G17">
        <v>189.341231166276</v>
      </c>
      <c r="H17">
        <f>(Table2[[#This Row],[1Y Return vs Nifty]]-AVERAGE(Table2[1Y Return vs Nifty]))/_xlfn.STDEV.P(Table2[1Y Return vs Nifty])</f>
        <v>2.9326426450390204</v>
      </c>
      <c r="I17">
        <v>8.0507025609393104</v>
      </c>
      <c r="J17">
        <f>(Table2[[#This Row],[1M Return vs Nifty]]-AVERAGE(Table2[1M Return vs Nifty]))/_xlfn.STDEV.P(Table2[1M Return vs Nifty])</f>
        <v>0.76932335492601656</v>
      </c>
      <c r="K17">
        <v>52.9718770967105</v>
      </c>
      <c r="L17">
        <f>(Table2[[#This Row],[6M Return vs Nifty]]-AVERAGE(Table2[6M Return vs Nifty]))/_xlfn.STDEV.P(Table2[6M Return vs Nifty])</f>
        <v>1.4244349207252236</v>
      </c>
      <c r="M17">
        <v>8.5609623603660499</v>
      </c>
      <c r="N17">
        <f>(Table2[[#This Row],[1W Return vs Nifty]]-AVERAGE(Table2[1W Return vs Nifty]))/_xlfn.STDEV.P(Table2[1W Return vs Nifty])</f>
        <v>1.4372745629342345</v>
      </c>
      <c r="O17">
        <v>14206.51</v>
      </c>
      <c r="P17">
        <v>13701.8925904929</v>
      </c>
      <c r="Q17">
        <v>10820.114864106599</v>
      </c>
      <c r="R17">
        <v>64.147566073290704</v>
      </c>
      <c r="S17" s="1">
        <f>(Table2[[#This Row],[Close Price]]-Table2[[#This Row],[20D EMA]])/Table2[[#This Row],[20D EMA]]</f>
        <v>1.0371301607502485E-2</v>
      </c>
      <c r="T17" s="1">
        <f>(Table2[[#This Row],[Close Price]]-Table2[[#This Row],[50D EMA]])/Table2[[#This Row],[50D EMA]]</f>
        <v>4.7581558912486506E-2</v>
      </c>
      <c r="U17" s="1">
        <f>(Table2[[#This Row],[Close Price]]-Table2[[#This Row],[200D EMA]])/Table2[[#This Row],[200D EMA]]</f>
        <v>0.3265894290656568</v>
      </c>
      <c r="V17">
        <v>1.04222045392136</v>
      </c>
      <c r="W17">
        <v>14200</v>
      </c>
      <c r="X17">
        <v>14940</v>
      </c>
      <c r="Y17">
        <v>13590.2</v>
      </c>
      <c r="Z17">
        <v>14945</v>
      </c>
      <c r="AA17">
        <v>13590.2</v>
      </c>
      <c r="AB17">
        <v>14945</v>
      </c>
      <c r="AC17" s="1">
        <f>(Table2[[#This Row],[Close Price]]/Table2[[#This Row],[Day Low]])-1</f>
        <v>1.0834507042253527E-2</v>
      </c>
      <c r="AD17" s="1">
        <f>(Table2[[#This Row],[Day High]]/Table2[[#This Row],[Close Price]])-1</f>
        <v>4.0835733966845034E-2</v>
      </c>
      <c r="AE17" s="1">
        <f>(Table2[[#This Row],[Close Price]]/Table2[[#This Row],[Current Week Low]])-1</f>
        <v>5.6191226030521957E-2</v>
      </c>
      <c r="AF17" s="1">
        <f>(Table2[[#This Row],[Current Week High]]/Table2[[#This Row],[Close Price]])-1</f>
        <v>4.1184072565896956E-2</v>
      </c>
      <c r="AG17" s="1">
        <f>(Table2[[#This Row],[Close Price]]/Table2[[#This Row],[Current Month Low]])-1</f>
        <v>5.6191226030521957E-2</v>
      </c>
      <c r="AH17" s="1">
        <f>(Table2[[#This Row],[Current Month High]]/Table2[[#This Row],[Close Price]])-1</f>
        <v>4.1184072565896956E-2</v>
      </c>
      <c r="AI17">
        <v>15.2997279475541</v>
      </c>
      <c r="AJ17">
        <v>233.82987382987301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0.22</v>
      </c>
      <c r="AM17" t="s">
        <v>3203</v>
      </c>
      <c r="AN17">
        <v>3.41</v>
      </c>
      <c r="AO17" t="s">
        <v>3203</v>
      </c>
      <c r="AP17">
        <v>0.18949985003790601</v>
      </c>
      <c r="AQ17">
        <f>(Table2[[#This Row],[Sharpe Ratio]]-AVERAGE(Table2[Sharpe Ratio]))/_xlfn.STDEV.P(Table2[Sharpe Ratio])</f>
        <v>1.5056538722053143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8.0693293558298098</v>
      </c>
      <c r="AS17">
        <f>_xlfn.RANK.AVG(Table2[[#This Row],[1Y Return vs Nifty Z-Score]],Table2[1Y Return vs Nifty Z-Score])</f>
        <v>15</v>
      </c>
      <c r="AT17">
        <f>_xlfn.RANK.AVG(Table2[[#This Row],[6M Return vs Nifty Z-Score]],Table2[6M Return vs Nifty Z-Score])</f>
        <v>59</v>
      </c>
      <c r="AU17">
        <f>_xlfn.RANK.AVG(Table2[[#This Row],[Sharpe Ratio Z-Score]],Table2[Sharpe Ratio Z-Score])</f>
        <v>43</v>
      </c>
      <c r="AV17">
        <f>(Table2[[#This Row],[Rank 1Y]]+Table2[[#This Row],[Rank 6M]]+Table2[[#This Row],[Rank Sharpe]])/3</f>
        <v>39</v>
      </c>
    </row>
    <row r="18" spans="1:48" x14ac:dyDescent="0.3">
      <c r="A18" t="s">
        <v>972</v>
      </c>
      <c r="B18" t="s">
        <v>973</v>
      </c>
      <c r="C18" t="s">
        <v>3164</v>
      </c>
      <c r="D18" t="s">
        <v>974</v>
      </c>
      <c r="E18">
        <v>15173.135201139999</v>
      </c>
      <c r="F18">
        <v>2299.5500000000002</v>
      </c>
      <c r="G18">
        <v>80.676122172738701</v>
      </c>
      <c r="H18">
        <f>(Table2[[#This Row],[1Y Return vs Nifty]]-AVERAGE(Table2[1Y Return vs Nifty]))/_xlfn.STDEV.P(Table2[1Y Return vs Nifty])</f>
        <v>1.0090504475153794</v>
      </c>
      <c r="I18">
        <v>-3.1049920931783102</v>
      </c>
      <c r="J18">
        <f>(Table2[[#This Row],[1M Return vs Nifty]]-AVERAGE(Table2[1M Return vs Nifty]))/_xlfn.STDEV.P(Table2[1M Return vs Nifty])</f>
        <v>-0.40406084637010786</v>
      </c>
      <c r="K18">
        <v>145.16836906267901</v>
      </c>
      <c r="L18">
        <f>(Table2[[#This Row],[6M Return vs Nifty]]-AVERAGE(Table2[6M Return vs Nifty]))/_xlfn.STDEV.P(Table2[6M Return vs Nifty])</f>
        <v>4.4153850126687857</v>
      </c>
      <c r="M18">
        <v>10.9750366646771</v>
      </c>
      <c r="N18">
        <f>(Table2[[#This Row],[1W Return vs Nifty]]-AVERAGE(Table2[1W Return vs Nifty]))/_xlfn.STDEV.P(Table2[1W Return vs Nifty])</f>
        <v>2.0501636928930829</v>
      </c>
      <c r="O18">
        <v>2222.06</v>
      </c>
      <c r="P18">
        <v>2210.49657084094</v>
      </c>
      <c r="Q18">
        <v>1663.18132388655</v>
      </c>
      <c r="R18">
        <v>54.767396411651902</v>
      </c>
      <c r="S18" s="1">
        <f>(Table2[[#This Row],[Close Price]]-Table2[[#This Row],[20D EMA]])/Table2[[#This Row],[20D EMA]]</f>
        <v>3.487304573233857E-2</v>
      </c>
      <c r="T18" s="1">
        <f>(Table2[[#This Row],[Close Price]]-Table2[[#This Row],[50D EMA]])/Table2[[#This Row],[50D EMA]]</f>
        <v>4.0286617194425951E-2</v>
      </c>
      <c r="U18" s="1">
        <f>(Table2[[#This Row],[Close Price]]-Table2[[#This Row],[200D EMA]])/Table2[[#This Row],[200D EMA]]</f>
        <v>0.38262134559470234</v>
      </c>
      <c r="V18">
        <v>0.55554046606763696</v>
      </c>
      <c r="W18">
        <v>2233.3000000000002</v>
      </c>
      <c r="X18">
        <v>2335</v>
      </c>
      <c r="Y18">
        <v>2104.9499999999998</v>
      </c>
      <c r="Z18">
        <v>2335</v>
      </c>
      <c r="AA18">
        <v>2104.9499999999998</v>
      </c>
      <c r="AB18">
        <v>2335</v>
      </c>
      <c r="AC18" s="1">
        <f>(Table2[[#This Row],[Close Price]]/Table2[[#This Row],[Day Low]])-1</f>
        <v>2.9664621860027829E-2</v>
      </c>
      <c r="AD18" s="1">
        <f>(Table2[[#This Row],[Day High]]/Table2[[#This Row],[Close Price]])-1</f>
        <v>1.5416059663847292E-2</v>
      </c>
      <c r="AE18" s="1">
        <f>(Table2[[#This Row],[Close Price]]/Table2[[#This Row],[Current Week Low]])-1</f>
        <v>9.2448751751823321E-2</v>
      </c>
      <c r="AF18" s="1">
        <f>(Table2[[#This Row],[Current Week High]]/Table2[[#This Row],[Close Price]])-1</f>
        <v>1.5416059663847292E-2</v>
      </c>
      <c r="AG18" s="1">
        <f>(Table2[[#This Row],[Close Price]]/Table2[[#This Row],[Current Month Low]])-1</f>
        <v>9.2448751751823321E-2</v>
      </c>
      <c r="AH18" s="1">
        <f>(Table2[[#This Row],[Current Month High]]/Table2[[#This Row],[Close Price]])-1</f>
        <v>1.5416059663847292E-2</v>
      </c>
      <c r="AI18">
        <v>17.414276706312101</v>
      </c>
      <c r="AJ18">
        <v>215.006849315068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0.02</v>
      </c>
      <c r="AM18" t="s">
        <v>3203</v>
      </c>
      <c r="AN18">
        <v>5.78</v>
      </c>
      <c r="AO18" t="s">
        <v>3203</v>
      </c>
      <c r="AP18">
        <v>0.23541923683839999</v>
      </c>
      <c r="AQ18">
        <f>(Table2[[#This Row],[Sharpe Ratio]]-AVERAGE(Table2[Sharpe Ratio]))/_xlfn.STDEV.P(Table2[Sharpe Ratio])</f>
        <v>2.0534741103580929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9.1240124170652344</v>
      </c>
      <c r="AS18">
        <f>_xlfn.RANK.AVG(Table2[[#This Row],[1Y Return vs Nifty Z-Score]],Table2[1Y Return vs Nifty Z-Score])</f>
        <v>100</v>
      </c>
      <c r="AT18">
        <f>_xlfn.RANK.AVG(Table2[[#This Row],[6M Return vs Nifty Z-Score]],Table2[6M Return vs Nifty Z-Score])</f>
        <v>4</v>
      </c>
      <c r="AU18">
        <f>_xlfn.RANK.AVG(Table2[[#This Row],[Sharpe Ratio Z-Score]],Table2[Sharpe Ratio Z-Score])</f>
        <v>15</v>
      </c>
      <c r="AV18">
        <f>(Table2[[#This Row],[Rank 1Y]]+Table2[[#This Row],[Rank 6M]]+Table2[[#This Row],[Rank Sharpe]])/3</f>
        <v>39.666666666666664</v>
      </c>
    </row>
    <row r="19" spans="1:48" x14ac:dyDescent="0.3">
      <c r="A19" t="s">
        <v>1077</v>
      </c>
      <c r="B19" t="s">
        <v>1078</v>
      </c>
      <c r="C19" t="s">
        <v>3157</v>
      </c>
      <c r="D19" t="s">
        <v>220</v>
      </c>
      <c r="E19">
        <v>12338.362506400001</v>
      </c>
      <c r="F19">
        <v>2938.55</v>
      </c>
      <c r="G19">
        <v>137.27704581607199</v>
      </c>
      <c r="H19">
        <f>(Table2[[#This Row],[1Y Return vs Nifty]]-AVERAGE(Table2[1Y Return vs Nifty]))/_xlfn.STDEV.P(Table2[1Y Return vs Nifty])</f>
        <v>2.0110012678051064</v>
      </c>
      <c r="I19">
        <v>22.350507108844202</v>
      </c>
      <c r="J19">
        <f>(Table2[[#This Row],[1M Return vs Nifty]]-AVERAGE(Table2[1M Return vs Nifty]))/_xlfn.STDEV.P(Table2[1M Return vs Nifty])</f>
        <v>2.2734129933010503</v>
      </c>
      <c r="K19">
        <v>76.507176952516701</v>
      </c>
      <c r="L19">
        <f>(Table2[[#This Row],[6M Return vs Nifty]]-AVERAGE(Table2[6M Return vs Nifty]))/_xlfn.STDEV.P(Table2[6M Return vs Nifty])</f>
        <v>2.1879445268567257</v>
      </c>
      <c r="M19">
        <v>1.0349573999836801</v>
      </c>
      <c r="N19">
        <f>(Table2[[#This Row],[1W Return vs Nifty]]-AVERAGE(Table2[1W Return vs Nifty]))/_xlfn.STDEV.P(Table2[1W Return vs Nifty])</f>
        <v>-0.47343987696413259</v>
      </c>
      <c r="O19">
        <v>2804.84</v>
      </c>
      <c r="P19">
        <v>2607.2673854804498</v>
      </c>
      <c r="Q19">
        <v>2034.2093935735199</v>
      </c>
      <c r="R19">
        <v>55.923974934558203</v>
      </c>
      <c r="S19" s="1">
        <f>(Table2[[#This Row],[Close Price]]-Table2[[#This Row],[20D EMA]])/Table2[[#This Row],[20D EMA]]</f>
        <v>4.7671168408893211E-2</v>
      </c>
      <c r="T19" s="1">
        <f>(Table2[[#This Row],[Close Price]]-Table2[[#This Row],[50D EMA]])/Table2[[#This Row],[50D EMA]]</f>
        <v>0.12706123520910145</v>
      </c>
      <c r="U19" s="1">
        <f>(Table2[[#This Row],[Close Price]]-Table2[[#This Row],[200D EMA]])/Table2[[#This Row],[200D EMA]]</f>
        <v>0.44456613428463937</v>
      </c>
      <c r="V19">
        <v>1.79242932575101</v>
      </c>
      <c r="W19">
        <v>2921</v>
      </c>
      <c r="X19">
        <v>3032.8</v>
      </c>
      <c r="Y19">
        <v>2820</v>
      </c>
      <c r="Z19">
        <v>3700</v>
      </c>
      <c r="AA19">
        <v>2820</v>
      </c>
      <c r="AB19">
        <v>3735.2</v>
      </c>
      <c r="AC19" s="1">
        <f>(Table2[[#This Row],[Close Price]]/Table2[[#This Row],[Day Low]])-1</f>
        <v>6.008216364258967E-3</v>
      </c>
      <c r="AD19" s="1">
        <f>(Table2[[#This Row],[Day High]]/Table2[[#This Row],[Close Price]])-1</f>
        <v>3.2073641762093485E-2</v>
      </c>
      <c r="AE19" s="1">
        <f>(Table2[[#This Row],[Close Price]]/Table2[[#This Row],[Current Week Low]])-1</f>
        <v>4.2039007092198544E-2</v>
      </c>
      <c r="AF19" s="1">
        <f>(Table2[[#This Row],[Current Week High]]/Table2[[#This Row],[Close Price]])-1</f>
        <v>0.25912439808749199</v>
      </c>
      <c r="AG19" s="1">
        <f>(Table2[[#This Row],[Close Price]]/Table2[[#This Row],[Current Month Low]])-1</f>
        <v>4.2039007092198544E-2</v>
      </c>
      <c r="AH19" s="1">
        <f>(Table2[[#This Row],[Current Month High]]/Table2[[#This Row],[Close Price]])-1</f>
        <v>0.27110309506389196</v>
      </c>
      <c r="AI19">
        <v>27.1103095063891</v>
      </c>
      <c r="AJ19">
        <v>168.71656531479999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0.17</v>
      </c>
      <c r="AM19" t="s">
        <v>3203</v>
      </c>
      <c r="AN19">
        <v>13.31</v>
      </c>
      <c r="AO19" t="s">
        <v>3203</v>
      </c>
      <c r="AP19">
        <v>0.18028347819635199</v>
      </c>
      <c r="AQ19">
        <f>(Table2[[#This Row],[Sharpe Ratio]]-AVERAGE(Table2[Sharpe Ratio]))/_xlfn.STDEV.P(Table2[Sharpe Ratio])</f>
        <v>1.3957021640285325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7.3946210750272829</v>
      </c>
      <c r="AS19">
        <f>_xlfn.RANK.AVG(Table2[[#This Row],[1Y Return vs Nifty Z-Score]],Table2[1Y Return vs Nifty Z-Score])</f>
        <v>35</v>
      </c>
      <c r="AT19">
        <f>_xlfn.RANK.AVG(Table2[[#This Row],[6M Return vs Nifty Z-Score]],Table2[6M Return vs Nifty Z-Score])</f>
        <v>26</v>
      </c>
      <c r="AU19">
        <f>_xlfn.RANK.AVG(Table2[[#This Row],[Sharpe Ratio Z-Score]],Table2[Sharpe Ratio Z-Score])</f>
        <v>61</v>
      </c>
      <c r="AV19">
        <f>(Table2[[#This Row],[Rank 1Y]]+Table2[[#This Row],[Rank 6M]]+Table2[[#This Row],[Rank Sharpe]])/3</f>
        <v>40.666666666666664</v>
      </c>
    </row>
    <row r="20" spans="1:48" x14ac:dyDescent="0.3">
      <c r="A20" t="s">
        <v>643</v>
      </c>
      <c r="B20" t="s">
        <v>644</v>
      </c>
      <c r="C20" t="s">
        <v>3167</v>
      </c>
      <c r="D20" t="s">
        <v>173</v>
      </c>
      <c r="E20">
        <v>29347.098785856</v>
      </c>
      <c r="F20">
        <v>218.61</v>
      </c>
      <c r="G20">
        <v>239.80602331825099</v>
      </c>
      <c r="H20">
        <f>(Table2[[#This Row],[1Y Return vs Nifty]]-AVERAGE(Table2[1Y Return vs Nifty]))/_xlfn.STDEV.P(Table2[1Y Return vs Nifty])</f>
        <v>3.8259715279922841</v>
      </c>
      <c r="I20">
        <v>2.3519672978802899</v>
      </c>
      <c r="J20">
        <f>(Table2[[#This Row],[1M Return vs Nifty]]-AVERAGE(Table2[1M Return vs Nifty]))/_xlfn.STDEV.P(Table2[1M Return vs Nifty])</f>
        <v>0.16991595517485575</v>
      </c>
      <c r="K20">
        <v>44.905425990713802</v>
      </c>
      <c r="L20">
        <f>(Table2[[#This Row],[6M Return vs Nifty]]-AVERAGE(Table2[6M Return vs Nifty]))/_xlfn.STDEV.P(Table2[6M Return vs Nifty])</f>
        <v>1.1627508570187155</v>
      </c>
      <c r="M20">
        <v>2.8056098262664699</v>
      </c>
      <c r="N20">
        <f>(Table2[[#This Row],[1W Return vs Nifty]]-AVERAGE(Table2[1W Return vs Nifty]))/_xlfn.STDEV.P(Table2[1W Return vs Nifty])</f>
        <v>-2.3903745012431546E-2</v>
      </c>
      <c r="O20">
        <v>218.97</v>
      </c>
      <c r="P20">
        <v>217.28857553378799</v>
      </c>
      <c r="Q20">
        <v>172.39930347606301</v>
      </c>
      <c r="R20">
        <v>60.393929511175301</v>
      </c>
      <c r="S20" s="1">
        <f>(Table2[[#This Row],[Close Price]]-Table2[[#This Row],[20D EMA]])/Table2[[#This Row],[20D EMA]]</f>
        <v>-1.6440608302506518E-3</v>
      </c>
      <c r="T20" s="1">
        <f>(Table2[[#This Row],[Close Price]]-Table2[[#This Row],[50D EMA]])/Table2[[#This Row],[50D EMA]]</f>
        <v>6.0814263380660023E-3</v>
      </c>
      <c r="U20" s="1">
        <f>(Table2[[#This Row],[Close Price]]-Table2[[#This Row],[200D EMA]])/Table2[[#This Row],[200D EMA]]</f>
        <v>0.26804456626098366</v>
      </c>
      <c r="V20">
        <v>0.49888099748179698</v>
      </c>
      <c r="W20">
        <v>217.55</v>
      </c>
      <c r="X20">
        <v>227.25</v>
      </c>
      <c r="Y20">
        <v>213.19</v>
      </c>
      <c r="Z20">
        <v>227.25</v>
      </c>
      <c r="AA20">
        <v>213.19</v>
      </c>
      <c r="AB20">
        <v>227.25</v>
      </c>
      <c r="AC20" s="1">
        <f>(Table2[[#This Row],[Close Price]]/Table2[[#This Row],[Day Low]])-1</f>
        <v>4.8724431165250159E-3</v>
      </c>
      <c r="AD20" s="1">
        <f>(Table2[[#This Row],[Day High]]/Table2[[#This Row],[Close Price]])-1</f>
        <v>3.9522437216961581E-2</v>
      </c>
      <c r="AE20" s="1">
        <f>(Table2[[#This Row],[Close Price]]/Table2[[#This Row],[Current Week Low]])-1</f>
        <v>2.5423331300717722E-2</v>
      </c>
      <c r="AF20" s="1">
        <f>(Table2[[#This Row],[Current Week High]]/Table2[[#This Row],[Close Price]])-1</f>
        <v>3.9522437216961581E-2</v>
      </c>
      <c r="AG20" s="1">
        <f>(Table2[[#This Row],[Close Price]]/Table2[[#This Row],[Current Month Low]])-1</f>
        <v>2.5423331300717722E-2</v>
      </c>
      <c r="AH20" s="1">
        <f>(Table2[[#This Row],[Current Month High]]/Table2[[#This Row],[Close Price]])-1</f>
        <v>3.9522437216961581E-2</v>
      </c>
      <c r="AI20">
        <v>19.8023878139151</v>
      </c>
      <c r="AJ20">
        <v>277.076326002587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7.0000000000000007E-2</v>
      </c>
      <c r="AM20" t="s">
        <v>3203</v>
      </c>
      <c r="AN20">
        <v>6.2</v>
      </c>
      <c r="AO20" t="s">
        <v>3203</v>
      </c>
      <c r="AP20">
        <v>0.18908428671569</v>
      </c>
      <c r="AQ20">
        <f>(Table2[[#This Row],[Sharpe Ratio]]-AVERAGE(Table2[Sharpe Ratio]))/_xlfn.STDEV.P(Table2[Sharpe Ratio])</f>
        <v>1.5006961840912936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6.6354307792647171</v>
      </c>
      <c r="AS20">
        <f>_xlfn.RANK.AVG(Table2[[#This Row],[1Y Return vs Nifty Z-Score]],Table2[1Y Return vs Nifty Z-Score])</f>
        <v>4</v>
      </c>
      <c r="AT20">
        <f>_xlfn.RANK.AVG(Table2[[#This Row],[6M Return vs Nifty Z-Score]],Table2[6M Return vs Nifty Z-Score])</f>
        <v>75</v>
      </c>
      <c r="AU20">
        <f>_xlfn.RANK.AVG(Table2[[#This Row],[Sharpe Ratio Z-Score]],Table2[Sharpe Ratio Z-Score])</f>
        <v>44</v>
      </c>
      <c r="AV20">
        <f>(Table2[[#This Row],[Rank 1Y]]+Table2[[#This Row],[Rank 6M]]+Table2[[#This Row],[Rank Sharpe]])/3</f>
        <v>41</v>
      </c>
    </row>
    <row r="21" spans="1:48" x14ac:dyDescent="0.3">
      <c r="A21" t="s">
        <v>1065</v>
      </c>
      <c r="B21" t="s">
        <v>1066</v>
      </c>
      <c r="C21" t="s">
        <v>3157</v>
      </c>
      <c r="D21" t="s">
        <v>405</v>
      </c>
      <c r="E21">
        <v>12529.87556828</v>
      </c>
      <c r="F21">
        <v>393.35</v>
      </c>
      <c r="G21">
        <v>226.66636281135101</v>
      </c>
      <c r="H21">
        <f>(Table2[[#This Row],[1Y Return vs Nifty]]-AVERAGE(Table2[1Y Return vs Nifty]))/_xlfn.STDEV.P(Table2[1Y Return vs Nifty])</f>
        <v>3.593372962884458</v>
      </c>
      <c r="I21">
        <v>5.5095765995973398</v>
      </c>
      <c r="J21">
        <f>(Table2[[#This Row],[1M Return vs Nifty]]-AVERAGE(Table2[1M Return vs Nifty]))/_xlfn.STDEV.P(Table2[1M Return vs Nifty])</f>
        <v>0.50204129414986143</v>
      </c>
      <c r="K21">
        <v>179.874665070818</v>
      </c>
      <c r="L21">
        <f>(Table2[[#This Row],[6M Return vs Nifty]]-AVERAGE(Table2[6M Return vs Nifty]))/_xlfn.STDEV.P(Table2[6M Return vs Nifty])</f>
        <v>5.541293352813442</v>
      </c>
      <c r="M21">
        <v>11.804098253285799</v>
      </c>
      <c r="N21">
        <f>(Table2[[#This Row],[1W Return vs Nifty]]-AVERAGE(Table2[1W Return vs Nifty]))/_xlfn.STDEV.P(Table2[1W Return vs Nifty])</f>
        <v>2.2606472040332668</v>
      </c>
      <c r="O21">
        <v>384.9</v>
      </c>
      <c r="P21">
        <v>352.37980646659901</v>
      </c>
      <c r="Q21">
        <v>243.73014951794801</v>
      </c>
      <c r="R21">
        <v>62.542014059346997</v>
      </c>
      <c r="S21" s="1">
        <f>(Table2[[#This Row],[Close Price]]-Table2[[#This Row],[20D EMA]])/Table2[[#This Row],[20D EMA]]</f>
        <v>2.195375422187593E-2</v>
      </c>
      <c r="T21" s="1">
        <f>(Table2[[#This Row],[Close Price]]-Table2[[#This Row],[50D EMA]])/Table2[[#This Row],[50D EMA]]</f>
        <v>0.11626714352397051</v>
      </c>
      <c r="U21" s="1">
        <f>(Table2[[#This Row],[Close Price]]-Table2[[#This Row],[200D EMA]])/Table2[[#This Row],[200D EMA]]</f>
        <v>0.61387502029589569</v>
      </c>
      <c r="V21">
        <v>0.51290333496789298</v>
      </c>
      <c r="W21">
        <v>389</v>
      </c>
      <c r="X21">
        <v>416.7</v>
      </c>
      <c r="Y21">
        <v>379.15</v>
      </c>
      <c r="Z21">
        <v>416.7</v>
      </c>
      <c r="AA21">
        <v>379.15</v>
      </c>
      <c r="AB21">
        <v>416.7</v>
      </c>
      <c r="AC21" s="1">
        <f>(Table2[[#This Row],[Close Price]]/Table2[[#This Row],[Day Low]])-1</f>
        <v>1.1182519280205749E-2</v>
      </c>
      <c r="AD21" s="1">
        <f>(Table2[[#This Row],[Day High]]/Table2[[#This Row],[Close Price]])-1</f>
        <v>5.9361891445277593E-2</v>
      </c>
      <c r="AE21" s="1">
        <f>(Table2[[#This Row],[Close Price]]/Table2[[#This Row],[Current Week Low]])-1</f>
        <v>3.7452195700909963E-2</v>
      </c>
      <c r="AF21" s="1">
        <f>(Table2[[#This Row],[Current Week High]]/Table2[[#This Row],[Close Price]])-1</f>
        <v>5.9361891445277593E-2</v>
      </c>
      <c r="AG21" s="1">
        <f>(Table2[[#This Row],[Close Price]]/Table2[[#This Row],[Current Month Low]])-1</f>
        <v>3.7452195700909963E-2</v>
      </c>
      <c r="AH21" s="1">
        <f>(Table2[[#This Row],[Current Month High]]/Table2[[#This Row],[Close Price]])-1</f>
        <v>5.9361891445277593E-2</v>
      </c>
      <c r="AI21">
        <v>14.134994279903299</v>
      </c>
      <c r="AJ21">
        <v>276.95256348826001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0.49</v>
      </c>
      <c r="AM21" t="s">
        <v>3203</v>
      </c>
      <c r="AN21">
        <v>5.23</v>
      </c>
      <c r="AO21" t="s">
        <v>3203</v>
      </c>
      <c r="AP21">
        <v>0.14848231721043301</v>
      </c>
      <c r="AQ21">
        <f>(Table2[[#This Row],[Sharpe Ratio]]-AVERAGE(Table2[Sharpe Ratio]))/_xlfn.STDEV.P(Table2[Sharpe Ratio])</f>
        <v>1.0163129604981933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12.913667774379222</v>
      </c>
      <c r="AS21">
        <f>_xlfn.RANK.AVG(Table2[[#This Row],[1Y Return vs Nifty Z-Score]],Table2[1Y Return vs Nifty Z-Score])</f>
        <v>6</v>
      </c>
      <c r="AT21">
        <f>_xlfn.RANK.AVG(Table2[[#This Row],[6M Return vs Nifty Z-Score]],Table2[6M Return vs Nifty Z-Score])</f>
        <v>2</v>
      </c>
      <c r="AU21">
        <f>_xlfn.RANK.AVG(Table2[[#This Row],[Sharpe Ratio Z-Score]],Table2[Sharpe Ratio Z-Score])</f>
        <v>115</v>
      </c>
      <c r="AV21">
        <f>(Table2[[#This Row],[Rank 1Y]]+Table2[[#This Row],[Rank 6M]]+Table2[[#This Row],[Rank Sharpe]])/3</f>
        <v>41</v>
      </c>
    </row>
    <row r="22" spans="1:48" x14ac:dyDescent="0.3">
      <c r="A22" t="s">
        <v>347</v>
      </c>
      <c r="B22" t="s">
        <v>348</v>
      </c>
      <c r="C22" t="s">
        <v>3168</v>
      </c>
      <c r="D22" t="s">
        <v>91</v>
      </c>
      <c r="E22">
        <v>72186.26023</v>
      </c>
      <c r="F22">
        <v>706.05</v>
      </c>
      <c r="G22">
        <v>84.845622532965706</v>
      </c>
      <c r="H22">
        <f>(Table2[[#This Row],[1Y Return vs Nifty]]-AVERAGE(Table2[1Y Return vs Nifty]))/_xlfn.STDEV.P(Table2[1Y Return vs Nifty])</f>
        <v>1.0828590364432356</v>
      </c>
      <c r="I22">
        <v>6.8313334452422894E-2</v>
      </c>
      <c r="J22">
        <f>(Table2[[#This Row],[1M Return vs Nifty]]-AVERAGE(Table2[1M Return vs Nifty]))/_xlfn.STDEV.P(Table2[1M Return vs Nifty])</f>
        <v>-7.0284549141070657E-2</v>
      </c>
      <c r="K22">
        <v>73.232351412376005</v>
      </c>
      <c r="L22">
        <f>(Table2[[#This Row],[6M Return vs Nifty]]-AVERAGE(Table2[6M Return vs Nifty]))/_xlfn.STDEV.P(Table2[6M Return vs Nifty])</f>
        <v>2.0817057802241705</v>
      </c>
      <c r="M22">
        <v>3.76691462205588</v>
      </c>
      <c r="N22">
        <f>(Table2[[#This Row],[1W Return vs Nifty]]-AVERAGE(Table2[1W Return vs Nifty]))/_xlfn.STDEV.P(Table2[1W Return vs Nifty])</f>
        <v>0.22015388770603753</v>
      </c>
      <c r="O22">
        <v>688.88</v>
      </c>
      <c r="P22">
        <v>674.127462968082</v>
      </c>
      <c r="Q22">
        <v>526.98911565250899</v>
      </c>
      <c r="R22">
        <v>58.5909615265087</v>
      </c>
      <c r="S22" s="1">
        <f>(Table2[[#This Row],[Close Price]]-Table2[[#This Row],[20D EMA]])/Table2[[#This Row],[20D EMA]]</f>
        <v>2.4924515155034199E-2</v>
      </c>
      <c r="T22" s="1">
        <f>(Table2[[#This Row],[Close Price]]-Table2[[#This Row],[50D EMA]])/Table2[[#This Row],[50D EMA]]</f>
        <v>4.7353859300387817E-2</v>
      </c>
      <c r="U22" s="1">
        <f>(Table2[[#This Row],[Close Price]]-Table2[[#This Row],[200D EMA]])/Table2[[#This Row],[200D EMA]]</f>
        <v>0.33978099173031462</v>
      </c>
      <c r="V22">
        <v>0.69808656141135705</v>
      </c>
      <c r="W22">
        <v>692.75</v>
      </c>
      <c r="X22">
        <v>718.3</v>
      </c>
      <c r="Y22">
        <v>632.4</v>
      </c>
      <c r="Z22">
        <v>718.3</v>
      </c>
      <c r="AA22">
        <v>632.4</v>
      </c>
      <c r="AB22">
        <v>718.3</v>
      </c>
      <c r="AC22" s="1">
        <f>(Table2[[#This Row],[Close Price]]/Table2[[#This Row],[Day Low]])-1</f>
        <v>1.9198845182244684E-2</v>
      </c>
      <c r="AD22" s="1">
        <f>(Table2[[#This Row],[Day High]]/Table2[[#This Row],[Close Price]])-1</f>
        <v>1.7350046030734312E-2</v>
      </c>
      <c r="AE22" s="1">
        <f>(Table2[[#This Row],[Close Price]]/Table2[[#This Row],[Current Week Low]])-1</f>
        <v>0.11646110056925996</v>
      </c>
      <c r="AF22" s="1">
        <f>(Table2[[#This Row],[Current Week High]]/Table2[[#This Row],[Close Price]])-1</f>
        <v>1.7350046030734312E-2</v>
      </c>
      <c r="AG22" s="1">
        <f>(Table2[[#This Row],[Close Price]]/Table2[[#This Row],[Current Month Low]])-1</f>
        <v>0.11646110056925996</v>
      </c>
      <c r="AH22" s="1">
        <f>(Table2[[#This Row],[Current Month High]]/Table2[[#This Row],[Close Price]])-1</f>
        <v>1.7350046030734312E-2</v>
      </c>
      <c r="AI22">
        <v>11.3589689115501</v>
      </c>
      <c r="AJ22">
        <v>132.17691548832599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0.35</v>
      </c>
      <c r="AM22" t="s">
        <v>3203</v>
      </c>
      <c r="AN22">
        <v>4.46</v>
      </c>
      <c r="AO22" t="s">
        <v>3203</v>
      </c>
      <c r="AP22">
        <v>0.24255223379534699</v>
      </c>
      <c r="AQ22">
        <f>(Table2[[#This Row],[Sharpe Ratio]]-AVERAGE(Table2[Sharpe Ratio]))/_xlfn.STDEV.P(Table2[Sharpe Ratio])</f>
        <v>2.1385710675251191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5.4530052227574917</v>
      </c>
      <c r="AS22">
        <f>_xlfn.RANK.AVG(Table2[[#This Row],[1Y Return vs Nifty Z-Score]],Table2[1Y Return vs Nifty Z-Score])</f>
        <v>92</v>
      </c>
      <c r="AT22">
        <f>_xlfn.RANK.AVG(Table2[[#This Row],[6M Return vs Nifty Z-Score]],Table2[6M Return vs Nifty Z-Score])</f>
        <v>29</v>
      </c>
      <c r="AU22">
        <f>_xlfn.RANK.AVG(Table2[[#This Row],[Sharpe Ratio Z-Score]],Table2[Sharpe Ratio Z-Score])</f>
        <v>10</v>
      </c>
      <c r="AV22">
        <f>(Table2[[#This Row],[Rank 1Y]]+Table2[[#This Row],[Rank 6M]]+Table2[[#This Row],[Rank Sharpe]])/3</f>
        <v>43.666666666666664</v>
      </c>
    </row>
    <row r="23" spans="1:48" x14ac:dyDescent="0.3">
      <c r="A23" t="s">
        <v>1221</v>
      </c>
      <c r="B23" t="s">
        <v>1222</v>
      </c>
      <c r="C23" t="s">
        <v>3167</v>
      </c>
      <c r="D23" t="s">
        <v>294</v>
      </c>
      <c r="E23">
        <v>9744.8276633000005</v>
      </c>
      <c r="F23">
        <v>4063.6</v>
      </c>
      <c r="G23">
        <v>143.30744514590799</v>
      </c>
      <c r="H23">
        <f>(Table2[[#This Row],[1Y Return vs Nifty]]-AVERAGE(Table2[1Y Return vs Nifty]))/_xlfn.STDEV.P(Table2[1Y Return vs Nifty])</f>
        <v>2.1177515320459883</v>
      </c>
      <c r="I23">
        <v>13.010951925614499</v>
      </c>
      <c r="J23">
        <f>(Table2[[#This Row],[1M Return vs Nifty]]-AVERAGE(Table2[1M Return vs Nifty]))/_xlfn.STDEV.P(Table2[1M Return vs Nifty])</f>
        <v>1.2910549386110102</v>
      </c>
      <c r="K23">
        <v>133.07387833255399</v>
      </c>
      <c r="L23">
        <f>(Table2[[#This Row],[6M Return vs Nifty]]-AVERAGE(Table2[6M Return vs Nifty]))/_xlfn.STDEV.P(Table2[6M Return vs Nifty])</f>
        <v>4.023027154035395</v>
      </c>
      <c r="M23">
        <v>11.0168230491002</v>
      </c>
      <c r="N23">
        <f>(Table2[[#This Row],[1W Return vs Nifty]]-AVERAGE(Table2[1W Return vs Nifty]))/_xlfn.STDEV.P(Table2[1W Return vs Nifty])</f>
        <v>2.0607724884663861</v>
      </c>
      <c r="O23">
        <v>3886.05</v>
      </c>
      <c r="P23">
        <v>3610.8525707745798</v>
      </c>
      <c r="Q23">
        <v>2641.8859668212399</v>
      </c>
      <c r="R23">
        <v>69.420825627533105</v>
      </c>
      <c r="S23" s="1">
        <f>(Table2[[#This Row],[Close Price]]-Table2[[#This Row],[20D EMA]])/Table2[[#This Row],[20D EMA]]</f>
        <v>4.5689067304846752E-2</v>
      </c>
      <c r="T23" s="1">
        <f>(Table2[[#This Row],[Close Price]]-Table2[[#This Row],[50D EMA]])/Table2[[#This Row],[50D EMA]]</f>
        <v>0.12538518822115721</v>
      </c>
      <c r="U23" s="1">
        <f>(Table2[[#This Row],[Close Price]]-Table2[[#This Row],[200D EMA]])/Table2[[#This Row],[200D EMA]]</f>
        <v>0.53814360310539422</v>
      </c>
      <c r="V23">
        <v>0.52654825151379803</v>
      </c>
      <c r="W23">
        <v>4044.35</v>
      </c>
      <c r="X23">
        <v>4237</v>
      </c>
      <c r="Y23">
        <v>3910.9</v>
      </c>
      <c r="Z23">
        <v>4314.75</v>
      </c>
      <c r="AA23">
        <v>3910.9</v>
      </c>
      <c r="AB23">
        <v>4314.75</v>
      </c>
      <c r="AC23" s="1">
        <f>(Table2[[#This Row],[Close Price]]/Table2[[#This Row],[Day Low]])-1</f>
        <v>4.7597265320755699E-3</v>
      </c>
      <c r="AD23" s="1">
        <f>(Table2[[#This Row],[Day High]]/Table2[[#This Row],[Close Price]])-1</f>
        <v>4.2671522787675942E-2</v>
      </c>
      <c r="AE23" s="1">
        <f>(Table2[[#This Row],[Close Price]]/Table2[[#This Row],[Current Week Low]])-1</f>
        <v>3.9044721163926432E-2</v>
      </c>
      <c r="AF23" s="1">
        <f>(Table2[[#This Row],[Current Week High]]/Table2[[#This Row],[Close Price]])-1</f>
        <v>6.1804803622403703E-2</v>
      </c>
      <c r="AG23" s="1">
        <f>(Table2[[#This Row],[Close Price]]/Table2[[#This Row],[Current Month Low]])-1</f>
        <v>3.9044721163926432E-2</v>
      </c>
      <c r="AH23" s="1">
        <f>(Table2[[#This Row],[Current Month High]]/Table2[[#This Row],[Close Price]])-1</f>
        <v>6.1804803622403703E-2</v>
      </c>
      <c r="AI23">
        <v>6.1804803622403703</v>
      </c>
      <c r="AJ23">
        <v>214.78813231078999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0.27</v>
      </c>
      <c r="AM23" t="s">
        <v>3203</v>
      </c>
      <c r="AN23">
        <v>10.95</v>
      </c>
      <c r="AO23" t="s">
        <v>3203</v>
      </c>
      <c r="AP23">
        <v>0.155711171998727</v>
      </c>
      <c r="AQ23">
        <f>(Table2[[#This Row],[Sharpe Ratio]]-AVERAGE(Table2[Sharpe Ratio]))/_xlfn.STDEV.P(Table2[Sharpe Ratio])</f>
        <v>1.1025535056714244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10.595159618830204</v>
      </c>
      <c r="AS23">
        <f>_xlfn.RANK.AVG(Table2[[#This Row],[1Y Return vs Nifty Z-Score]],Table2[1Y Return vs Nifty Z-Score])</f>
        <v>31</v>
      </c>
      <c r="AT23">
        <f>_xlfn.RANK.AVG(Table2[[#This Row],[6M Return vs Nifty Z-Score]],Table2[6M Return vs Nifty Z-Score])</f>
        <v>6</v>
      </c>
      <c r="AU23">
        <f>_xlfn.RANK.AVG(Table2[[#This Row],[Sharpe Ratio Z-Score]],Table2[Sharpe Ratio Z-Score])</f>
        <v>98</v>
      </c>
      <c r="AV23">
        <f>(Table2[[#This Row],[Rank 1Y]]+Table2[[#This Row],[Rank 6M]]+Table2[[#This Row],[Rank Sharpe]])/3</f>
        <v>45</v>
      </c>
    </row>
    <row r="24" spans="1:48" x14ac:dyDescent="0.3">
      <c r="A24" t="s">
        <v>651</v>
      </c>
      <c r="B24" t="s">
        <v>652</v>
      </c>
      <c r="C24" t="s">
        <v>3171</v>
      </c>
      <c r="D24" t="s">
        <v>294</v>
      </c>
      <c r="E24">
        <v>29017.11284672</v>
      </c>
      <c r="F24">
        <v>576.65</v>
      </c>
      <c r="G24">
        <v>101.930203736321</v>
      </c>
      <c r="H24">
        <f>(Table2[[#This Row],[1Y Return vs Nifty]]-AVERAGE(Table2[1Y Return vs Nifty]))/_xlfn.STDEV.P(Table2[1Y Return vs Nifty])</f>
        <v>1.3852906762319357</v>
      </c>
      <c r="I24">
        <v>-5.1152022153149801</v>
      </c>
      <c r="J24">
        <f>(Table2[[#This Row],[1M Return vs Nifty]]-AVERAGE(Table2[1M Return vs Nifty]))/_xlfn.STDEV.P(Table2[1M Return vs Nifty])</f>
        <v>-0.61549983531106955</v>
      </c>
      <c r="K24">
        <v>48.770230371774197</v>
      </c>
      <c r="L24">
        <f>(Table2[[#This Row],[6M Return vs Nifty]]-AVERAGE(Table2[6M Return vs Nifty]))/_xlfn.STDEV.P(Table2[6M Return vs Nifty])</f>
        <v>1.288129130881275</v>
      </c>
      <c r="M24">
        <v>4.0601861385467402</v>
      </c>
      <c r="N24">
        <f>(Table2[[#This Row],[1W Return vs Nifty]]-AVERAGE(Table2[1W Return vs Nifty]))/_xlfn.STDEV.P(Table2[1W Return vs Nifty])</f>
        <v>0.2946101396378073</v>
      </c>
      <c r="O24">
        <v>588.12</v>
      </c>
      <c r="P24">
        <v>577.1731807827</v>
      </c>
      <c r="Q24">
        <v>452.14311409551499</v>
      </c>
      <c r="R24">
        <v>52.299078395868598</v>
      </c>
      <c r="S24" s="1">
        <f>(Table2[[#This Row],[Close Price]]-Table2[[#This Row],[20D EMA]])/Table2[[#This Row],[20D EMA]]</f>
        <v>-1.9502822553220476E-2</v>
      </c>
      <c r="T24" s="1">
        <f>(Table2[[#This Row],[Close Price]]-Table2[[#This Row],[50D EMA]])/Table2[[#This Row],[50D EMA]]</f>
        <v>-9.0645373021411453E-4</v>
      </c>
      <c r="U24" s="1">
        <f>(Table2[[#This Row],[Close Price]]-Table2[[#This Row],[200D EMA]])/Table2[[#This Row],[200D EMA]]</f>
        <v>0.27537052323256872</v>
      </c>
      <c r="V24">
        <v>0.50781191724710795</v>
      </c>
      <c r="W24">
        <v>575</v>
      </c>
      <c r="X24">
        <v>597.70000000000005</v>
      </c>
      <c r="Y24">
        <v>553.54999999999995</v>
      </c>
      <c r="Z24">
        <v>597.70000000000005</v>
      </c>
      <c r="AA24">
        <v>553.54999999999995</v>
      </c>
      <c r="AB24">
        <v>597.70000000000005</v>
      </c>
      <c r="AC24" s="1">
        <f>(Table2[[#This Row],[Close Price]]/Table2[[#This Row],[Day Low]])-1</f>
        <v>2.8695652173913455E-3</v>
      </c>
      <c r="AD24" s="1">
        <f>(Table2[[#This Row],[Day High]]/Table2[[#This Row],[Close Price]])-1</f>
        <v>3.6503945200728527E-2</v>
      </c>
      <c r="AE24" s="1">
        <f>(Table2[[#This Row],[Close Price]]/Table2[[#This Row],[Current Week Low]])-1</f>
        <v>4.1730647637973073E-2</v>
      </c>
      <c r="AF24" s="1">
        <f>(Table2[[#This Row],[Current Week High]]/Table2[[#This Row],[Close Price]])-1</f>
        <v>3.6503945200728527E-2</v>
      </c>
      <c r="AG24" s="1">
        <f>(Table2[[#This Row],[Close Price]]/Table2[[#This Row],[Current Month Low]])-1</f>
        <v>4.1730647637973073E-2</v>
      </c>
      <c r="AH24" s="1">
        <f>(Table2[[#This Row],[Current Month High]]/Table2[[#This Row],[Close Price]])-1</f>
        <v>3.6503945200728527E-2</v>
      </c>
      <c r="AI24">
        <v>19.4311974334518</v>
      </c>
      <c r="AJ24">
        <v>132.52016129032199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0.26</v>
      </c>
      <c r="AM24" t="s">
        <v>3203</v>
      </c>
      <c r="AN24">
        <v>0.31</v>
      </c>
      <c r="AO24" t="s">
        <v>3203</v>
      </c>
      <c r="AP24">
        <v>0.242375318532213</v>
      </c>
      <c r="AQ24">
        <f>(Table2[[#This Row],[Sharpe Ratio]]-AVERAGE(Table2[Sharpe Ratio]))/_xlfn.STDEV.P(Table2[Sharpe Ratio])</f>
        <v>2.1364604609091375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4.4889905723490866</v>
      </c>
      <c r="AS24">
        <f>_xlfn.RANK.AVG(Table2[[#This Row],[1Y Return vs Nifty Z-Score]],Table2[1Y Return vs Nifty Z-Score])</f>
        <v>63</v>
      </c>
      <c r="AT24">
        <f>_xlfn.RANK.AVG(Table2[[#This Row],[6M Return vs Nifty Z-Score]],Table2[6M Return vs Nifty Z-Score])</f>
        <v>65</v>
      </c>
      <c r="AU24">
        <f>_xlfn.RANK.AVG(Table2[[#This Row],[Sharpe Ratio Z-Score]],Table2[Sharpe Ratio Z-Score])</f>
        <v>12</v>
      </c>
      <c r="AV24">
        <f>(Table2[[#This Row],[Rank 1Y]]+Table2[[#This Row],[Rank 6M]]+Table2[[#This Row],[Rank Sharpe]])/3</f>
        <v>46.666666666666664</v>
      </c>
    </row>
    <row r="25" spans="1:48" x14ac:dyDescent="0.3">
      <c r="A25" t="s">
        <v>112</v>
      </c>
      <c r="B25" t="s">
        <v>113</v>
      </c>
      <c r="C25" t="s">
        <v>3169</v>
      </c>
      <c r="D25" t="s">
        <v>114</v>
      </c>
      <c r="E25">
        <v>247257.52606124501</v>
      </c>
      <c r="F25">
        <v>6505.5</v>
      </c>
      <c r="G25">
        <v>143.68286040796201</v>
      </c>
      <c r="H25">
        <f>(Table2[[#This Row],[1Y Return vs Nifty]]-AVERAGE(Table2[1Y Return vs Nifty]))/_xlfn.STDEV.P(Table2[1Y Return vs Nifty])</f>
        <v>2.124397141438064</v>
      </c>
      <c r="I25">
        <v>-2.96277631103256</v>
      </c>
      <c r="J25">
        <f>(Table2[[#This Row],[1M Return vs Nifty]]-AVERAGE(Table2[1M Return vs Nifty]))/_xlfn.STDEV.P(Table2[1M Return vs Nifty])</f>
        <v>-0.38910223042383857</v>
      </c>
      <c r="K25">
        <v>35.934780224219899</v>
      </c>
      <c r="L25">
        <f>(Table2[[#This Row],[6M Return vs Nifty]]-AVERAGE(Table2[6M Return vs Nifty]))/_xlfn.STDEV.P(Table2[6M Return vs Nifty])</f>
        <v>0.87173377808265573</v>
      </c>
      <c r="M25">
        <v>-4.0703799313751796</v>
      </c>
      <c r="N25">
        <f>(Table2[[#This Row],[1W Return vs Nifty]]-AVERAGE(Table2[1W Return vs Nifty]))/_xlfn.STDEV.P(Table2[1W Return vs Nifty])</f>
        <v>-1.7695912628494748</v>
      </c>
      <c r="O25">
        <v>7274.51</v>
      </c>
      <c r="P25">
        <v>7206.6548007496003</v>
      </c>
      <c r="Q25">
        <v>5604.6120451937804</v>
      </c>
      <c r="R25">
        <v>21.203575115616399</v>
      </c>
      <c r="S25" s="1">
        <f>(Table2[[#This Row],[Close Price]]-Table2[[#This Row],[20D EMA]])/Table2[[#This Row],[20D EMA]]</f>
        <v>-0.10571296211016278</v>
      </c>
      <c r="T25" s="1">
        <f>(Table2[[#This Row],[Close Price]]-Table2[[#This Row],[50D EMA]])/Table2[[#This Row],[50D EMA]]</f>
        <v>-9.7292685737725315E-2</v>
      </c>
      <c r="U25" s="1">
        <f>(Table2[[#This Row],[Close Price]]-Table2[[#This Row],[200D EMA]])/Table2[[#This Row],[200D EMA]]</f>
        <v>0.16074046651967169</v>
      </c>
      <c r="V25">
        <v>0.85926326986013402</v>
      </c>
      <c r="W25">
        <v>6306.85</v>
      </c>
      <c r="X25">
        <v>7015.25</v>
      </c>
      <c r="Y25">
        <v>6306.85</v>
      </c>
      <c r="Z25">
        <v>7236</v>
      </c>
      <c r="AA25">
        <v>6306.85</v>
      </c>
      <c r="AB25">
        <v>7236</v>
      </c>
      <c r="AC25" s="1">
        <f>(Table2[[#This Row],[Close Price]]/Table2[[#This Row],[Day Low]])-1</f>
        <v>3.1497498751357655E-2</v>
      </c>
      <c r="AD25" s="1">
        <f>(Table2[[#This Row],[Day High]]/Table2[[#This Row],[Close Price]])-1</f>
        <v>7.8356775036507509E-2</v>
      </c>
      <c r="AE25" s="1">
        <f>(Table2[[#This Row],[Close Price]]/Table2[[#This Row],[Current Week Low]])-1</f>
        <v>3.1497498751357655E-2</v>
      </c>
      <c r="AF25" s="1">
        <f>(Table2[[#This Row],[Current Week High]]/Table2[[#This Row],[Close Price]])-1</f>
        <v>0.11228960110675579</v>
      </c>
      <c r="AG25" s="1">
        <f>(Table2[[#This Row],[Close Price]]/Table2[[#This Row],[Current Month Low]])-1</f>
        <v>3.1497498751357655E-2</v>
      </c>
      <c r="AH25" s="1">
        <f>(Table2[[#This Row],[Current Month High]]/Table2[[#This Row],[Close Price]])-1</f>
        <v>0.11228960110675579</v>
      </c>
      <c r="AI25">
        <v>28.2760740911536</v>
      </c>
      <c r="AJ25">
        <v>198.184901682174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</v>
      </c>
      <c r="AM25" t="s">
        <v>3204</v>
      </c>
      <c r="AN25">
        <v>-13.23</v>
      </c>
      <c r="AO25" t="s">
        <v>3202</v>
      </c>
      <c r="AP25">
        <v>0.262310790085237</v>
      </c>
      <c r="AQ25">
        <f>(Table2[[#This Row],[Sharpe Ratio]]-AVERAGE(Table2[Sharpe Ratio]))/_xlfn.STDEV.P(Table2[Sharpe Ratio])</f>
        <v>2.3742914846837859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3.2117289109311926</v>
      </c>
      <c r="AS25">
        <f>_xlfn.RANK.AVG(Table2[[#This Row],[1Y Return vs Nifty Z-Score]],Table2[1Y Return vs Nifty Z-Score])</f>
        <v>29</v>
      </c>
      <c r="AT25">
        <f>_xlfn.RANK.AVG(Table2[[#This Row],[6M Return vs Nifty Z-Score]],Table2[6M Return vs Nifty Z-Score])</f>
        <v>108</v>
      </c>
      <c r="AU25">
        <f>_xlfn.RANK.AVG(Table2[[#This Row],[Sharpe Ratio Z-Score]],Table2[Sharpe Ratio Z-Score])</f>
        <v>5</v>
      </c>
      <c r="AV25">
        <f>(Table2[[#This Row],[Rank 1Y]]+Table2[[#This Row],[Rank 6M]]+Table2[[#This Row],[Rank Sharpe]])/3</f>
        <v>47.333333333333336</v>
      </c>
    </row>
    <row r="26" spans="1:48" x14ac:dyDescent="0.3">
      <c r="A26" t="s">
        <v>947</v>
      </c>
      <c r="B26" t="s">
        <v>948</v>
      </c>
      <c r="C26" t="s">
        <v>3164</v>
      </c>
      <c r="D26" t="s">
        <v>117</v>
      </c>
      <c r="E26">
        <v>15917.0619659</v>
      </c>
      <c r="F26">
        <v>468.8</v>
      </c>
      <c r="G26">
        <v>100.094365709775</v>
      </c>
      <c r="H26">
        <f>(Table2[[#This Row],[1Y Return vs Nifty]]-AVERAGE(Table2[1Y Return vs Nifty]))/_xlfn.STDEV.P(Table2[1Y Return vs Nifty])</f>
        <v>1.3527926302953037</v>
      </c>
      <c r="I26">
        <v>-4.2490165107702298</v>
      </c>
      <c r="J26">
        <f>(Table2[[#This Row],[1M Return vs Nifty]]-AVERAGE(Table2[1M Return vs Nifty]))/_xlfn.STDEV.P(Table2[1M Return vs Nifty])</f>
        <v>-0.52439223039592286</v>
      </c>
      <c r="K26">
        <v>68.802010113653495</v>
      </c>
      <c r="L26">
        <f>(Table2[[#This Row],[6M Return vs Nifty]]-AVERAGE(Table2[6M Return vs Nifty]))/_xlfn.STDEV.P(Table2[6M Return vs Nifty])</f>
        <v>1.9379809005438613</v>
      </c>
      <c r="M26">
        <v>3.3531648957623799</v>
      </c>
      <c r="N26">
        <f>(Table2[[#This Row],[1W Return vs Nifty]]-AVERAGE(Table2[1W Return vs Nifty]))/_xlfn.STDEV.P(Table2[1W Return vs Nifty])</f>
        <v>0.11511043095912325</v>
      </c>
      <c r="O26">
        <v>460.53</v>
      </c>
      <c r="P26">
        <v>431.83597946251098</v>
      </c>
      <c r="Q26">
        <v>321.53021461668499</v>
      </c>
      <c r="R26">
        <v>45.713167718232803</v>
      </c>
      <c r="S26" s="1">
        <f>(Table2[[#This Row],[Close Price]]-Table2[[#This Row],[20D EMA]])/Table2[[#This Row],[20D EMA]]</f>
        <v>1.7957570625149369E-2</v>
      </c>
      <c r="T26" s="1">
        <f>(Table2[[#This Row],[Close Price]]-Table2[[#This Row],[50D EMA]])/Table2[[#This Row],[50D EMA]]</f>
        <v>8.5597361719365481E-2</v>
      </c>
      <c r="U26" s="1">
        <f>(Table2[[#This Row],[Close Price]]-Table2[[#This Row],[200D EMA]])/Table2[[#This Row],[200D EMA]]</f>
        <v>0.45802782658819163</v>
      </c>
      <c r="V26">
        <v>0.53513333297650301</v>
      </c>
      <c r="W26">
        <v>446.6</v>
      </c>
      <c r="X26">
        <v>471.8</v>
      </c>
      <c r="Y26">
        <v>428.6</v>
      </c>
      <c r="Z26">
        <v>471.8</v>
      </c>
      <c r="AA26">
        <v>428.6</v>
      </c>
      <c r="AB26">
        <v>471.8</v>
      </c>
      <c r="AC26" s="1">
        <f>(Table2[[#This Row],[Close Price]]/Table2[[#This Row],[Day Low]])-1</f>
        <v>4.9708911777877285E-2</v>
      </c>
      <c r="AD26" s="1">
        <f>(Table2[[#This Row],[Day High]]/Table2[[#This Row],[Close Price]])-1</f>
        <v>6.3993174061434122E-3</v>
      </c>
      <c r="AE26" s="1">
        <f>(Table2[[#This Row],[Close Price]]/Table2[[#This Row],[Current Week Low]])-1</f>
        <v>9.3793747083527723E-2</v>
      </c>
      <c r="AF26" s="1">
        <f>(Table2[[#This Row],[Current Week High]]/Table2[[#This Row],[Close Price]])-1</f>
        <v>6.3993174061434122E-3</v>
      </c>
      <c r="AG26" s="1">
        <f>(Table2[[#This Row],[Close Price]]/Table2[[#This Row],[Current Month Low]])-1</f>
        <v>9.3793747083527723E-2</v>
      </c>
      <c r="AH26" s="1">
        <f>(Table2[[#This Row],[Current Month High]]/Table2[[#This Row],[Close Price]])-1</f>
        <v>6.3993174061434122E-3</v>
      </c>
      <c r="AI26">
        <v>11.9880546075085</v>
      </c>
      <c r="AJ26">
        <v>160.08321775312001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0.34</v>
      </c>
      <c r="AM26" t="s">
        <v>3203</v>
      </c>
      <c r="AN26">
        <v>1.24</v>
      </c>
      <c r="AO26" t="s">
        <v>3203</v>
      </c>
      <c r="AP26">
        <v>0.185266221340078</v>
      </c>
      <c r="AQ26">
        <f>(Table2[[#This Row],[Sharpe Ratio]]-AVERAGE(Table2[Sharpe Ratio]))/_xlfn.STDEV.P(Table2[Sharpe Ratio])</f>
        <v>1.4551465017220999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4.3366382331244653</v>
      </c>
      <c r="AS26">
        <f>_xlfn.RANK.AVG(Table2[[#This Row],[1Y Return vs Nifty Z-Score]],Table2[1Y Return vs Nifty Z-Score])</f>
        <v>64</v>
      </c>
      <c r="AT26">
        <f>_xlfn.RANK.AVG(Table2[[#This Row],[6M Return vs Nifty Z-Score]],Table2[6M Return vs Nifty Z-Score])</f>
        <v>37</v>
      </c>
      <c r="AU26">
        <f>_xlfn.RANK.AVG(Table2[[#This Row],[Sharpe Ratio Z-Score]],Table2[Sharpe Ratio Z-Score])</f>
        <v>51</v>
      </c>
      <c r="AV26">
        <f>(Table2[[#This Row],[Rank 1Y]]+Table2[[#This Row],[Rank 6M]]+Table2[[#This Row],[Rank Sharpe]])/3</f>
        <v>50.666666666666664</v>
      </c>
    </row>
    <row r="27" spans="1:48" x14ac:dyDescent="0.3">
      <c r="A27" t="s">
        <v>1006</v>
      </c>
      <c r="B27" t="s">
        <v>1007</v>
      </c>
      <c r="C27" t="s">
        <v>3161</v>
      </c>
      <c r="D27" t="s">
        <v>51</v>
      </c>
      <c r="E27">
        <v>14262.718991399999</v>
      </c>
      <c r="F27">
        <v>1544.5</v>
      </c>
      <c r="G27">
        <v>192.35228466076401</v>
      </c>
      <c r="H27">
        <f>(Table2[[#This Row],[1Y Return vs Nifty]]-AVERAGE(Table2[1Y Return vs Nifty]))/_xlfn.STDEV.P(Table2[1Y Return vs Nifty])</f>
        <v>2.9859443815574815</v>
      </c>
      <c r="I27">
        <v>7.8258116475153399</v>
      </c>
      <c r="J27">
        <f>(Table2[[#This Row],[1M Return vs Nifty]]-AVERAGE(Table2[1M Return vs Nifty]))/_xlfn.STDEV.P(Table2[1M Return vs Nifty])</f>
        <v>0.74566875940252386</v>
      </c>
      <c r="K27">
        <v>75.495376205779706</v>
      </c>
      <c r="L27">
        <f>(Table2[[#This Row],[6M Return vs Nifty]]-AVERAGE(Table2[6M Return vs Nifty]))/_xlfn.STDEV.P(Table2[6M Return vs Nifty])</f>
        <v>2.1551206582696367</v>
      </c>
      <c r="M27">
        <v>1.32119910265868</v>
      </c>
      <c r="N27">
        <f>(Table2[[#This Row],[1W Return vs Nifty]]-AVERAGE(Table2[1W Return vs Nifty]))/_xlfn.STDEV.P(Table2[1W Return vs Nifty])</f>
        <v>-0.40076836565351154</v>
      </c>
      <c r="O27">
        <v>1532.14</v>
      </c>
      <c r="P27">
        <v>1443.17384862215</v>
      </c>
      <c r="Q27">
        <v>1091.5581491800799</v>
      </c>
      <c r="R27">
        <v>53.805619819957997</v>
      </c>
      <c r="S27" s="1">
        <f>(Table2[[#This Row],[Close Price]]-Table2[[#This Row],[20D EMA]])/Table2[[#This Row],[20D EMA]]</f>
        <v>8.067147910765269E-3</v>
      </c>
      <c r="T27" s="1">
        <f>(Table2[[#This Row],[Close Price]]-Table2[[#This Row],[50D EMA]])/Table2[[#This Row],[50D EMA]]</f>
        <v>7.0210634342210212E-2</v>
      </c>
      <c r="U27" s="1">
        <f>(Table2[[#This Row],[Close Price]]-Table2[[#This Row],[200D EMA]])/Table2[[#This Row],[200D EMA]]</f>
        <v>0.41494981386025637</v>
      </c>
      <c r="V27">
        <v>0.84999021760103799</v>
      </c>
      <c r="W27">
        <v>1540</v>
      </c>
      <c r="X27">
        <v>1568.95</v>
      </c>
      <c r="Y27">
        <v>1465</v>
      </c>
      <c r="Z27">
        <v>1589</v>
      </c>
      <c r="AA27">
        <v>1465</v>
      </c>
      <c r="AB27">
        <v>1589</v>
      </c>
      <c r="AC27" s="1">
        <f>(Table2[[#This Row],[Close Price]]/Table2[[#This Row],[Day Low]])-1</f>
        <v>2.9220779220779924E-3</v>
      </c>
      <c r="AD27" s="1">
        <f>(Table2[[#This Row],[Day High]]/Table2[[#This Row],[Close Price]])-1</f>
        <v>1.5830365814179403E-2</v>
      </c>
      <c r="AE27" s="1">
        <f>(Table2[[#This Row],[Close Price]]/Table2[[#This Row],[Current Week Low]])-1</f>
        <v>5.4266211604095504E-2</v>
      </c>
      <c r="AF27" s="1">
        <f>(Table2[[#This Row],[Current Week High]]/Table2[[#This Row],[Close Price]])-1</f>
        <v>2.8811913240530895E-2</v>
      </c>
      <c r="AG27" s="1">
        <f>(Table2[[#This Row],[Close Price]]/Table2[[#This Row],[Current Month Low]])-1</f>
        <v>5.4266211604095504E-2</v>
      </c>
      <c r="AH27" s="1">
        <f>(Table2[[#This Row],[Current Month High]]/Table2[[#This Row],[Close Price]])-1</f>
        <v>2.8811913240530895E-2</v>
      </c>
      <c r="AI27">
        <v>8.4493363548073699</v>
      </c>
      <c r="AJ27">
        <v>227.01672665678501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0.17</v>
      </c>
      <c r="AM27" t="s">
        <v>3203</v>
      </c>
      <c r="AN27">
        <v>-0.6</v>
      </c>
      <c r="AO27" t="s">
        <v>3202</v>
      </c>
      <c r="AP27">
        <v>0.139654033904141</v>
      </c>
      <c r="AQ27">
        <f>(Table2[[#This Row],[Sharpe Ratio]]-AVERAGE(Table2[Sharpe Ratio]))/_xlfn.STDEV.P(Table2[Sharpe Ratio])</f>
        <v>0.91099116505816669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6.396956598634298</v>
      </c>
      <c r="AS27">
        <f>_xlfn.RANK.AVG(Table2[[#This Row],[1Y Return vs Nifty Z-Score]],Table2[1Y Return vs Nifty Z-Score])</f>
        <v>12</v>
      </c>
      <c r="AT27">
        <f>_xlfn.RANK.AVG(Table2[[#This Row],[6M Return vs Nifty Z-Score]],Table2[6M Return vs Nifty Z-Score])</f>
        <v>27</v>
      </c>
      <c r="AU27">
        <f>_xlfn.RANK.AVG(Table2[[#This Row],[Sharpe Ratio Z-Score]],Table2[Sharpe Ratio Z-Score])</f>
        <v>128</v>
      </c>
      <c r="AV27">
        <f>(Table2[[#This Row],[Rank 1Y]]+Table2[[#This Row],[Rank 6M]]+Table2[[#This Row],[Rank Sharpe]])/3</f>
        <v>55.666666666666664</v>
      </c>
    </row>
    <row r="28" spans="1:48" x14ac:dyDescent="0.3">
      <c r="A28" t="s">
        <v>1227</v>
      </c>
      <c r="B28" t="s">
        <v>1228</v>
      </c>
      <c r="C28" t="s">
        <v>3160</v>
      </c>
      <c r="D28" t="s">
        <v>46</v>
      </c>
      <c r="E28">
        <v>9679.3714204799999</v>
      </c>
      <c r="F28">
        <v>543.35</v>
      </c>
      <c r="G28">
        <v>126.10036263014401</v>
      </c>
      <c r="H28">
        <f>(Table2[[#This Row],[1Y Return vs Nifty]]-AVERAGE(Table2[1Y Return vs Nifty]))/_xlfn.STDEV.P(Table2[1Y Return vs Nifty])</f>
        <v>1.8131513712764664</v>
      </c>
      <c r="I28">
        <v>-11.578414469203899</v>
      </c>
      <c r="J28">
        <f>(Table2[[#This Row],[1M Return vs Nifty]]-AVERAGE(Table2[1M Return vs Nifty]))/_xlfn.STDEV.P(Table2[1M Return vs Nifty])</f>
        <v>-1.2953168600211844</v>
      </c>
      <c r="K28">
        <v>34.594715318853702</v>
      </c>
      <c r="L28">
        <f>(Table2[[#This Row],[6M Return vs Nifty]]-AVERAGE(Table2[6M Return vs Nifty]))/_xlfn.STDEV.P(Table2[6M Return vs Nifty])</f>
        <v>0.82826067876565757</v>
      </c>
      <c r="M28">
        <v>1.0014904174188299</v>
      </c>
      <c r="N28">
        <f>(Table2[[#This Row],[1W Return vs Nifty]]-AVERAGE(Table2[1W Return vs Nifty]))/_xlfn.STDEV.P(Table2[1W Return vs Nifty])</f>
        <v>-0.48193652919637309</v>
      </c>
      <c r="O28">
        <v>558.42999999999995</v>
      </c>
      <c r="P28">
        <v>550.51147215240599</v>
      </c>
      <c r="Q28">
        <v>455.34012455681898</v>
      </c>
      <c r="R28">
        <v>53.5735876432881</v>
      </c>
      <c r="S28" s="1">
        <f>(Table2[[#This Row],[Close Price]]-Table2[[#This Row],[20D EMA]])/Table2[[#This Row],[20D EMA]]</f>
        <v>-2.7004279856024799E-2</v>
      </c>
      <c r="T28" s="1">
        <f>(Table2[[#This Row],[Close Price]]-Table2[[#This Row],[50D EMA]])/Table2[[#This Row],[50D EMA]]</f>
        <v>-1.3008760969877391E-2</v>
      </c>
      <c r="U28" s="1">
        <f>(Table2[[#This Row],[Close Price]]-Table2[[#This Row],[200D EMA]])/Table2[[#This Row],[200D EMA]]</f>
        <v>0.19328381290544241</v>
      </c>
      <c r="V28">
        <v>0.58202329063841396</v>
      </c>
      <c r="W28">
        <v>540.15</v>
      </c>
      <c r="X28">
        <v>567.5</v>
      </c>
      <c r="Y28">
        <v>540.15</v>
      </c>
      <c r="Z28">
        <v>569.9</v>
      </c>
      <c r="AA28">
        <v>540.15</v>
      </c>
      <c r="AB28">
        <v>574.1</v>
      </c>
      <c r="AC28" s="1">
        <f>(Table2[[#This Row],[Close Price]]/Table2[[#This Row],[Day Low]])-1</f>
        <v>5.9242802925114635E-3</v>
      </c>
      <c r="AD28" s="1">
        <f>(Table2[[#This Row],[Day High]]/Table2[[#This Row],[Close Price]])-1</f>
        <v>4.4446489371491538E-2</v>
      </c>
      <c r="AE28" s="1">
        <f>(Table2[[#This Row],[Close Price]]/Table2[[#This Row],[Current Week Low]])-1</f>
        <v>5.9242802925114635E-3</v>
      </c>
      <c r="AF28" s="1">
        <f>(Table2[[#This Row],[Current Week High]]/Table2[[#This Row],[Close Price]])-1</f>
        <v>4.8863531793503112E-2</v>
      </c>
      <c r="AG28" s="1">
        <f>(Table2[[#This Row],[Close Price]]/Table2[[#This Row],[Current Month Low]])-1</f>
        <v>5.9242802925114635E-3</v>
      </c>
      <c r="AH28" s="1">
        <f>(Table2[[#This Row],[Current Month High]]/Table2[[#This Row],[Close Price]])-1</f>
        <v>5.6593356032023534E-2</v>
      </c>
      <c r="AI28">
        <v>27.781356400110401</v>
      </c>
      <c r="AJ28">
        <v>155.63396847800499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0.05</v>
      </c>
      <c r="AM28" t="s">
        <v>3203</v>
      </c>
      <c r="AN28">
        <v>-0.39</v>
      </c>
      <c r="AO28" t="s">
        <v>3202</v>
      </c>
      <c r="AP28">
        <v>0.226140622468431</v>
      </c>
      <c r="AQ28">
        <f>(Table2[[#This Row],[Sharpe Ratio]]-AVERAGE(Table2[Sharpe Ratio]))/_xlfn.STDEV.P(Table2[Sharpe Ratio])</f>
        <v>1.9427798461692354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2.8069385069938018</v>
      </c>
      <c r="AS28">
        <f>_xlfn.RANK.AVG(Table2[[#This Row],[1Y Return vs Nifty Z-Score]],Table2[1Y Return vs Nifty Z-Score])</f>
        <v>45</v>
      </c>
      <c r="AT28">
        <f>_xlfn.RANK.AVG(Table2[[#This Row],[6M Return vs Nifty Z-Score]],Table2[6M Return vs Nifty Z-Score])</f>
        <v>114</v>
      </c>
      <c r="AU28">
        <f>_xlfn.RANK.AVG(Table2[[#This Row],[Sharpe Ratio Z-Score]],Table2[Sharpe Ratio Z-Score])</f>
        <v>18</v>
      </c>
      <c r="AV28">
        <f>(Table2[[#This Row],[Rank 1Y]]+Table2[[#This Row],[Rank 6M]]+Table2[[#This Row],[Rank Sharpe]])/3</f>
        <v>59</v>
      </c>
    </row>
    <row r="29" spans="1:48" hidden="1" x14ac:dyDescent="0.3">
      <c r="A29" t="s">
        <v>1681</v>
      </c>
      <c r="B29" t="s">
        <v>1682</v>
      </c>
      <c r="C29" t="s">
        <v>3167</v>
      </c>
      <c r="D29" t="s">
        <v>173</v>
      </c>
      <c r="E29">
        <v>5359.6569259999997</v>
      </c>
      <c r="F29">
        <v>4770.55</v>
      </c>
      <c r="G29">
        <v>133.881054457011</v>
      </c>
      <c r="H29">
        <f>(Table2[[#This Row],[1Y Return vs Nifty]]-AVERAGE(Table2[1Y Return vs Nifty]))/_xlfn.STDEV.P(Table2[1Y Return vs Nifty])</f>
        <v>1.9508853525711196</v>
      </c>
      <c r="I29">
        <v>2.2704615608460799</v>
      </c>
      <c r="J29">
        <f>(Table2[[#This Row],[1M Return vs Nifty]]-AVERAGE(Table2[1M Return vs Nifty]))/_xlfn.STDEV.P(Table2[1M Return vs Nifty])</f>
        <v>0.16134297544421761</v>
      </c>
      <c r="K29">
        <v>42.782439712345401</v>
      </c>
      <c r="L29">
        <f>(Table2[[#This Row],[6M Return vs Nifty]]-AVERAGE(Table2[6M Return vs Nifty]))/_xlfn.STDEV.P(Table2[6M Return vs Nifty])</f>
        <v>1.0938789740535295</v>
      </c>
      <c r="M29">
        <v>4.3330656972349599</v>
      </c>
      <c r="N29">
        <f>(Table2[[#This Row],[1W Return vs Nifty]]-AVERAGE(Table2[1W Return vs Nifty]))/_xlfn.STDEV.P(Table2[1W Return vs Nifty])</f>
        <v>0.36388924799388062</v>
      </c>
      <c r="O29">
        <v>4667.83</v>
      </c>
      <c r="P29">
        <v>4720.4005337356402</v>
      </c>
      <c r="Q29">
        <v>4086.5970654146699</v>
      </c>
      <c r="R29">
        <v>58.855312128652201</v>
      </c>
      <c r="S29">
        <f>(Table2[[#This Row],[Close Price]]-Table2[[#This Row],[20D EMA]])/Table2[[#This Row],[20D EMA]]</f>
        <v>2.2005942804258136E-2</v>
      </c>
      <c r="T29">
        <f>(Table2[[#This Row],[Close Price]]-Table2[[#This Row],[50D EMA]])/Table2[[#This Row],[50D EMA]]</f>
        <v>1.0623985381315208E-2</v>
      </c>
      <c r="U29">
        <f>(Table2[[#This Row],[Close Price]]-Table2[[#This Row],[200D EMA]])/Table2[[#This Row],[200D EMA]]</f>
        <v>0.16736490621346076</v>
      </c>
      <c r="V29">
        <v>0.76417926388847102</v>
      </c>
      <c r="W29">
        <v>4671</v>
      </c>
      <c r="X29">
        <v>4812.8500000000004</v>
      </c>
      <c r="Y29">
        <v>4561.8</v>
      </c>
      <c r="Z29">
        <v>4812.8500000000004</v>
      </c>
      <c r="AA29">
        <v>4561.8</v>
      </c>
      <c r="AB29">
        <v>4812.8500000000004</v>
      </c>
      <c r="AC29" s="1">
        <f>(Table2[[#This Row],[Close Price]]/Table2[[#This Row],[Day Low]])-1</f>
        <v>2.1312352815243019E-2</v>
      </c>
      <c r="AD29" s="1">
        <f>(Table2[[#This Row],[Day High]]/Table2[[#This Row],[Close Price]])-1</f>
        <v>8.8669021391662994E-3</v>
      </c>
      <c r="AE29" s="1">
        <f>(Table2[[#This Row],[Close Price]]/Table2[[#This Row],[Current Week Low]])-1</f>
        <v>4.5760445438204123E-2</v>
      </c>
      <c r="AF29" s="1">
        <f>(Table2[[#This Row],[Current Week High]]/Table2[[#This Row],[Close Price]])-1</f>
        <v>8.8669021391662994E-3</v>
      </c>
      <c r="AG29" s="1">
        <f>(Table2[[#This Row],[Close Price]]/Table2[[#This Row],[Current Month Low]])-1</f>
        <v>4.5760445438204123E-2</v>
      </c>
      <c r="AH29" s="1">
        <f>(Table2[[#This Row],[Current Month High]]/Table2[[#This Row],[Close Price]])-1</f>
        <v>8.8669021391662994E-3</v>
      </c>
      <c r="AI29">
        <v>19.266122354864699</v>
      </c>
      <c r="AJ29">
        <v>167.18286194343301</v>
      </c>
      <c r="AK29" t="str">
        <f>IF(AND(Table2[[#This Row],[20D EMA]]&gt;Table2[[#This Row],[50D EMA]],Table2[[#This Row],[50D EMA]]&gt;Table2[[#This Row],[200D EMA]]),"Uptrend","Downtrend/NoTrend")</f>
        <v>Downtrend/NoTrend</v>
      </c>
      <c r="AL29">
        <v>0.06</v>
      </c>
      <c r="AM29" t="s">
        <v>3203</v>
      </c>
      <c r="AN29">
        <v>6.74</v>
      </c>
      <c r="AO29" t="s">
        <v>3203</v>
      </c>
      <c r="AP29">
        <v>0.18105467048252299</v>
      </c>
      <c r="AQ29">
        <f>(Table2[[#This Row],[Sharpe Ratio]]-AVERAGE(Table2[Sharpe Ratio]))/_xlfn.STDEV.P(Table2[Sharpe Ratio])</f>
        <v>1.4049025208126358</v>
      </c>
      <c r="AR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">
        <f>_xlfn.RANK.AVG(Table2[[#This Row],[1Y Return vs Nifty Z-Score]],Table2[1Y Return vs Nifty Z-Score])</f>
        <v>37</v>
      </c>
      <c r="AT29">
        <f>_xlfn.RANK.AVG(Table2[[#This Row],[6M Return vs Nifty Z-Score]],Table2[6M Return vs Nifty Z-Score])</f>
        <v>82</v>
      </c>
      <c r="AU29">
        <f>_xlfn.RANK.AVG(Table2[[#This Row],[Sharpe Ratio Z-Score]],Table2[Sharpe Ratio Z-Score])</f>
        <v>60</v>
      </c>
      <c r="AV29">
        <f>(Table2[[#This Row],[Rank 1Y]]+Table2[[#This Row],[Rank 6M]]+Table2[[#This Row],[Rank Sharpe]])/3</f>
        <v>59.666666666666664</v>
      </c>
    </row>
    <row r="30" spans="1:48" x14ac:dyDescent="0.3">
      <c r="A30" t="s">
        <v>1018</v>
      </c>
      <c r="B30" t="s">
        <v>1019</v>
      </c>
      <c r="C30" t="s">
        <v>3159</v>
      </c>
      <c r="D30" t="s">
        <v>366</v>
      </c>
      <c r="E30">
        <v>13763.37043544</v>
      </c>
      <c r="F30">
        <v>390.1</v>
      </c>
      <c r="G30">
        <v>70.696083424479099</v>
      </c>
      <c r="H30">
        <f>(Table2[[#This Row],[1Y Return vs Nifty]]-AVERAGE(Table2[1Y Return vs Nifty]))/_xlfn.STDEV.P(Table2[1Y Return vs Nifty])</f>
        <v>0.8323835776714672</v>
      </c>
      <c r="I30">
        <v>2.9379078434155201</v>
      </c>
      <c r="J30">
        <f>(Table2[[#This Row],[1M Return vs Nifty]]-AVERAGE(Table2[1M Return vs Nifty]))/_xlfn.STDEV.P(Table2[1M Return vs Nifty])</f>
        <v>0.2315466649017574</v>
      </c>
      <c r="K30">
        <v>73.742038193961903</v>
      </c>
      <c r="L30">
        <f>(Table2[[#This Row],[6M Return vs Nifty]]-AVERAGE(Table2[6M Return vs Nifty]))/_xlfn.STDEV.P(Table2[6M Return vs Nifty])</f>
        <v>2.0982405495384899</v>
      </c>
      <c r="M30">
        <v>4.2725522430190201</v>
      </c>
      <c r="N30">
        <f>(Table2[[#This Row],[1W Return vs Nifty]]-AVERAGE(Table2[1W Return vs Nifty]))/_xlfn.STDEV.P(Table2[1W Return vs Nifty])</f>
        <v>0.34852599333391415</v>
      </c>
      <c r="O30">
        <v>391.87</v>
      </c>
      <c r="P30">
        <v>384.07059855891703</v>
      </c>
      <c r="Q30">
        <v>299.54065699328402</v>
      </c>
      <c r="R30">
        <v>54.234316942342403</v>
      </c>
      <c r="S30" s="1">
        <f>(Table2[[#This Row],[Close Price]]-Table2[[#This Row],[20D EMA]])/Table2[[#This Row],[20D EMA]]</f>
        <v>-4.5168040421567912E-3</v>
      </c>
      <c r="T30" s="1">
        <f>(Table2[[#This Row],[Close Price]]-Table2[[#This Row],[50D EMA]])/Table2[[#This Row],[50D EMA]]</f>
        <v>1.5698680043997371E-2</v>
      </c>
      <c r="U30" s="1">
        <f>(Table2[[#This Row],[Close Price]]-Table2[[#This Row],[200D EMA]])/Table2[[#This Row],[200D EMA]]</f>
        <v>0.30232738325317365</v>
      </c>
      <c r="V30">
        <v>1.10965992480313</v>
      </c>
      <c r="W30">
        <v>386.2</v>
      </c>
      <c r="X30">
        <v>406.85</v>
      </c>
      <c r="Y30">
        <v>376.75</v>
      </c>
      <c r="Z30">
        <v>406.85</v>
      </c>
      <c r="AA30">
        <v>376.75</v>
      </c>
      <c r="AB30">
        <v>406.85</v>
      </c>
      <c r="AC30" s="1">
        <f>(Table2[[#This Row],[Close Price]]/Table2[[#This Row],[Day Low]])-1</f>
        <v>1.009839461418971E-2</v>
      </c>
      <c r="AD30" s="1">
        <f>(Table2[[#This Row],[Day High]]/Table2[[#This Row],[Close Price]])-1</f>
        <v>4.2937708279928266E-2</v>
      </c>
      <c r="AE30" s="1">
        <f>(Table2[[#This Row],[Close Price]]/Table2[[#This Row],[Current Week Low]])-1</f>
        <v>3.5434638354346459E-2</v>
      </c>
      <c r="AF30" s="1">
        <f>(Table2[[#This Row],[Current Week High]]/Table2[[#This Row],[Close Price]])-1</f>
        <v>4.2937708279928266E-2</v>
      </c>
      <c r="AG30" s="1">
        <f>(Table2[[#This Row],[Close Price]]/Table2[[#This Row],[Current Month Low]])-1</f>
        <v>3.5434638354346459E-2</v>
      </c>
      <c r="AH30" s="1">
        <f>(Table2[[#This Row],[Current Month High]]/Table2[[#This Row],[Close Price]])-1</f>
        <v>4.2937708279928266E-2</v>
      </c>
      <c r="AI30">
        <v>14.8295308895155</v>
      </c>
      <c r="AJ30">
        <v>143.8125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0.2</v>
      </c>
      <c r="AM30" t="s">
        <v>3203</v>
      </c>
      <c r="AN30">
        <v>-4.96</v>
      </c>
      <c r="AO30" t="s">
        <v>3202</v>
      </c>
      <c r="AP30">
        <v>0.193863773795658</v>
      </c>
      <c r="AQ30">
        <f>(Table2[[#This Row],[Sharpe Ratio]]-AVERAGE(Table2[Sharpe Ratio]))/_xlfn.STDEV.P(Table2[Sharpe Ratio])</f>
        <v>1.5577156682967759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5.0684124537424049</v>
      </c>
      <c r="AS30">
        <f>_xlfn.RANK.AVG(Table2[[#This Row],[1Y Return vs Nifty Z-Score]],Table2[1Y Return vs Nifty Z-Score])</f>
        <v>114</v>
      </c>
      <c r="AT30">
        <f>_xlfn.RANK.AVG(Table2[[#This Row],[6M Return vs Nifty Z-Score]],Table2[6M Return vs Nifty Z-Score])</f>
        <v>28</v>
      </c>
      <c r="AU30">
        <f>_xlfn.RANK.AVG(Table2[[#This Row],[Sharpe Ratio Z-Score]],Table2[Sharpe Ratio Z-Score])</f>
        <v>39</v>
      </c>
      <c r="AV30">
        <f>(Table2[[#This Row],[Rank 1Y]]+Table2[[#This Row],[Rank 6M]]+Table2[[#This Row],[Rank Sharpe]])/3</f>
        <v>60.333333333333336</v>
      </c>
    </row>
    <row r="31" spans="1:48" x14ac:dyDescent="0.3">
      <c r="A31" t="s">
        <v>1235</v>
      </c>
      <c r="B31" t="s">
        <v>1236</v>
      </c>
      <c r="C31" t="s">
        <v>3167</v>
      </c>
      <c r="D31" t="s">
        <v>391</v>
      </c>
      <c r="E31">
        <v>9599.0994917999997</v>
      </c>
      <c r="F31">
        <v>417</v>
      </c>
      <c r="G31">
        <v>132.39415986713101</v>
      </c>
      <c r="H31">
        <f>(Table2[[#This Row],[1Y Return vs Nifty]]-AVERAGE(Table2[1Y Return vs Nifty]))/_xlfn.STDEV.P(Table2[1Y Return vs Nifty])</f>
        <v>1.9245643111795965</v>
      </c>
      <c r="I31">
        <v>13.955883811244201</v>
      </c>
      <c r="J31">
        <f>(Table2[[#This Row],[1M Return vs Nifty]]-AVERAGE(Table2[1M Return vs Nifty]))/_xlfn.STDEV.P(Table2[1M Return vs Nifty])</f>
        <v>1.3904452661769946</v>
      </c>
      <c r="K31">
        <v>44.550506208233202</v>
      </c>
      <c r="L31">
        <f>(Table2[[#This Row],[6M Return vs Nifty]]-AVERAGE(Table2[6M Return vs Nifty]))/_xlfn.STDEV.P(Table2[6M Return vs Nifty])</f>
        <v>1.151236890126843</v>
      </c>
      <c r="M31">
        <v>3.54901698334811</v>
      </c>
      <c r="N31">
        <f>(Table2[[#This Row],[1W Return vs Nifty]]-AVERAGE(Table2[1W Return vs Nifty]))/_xlfn.STDEV.P(Table2[1W Return vs Nifty])</f>
        <v>0.1648336790574452</v>
      </c>
      <c r="O31">
        <v>415.23</v>
      </c>
      <c r="P31">
        <v>403.26913057190802</v>
      </c>
      <c r="Q31">
        <v>321.77637217403702</v>
      </c>
      <c r="R31">
        <v>55.1046564540909</v>
      </c>
      <c r="S31" s="1">
        <f>(Table2[[#This Row],[Close Price]]-Table2[[#This Row],[20D EMA]])/Table2[[#This Row],[20D EMA]]</f>
        <v>4.2626977819521274E-3</v>
      </c>
      <c r="T31" s="1">
        <f>(Table2[[#This Row],[Close Price]]-Table2[[#This Row],[50D EMA]])/Table2[[#This Row],[50D EMA]]</f>
        <v>3.4048897838074389E-2</v>
      </c>
      <c r="U31" s="1">
        <f>(Table2[[#This Row],[Close Price]]-Table2[[#This Row],[200D EMA]])/Table2[[#This Row],[200D EMA]]</f>
        <v>0.29593107530735668</v>
      </c>
      <c r="V31">
        <v>0.51878847223548796</v>
      </c>
      <c r="W31">
        <v>414.05</v>
      </c>
      <c r="X31">
        <v>428.45</v>
      </c>
      <c r="Y31">
        <v>405.1</v>
      </c>
      <c r="Z31">
        <v>432.65</v>
      </c>
      <c r="AA31">
        <v>405.1</v>
      </c>
      <c r="AB31">
        <v>435.65</v>
      </c>
      <c r="AC31" s="1">
        <f>(Table2[[#This Row],[Close Price]]/Table2[[#This Row],[Day Low]])-1</f>
        <v>7.1247433884795708E-3</v>
      </c>
      <c r="AD31" s="1">
        <f>(Table2[[#This Row],[Day High]]/Table2[[#This Row],[Close Price]])-1</f>
        <v>2.7458033573141361E-2</v>
      </c>
      <c r="AE31" s="1">
        <f>(Table2[[#This Row],[Close Price]]/Table2[[#This Row],[Current Week Low]])-1</f>
        <v>2.9375462848679312E-2</v>
      </c>
      <c r="AF31" s="1">
        <f>(Table2[[#This Row],[Current Week High]]/Table2[[#This Row],[Close Price]])-1</f>
        <v>3.7529976019184508E-2</v>
      </c>
      <c r="AG31" s="1">
        <f>(Table2[[#This Row],[Close Price]]/Table2[[#This Row],[Current Month Low]])-1</f>
        <v>2.9375462848679312E-2</v>
      </c>
      <c r="AH31" s="1">
        <f>(Table2[[#This Row],[Current Month High]]/Table2[[#This Row],[Close Price]])-1</f>
        <v>4.4724220623501232E-2</v>
      </c>
      <c r="AI31">
        <v>13.6690647482014</v>
      </c>
      <c r="AJ31">
        <v>160.869565217391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0.1</v>
      </c>
      <c r="AM31" t="s">
        <v>3203</v>
      </c>
      <c r="AN31">
        <v>-1.57</v>
      </c>
      <c r="AO31" t="s">
        <v>3202</v>
      </c>
      <c r="AP31">
        <v>0.17785564365513901</v>
      </c>
      <c r="AQ31">
        <f>(Table2[[#This Row],[Sharpe Ratio]]-AVERAGE(Table2[Sharpe Ratio]))/_xlfn.STDEV.P(Table2[Sharpe Ratio])</f>
        <v>1.3667379946605624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5.9978181412014422</v>
      </c>
      <c r="AS31">
        <f>_xlfn.RANK.AVG(Table2[[#This Row],[1Y Return vs Nifty Z-Score]],Table2[1Y Return vs Nifty Z-Score])</f>
        <v>40</v>
      </c>
      <c r="AT31">
        <f>_xlfn.RANK.AVG(Table2[[#This Row],[6M Return vs Nifty Z-Score]],Table2[6M Return vs Nifty Z-Score])</f>
        <v>76</v>
      </c>
      <c r="AU31">
        <f>_xlfn.RANK.AVG(Table2[[#This Row],[Sharpe Ratio Z-Score]],Table2[Sharpe Ratio Z-Score])</f>
        <v>66</v>
      </c>
      <c r="AV31">
        <f>(Table2[[#This Row],[Rank 1Y]]+Table2[[#This Row],[Rank 6M]]+Table2[[#This Row],[Rank Sharpe]])/3</f>
        <v>60.666666666666664</v>
      </c>
    </row>
    <row r="32" spans="1:48" x14ac:dyDescent="0.3">
      <c r="A32" t="s">
        <v>927</v>
      </c>
      <c r="B32" t="s">
        <v>928</v>
      </c>
      <c r="C32" t="s">
        <v>3167</v>
      </c>
      <c r="D32" t="s">
        <v>264</v>
      </c>
      <c r="E32">
        <v>16814.04599124</v>
      </c>
      <c r="F32">
        <v>2107.25</v>
      </c>
      <c r="G32">
        <v>124.19684227476</v>
      </c>
      <c r="H32">
        <f>(Table2[[#This Row],[1Y Return vs Nifty]]-AVERAGE(Table2[1Y Return vs Nifty]))/_xlfn.STDEV.P(Table2[1Y Return vs Nifty])</f>
        <v>1.7794552112361552</v>
      </c>
      <c r="I32">
        <v>20.669325966875899</v>
      </c>
      <c r="J32">
        <f>(Table2[[#This Row],[1M Return vs Nifty]]-AVERAGE(Table2[1M Return vs Nifty]))/_xlfn.STDEV.P(Table2[1M Return vs Nifty])</f>
        <v>2.0965821053406613</v>
      </c>
      <c r="K32">
        <v>51.8517979322868</v>
      </c>
      <c r="L32">
        <f>(Table2[[#This Row],[6M Return vs Nifty]]-AVERAGE(Table2[6M Return vs Nifty]))/_xlfn.STDEV.P(Table2[6M Return vs Nifty])</f>
        <v>1.3880983876491741</v>
      </c>
      <c r="M32">
        <v>16.3398834918465</v>
      </c>
      <c r="N32">
        <f>(Table2[[#This Row],[1W Return vs Nifty]]-AVERAGE(Table2[1W Return vs Nifty]))/_xlfn.STDEV.P(Table2[1W Return vs Nifty])</f>
        <v>3.4121997737189864</v>
      </c>
      <c r="O32">
        <v>1880.03</v>
      </c>
      <c r="P32">
        <v>1834.01423345789</v>
      </c>
      <c r="Q32">
        <v>1618.5045160290899</v>
      </c>
      <c r="R32">
        <v>75.535159698335605</v>
      </c>
      <c r="S32" s="1">
        <f>(Table2[[#This Row],[Close Price]]-Table2[[#This Row],[20D EMA]])/Table2[[#This Row],[20D EMA]]</f>
        <v>0.12085977351425245</v>
      </c>
      <c r="T32" s="1">
        <f>(Table2[[#This Row],[Close Price]]-Table2[[#This Row],[50D EMA]])/Table2[[#This Row],[50D EMA]]</f>
        <v>0.14898235878297705</v>
      </c>
      <c r="U32" s="1">
        <f>(Table2[[#This Row],[Close Price]]-Table2[[#This Row],[200D EMA]])/Table2[[#This Row],[200D EMA]]</f>
        <v>0.30197350648734655</v>
      </c>
      <c r="V32">
        <v>2.3213407022638699</v>
      </c>
      <c r="W32">
        <v>2089</v>
      </c>
      <c r="X32">
        <v>2160</v>
      </c>
      <c r="Y32">
        <v>1905.05</v>
      </c>
      <c r="Z32">
        <v>2189.9</v>
      </c>
      <c r="AA32">
        <v>1905.05</v>
      </c>
      <c r="AB32">
        <v>2189.9</v>
      </c>
      <c r="AC32" s="1">
        <f>(Table2[[#This Row],[Close Price]]/Table2[[#This Row],[Day Low]])-1</f>
        <v>8.7362374341790616E-3</v>
      </c>
      <c r="AD32" s="1">
        <f>(Table2[[#This Row],[Day High]]/Table2[[#This Row],[Close Price]])-1</f>
        <v>2.5032625459722402E-2</v>
      </c>
      <c r="AE32" s="1">
        <f>(Table2[[#This Row],[Close Price]]/Table2[[#This Row],[Current Week Low]])-1</f>
        <v>0.1061389464843443</v>
      </c>
      <c r="AF32" s="1">
        <f>(Table2[[#This Row],[Current Week High]]/Table2[[#This Row],[Close Price]])-1</f>
        <v>3.9221734488076976E-2</v>
      </c>
      <c r="AG32" s="1">
        <f>(Table2[[#This Row],[Close Price]]/Table2[[#This Row],[Current Month Low]])-1</f>
        <v>0.1061389464843443</v>
      </c>
      <c r="AH32" s="1">
        <f>(Table2[[#This Row],[Current Month High]]/Table2[[#This Row],[Close Price]])-1</f>
        <v>3.9221734488076976E-2</v>
      </c>
      <c r="AI32">
        <v>27.3697947561988</v>
      </c>
      <c r="AJ32">
        <v>162.34049175225601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0.14000000000000001</v>
      </c>
      <c r="AM32" t="s">
        <v>3203</v>
      </c>
      <c r="AN32">
        <v>19.41</v>
      </c>
      <c r="AO32" t="s">
        <v>3203</v>
      </c>
      <c r="AP32">
        <v>0.16610538711429501</v>
      </c>
      <c r="AQ32">
        <f>(Table2[[#This Row],[Sharpe Ratio]]-AVERAGE(Table2[Sharpe Ratio]))/_xlfn.STDEV.P(Table2[Sharpe Ratio])</f>
        <v>1.2265569342180882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9.9028924121630659</v>
      </c>
      <c r="AS32">
        <f>_xlfn.RANK.AVG(Table2[[#This Row],[1Y Return vs Nifty Z-Score]],Table2[1Y Return vs Nifty Z-Score])</f>
        <v>47</v>
      </c>
      <c r="AT32">
        <f>_xlfn.RANK.AVG(Table2[[#This Row],[6M Return vs Nifty Z-Score]],Table2[6M Return vs Nifty Z-Score])</f>
        <v>60</v>
      </c>
      <c r="AU32">
        <f>_xlfn.RANK.AVG(Table2[[#This Row],[Sharpe Ratio Z-Score]],Table2[Sharpe Ratio Z-Score])</f>
        <v>79</v>
      </c>
      <c r="AV32">
        <f>(Table2[[#This Row],[Rank 1Y]]+Table2[[#This Row],[Rank 6M]]+Table2[[#This Row],[Rank Sharpe]])/3</f>
        <v>62</v>
      </c>
    </row>
    <row r="33" spans="1:48" x14ac:dyDescent="0.3">
      <c r="A33" t="s">
        <v>289</v>
      </c>
      <c r="B33" t="s">
        <v>290</v>
      </c>
      <c r="C33" t="s">
        <v>3168</v>
      </c>
      <c r="D33" t="s">
        <v>291</v>
      </c>
      <c r="E33">
        <v>93629.910392200007</v>
      </c>
      <c r="F33">
        <v>15698.5</v>
      </c>
      <c r="G33">
        <v>174.149580190086</v>
      </c>
      <c r="H33">
        <f>(Table2[[#This Row],[1Y Return vs Nifty]]-AVERAGE(Table2[1Y Return vs Nifty]))/_xlfn.STDEV.P(Table2[1Y Return vs Nifty])</f>
        <v>2.6637196986032929</v>
      </c>
      <c r="I33">
        <v>16.4930645983221</v>
      </c>
      <c r="J33">
        <f>(Table2[[#This Row],[1M Return vs Nifty]]-AVERAGE(Table2[1M Return vs Nifty]))/_xlfn.STDEV.P(Table2[1M Return vs Nifty])</f>
        <v>1.6573123635379297</v>
      </c>
      <c r="K33">
        <v>80.543484986733702</v>
      </c>
      <c r="L33">
        <f>(Table2[[#This Row],[6M Return vs Nifty]]-AVERAGE(Table2[6M Return vs Nifty]))/_xlfn.STDEV.P(Table2[6M Return vs Nifty])</f>
        <v>2.3188865576067683</v>
      </c>
      <c r="M33">
        <v>10.1966542174514</v>
      </c>
      <c r="N33">
        <f>(Table2[[#This Row],[1W Return vs Nifty]]-AVERAGE(Table2[1W Return vs Nifty]))/_xlfn.STDEV.P(Table2[1W Return vs Nifty])</f>
        <v>1.8525466849975671</v>
      </c>
      <c r="O33">
        <v>14710.24</v>
      </c>
      <c r="P33">
        <v>14089.756083525899</v>
      </c>
      <c r="Q33">
        <v>11015.842562414</v>
      </c>
      <c r="R33">
        <v>67.484694215044001</v>
      </c>
      <c r="S33" s="1">
        <f>(Table2[[#This Row],[Close Price]]-Table2[[#This Row],[20D EMA]])/Table2[[#This Row],[20D EMA]]</f>
        <v>6.7181772697114409E-2</v>
      </c>
      <c r="T33" s="1">
        <f>(Table2[[#This Row],[Close Price]]-Table2[[#This Row],[50D EMA]])/Table2[[#This Row],[50D EMA]]</f>
        <v>0.11417826589312537</v>
      </c>
      <c r="U33" s="1">
        <f>(Table2[[#This Row],[Close Price]]-Table2[[#This Row],[200D EMA]])/Table2[[#This Row],[200D EMA]]</f>
        <v>0.42508391083612651</v>
      </c>
      <c r="V33">
        <v>1.6712393810033099</v>
      </c>
      <c r="W33">
        <v>15525</v>
      </c>
      <c r="X33">
        <v>15790</v>
      </c>
      <c r="Y33">
        <v>13711.05</v>
      </c>
      <c r="Z33">
        <v>15817</v>
      </c>
      <c r="AA33">
        <v>13711.05</v>
      </c>
      <c r="AB33">
        <v>15817</v>
      </c>
      <c r="AC33" s="1">
        <f>(Table2[[#This Row],[Close Price]]/Table2[[#This Row],[Day Low]])-1</f>
        <v>1.1175523349436389E-2</v>
      </c>
      <c r="AD33" s="1">
        <f>(Table2[[#This Row],[Day High]]/Table2[[#This Row],[Close Price]])-1</f>
        <v>5.8285823486319277E-3</v>
      </c>
      <c r="AE33" s="1">
        <f>(Table2[[#This Row],[Close Price]]/Table2[[#This Row],[Current Week Low]])-1</f>
        <v>0.14495242888035564</v>
      </c>
      <c r="AF33" s="1">
        <f>(Table2[[#This Row],[Current Week High]]/Table2[[#This Row],[Close Price]])-1</f>
        <v>7.5484918941299828E-3</v>
      </c>
      <c r="AG33" s="1">
        <f>(Table2[[#This Row],[Close Price]]/Table2[[#This Row],[Current Month Low]])-1</f>
        <v>0.14495242888035564</v>
      </c>
      <c r="AH33" s="1">
        <f>(Table2[[#This Row],[Current Month High]]/Table2[[#This Row],[Close Price]])-1</f>
        <v>7.5484918941299828E-3</v>
      </c>
      <c r="AI33">
        <v>1.2835621237697801</v>
      </c>
      <c r="AJ33">
        <v>201.51154304152399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0.28000000000000003</v>
      </c>
      <c r="AM33" t="s">
        <v>3203</v>
      </c>
      <c r="AN33">
        <v>5.3</v>
      </c>
      <c r="AO33" t="s">
        <v>3203</v>
      </c>
      <c r="AP33">
        <v>0.131452455768924</v>
      </c>
      <c r="AQ33">
        <f>(Table2[[#This Row],[Sharpe Ratio]]-AVERAGE(Table2[Sharpe Ratio]))/_xlfn.STDEV.P(Table2[Sharpe Ratio])</f>
        <v>0.81314598897199863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9.3056112937175559</v>
      </c>
      <c r="AS33">
        <f>_xlfn.RANK.AVG(Table2[[#This Row],[1Y Return vs Nifty Z-Score]],Table2[1Y Return vs Nifty Z-Score])</f>
        <v>20</v>
      </c>
      <c r="AT33">
        <f>_xlfn.RANK.AVG(Table2[[#This Row],[6M Return vs Nifty Z-Score]],Table2[6M Return vs Nifty Z-Score])</f>
        <v>23</v>
      </c>
      <c r="AU33">
        <f>_xlfn.RANK.AVG(Table2[[#This Row],[Sharpe Ratio Z-Score]],Table2[Sharpe Ratio Z-Score])</f>
        <v>146</v>
      </c>
      <c r="AV33">
        <f>(Table2[[#This Row],[Rank 1Y]]+Table2[[#This Row],[Rank 6M]]+Table2[[#This Row],[Rank Sharpe]])/3</f>
        <v>63</v>
      </c>
    </row>
    <row r="34" spans="1:48" x14ac:dyDescent="0.3">
      <c r="A34" t="s">
        <v>403</v>
      </c>
      <c r="B34" t="s">
        <v>404</v>
      </c>
      <c r="C34" t="s">
        <v>3157</v>
      </c>
      <c r="D34" t="s">
        <v>405</v>
      </c>
      <c r="E34">
        <v>56574.247696140003</v>
      </c>
      <c r="F34">
        <v>934.05</v>
      </c>
      <c r="G34">
        <v>237.303953757003</v>
      </c>
      <c r="H34">
        <f>(Table2[[#This Row],[1Y Return vs Nifty]]-AVERAGE(Table2[1Y Return vs Nifty]))/_xlfn.STDEV.P(Table2[1Y Return vs Nifty])</f>
        <v>3.781679836480115</v>
      </c>
      <c r="I34">
        <v>32.180068969328602</v>
      </c>
      <c r="J34">
        <f>(Table2[[#This Row],[1M Return vs Nifty]]-AVERAGE(Table2[1M Return vs Nifty]))/_xlfn.STDEV.P(Table2[1M Return vs Nifty])</f>
        <v>3.307311190622015</v>
      </c>
      <c r="K34">
        <v>48.4088662022967</v>
      </c>
      <c r="L34">
        <f>(Table2[[#This Row],[6M Return vs Nifty]]-AVERAGE(Table2[6M Return vs Nifty]))/_xlfn.STDEV.P(Table2[6M Return vs Nifty])</f>
        <v>1.2764061013724866</v>
      </c>
      <c r="M34">
        <v>1.77416889672394</v>
      </c>
      <c r="N34">
        <f>(Table2[[#This Row],[1W Return vs Nifty]]-AVERAGE(Table2[1W Return vs Nifty]))/_xlfn.STDEV.P(Table2[1W Return vs Nifty])</f>
        <v>-0.28576765399914278</v>
      </c>
      <c r="O34">
        <v>910.67</v>
      </c>
      <c r="P34">
        <v>834.81108574624398</v>
      </c>
      <c r="Q34">
        <v>629.37329342681096</v>
      </c>
      <c r="R34">
        <v>55.143660083526498</v>
      </c>
      <c r="S34" s="1">
        <f>(Table2[[#This Row],[Close Price]]-Table2[[#This Row],[20D EMA]])/Table2[[#This Row],[20D EMA]]</f>
        <v>2.5673405295002578E-2</v>
      </c>
      <c r="T34" s="1">
        <f>(Table2[[#This Row],[Close Price]]-Table2[[#This Row],[50D EMA]])/Table2[[#This Row],[50D EMA]]</f>
        <v>0.11887589413722933</v>
      </c>
      <c r="U34" s="1">
        <f>(Table2[[#This Row],[Close Price]]-Table2[[#This Row],[200D EMA]])/Table2[[#This Row],[200D EMA]]</f>
        <v>0.48409538465524271</v>
      </c>
      <c r="V34">
        <v>0.94635566347637401</v>
      </c>
      <c r="W34">
        <v>930</v>
      </c>
      <c r="X34">
        <v>969.8</v>
      </c>
      <c r="Y34">
        <v>913.1</v>
      </c>
      <c r="Z34">
        <v>976.65</v>
      </c>
      <c r="AA34">
        <v>913.1</v>
      </c>
      <c r="AB34">
        <v>989.15</v>
      </c>
      <c r="AC34" s="1">
        <f>(Table2[[#This Row],[Close Price]]/Table2[[#This Row],[Day Low]])-1</f>
        <v>4.3548387096774555E-3</v>
      </c>
      <c r="AD34" s="1">
        <f>(Table2[[#This Row],[Day High]]/Table2[[#This Row],[Close Price]])-1</f>
        <v>3.8274182324286699E-2</v>
      </c>
      <c r="AE34" s="1">
        <f>(Table2[[#This Row],[Close Price]]/Table2[[#This Row],[Current Week Low]])-1</f>
        <v>2.2943817763662278E-2</v>
      </c>
      <c r="AF34" s="1">
        <f>(Table2[[#This Row],[Current Week High]]/Table2[[#This Row],[Close Price]])-1</f>
        <v>4.5607836839569593E-2</v>
      </c>
      <c r="AG34" s="1">
        <f>(Table2[[#This Row],[Close Price]]/Table2[[#This Row],[Current Month Low]])-1</f>
        <v>2.2943817763662278E-2</v>
      </c>
      <c r="AH34" s="1">
        <f>(Table2[[#This Row],[Current Month High]]/Table2[[#This Row],[Close Price]])-1</f>
        <v>5.8990418071837691E-2</v>
      </c>
      <c r="AI34">
        <v>13.9125314490659</v>
      </c>
      <c r="AJ34">
        <v>274.33122933573702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0.3</v>
      </c>
      <c r="AM34" t="s">
        <v>3203</v>
      </c>
      <c r="AN34">
        <v>0.74</v>
      </c>
      <c r="AO34" t="s">
        <v>3203</v>
      </c>
      <c r="AP34">
        <v>0.144831037309408</v>
      </c>
      <c r="AQ34">
        <f>(Table2[[#This Row],[Sharpe Ratio]]-AVERAGE(Table2[Sharpe Ratio]))/_xlfn.STDEV.P(Table2[Sharpe Ratio])</f>
        <v>0.97275303593664719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9.0523825104121212</v>
      </c>
      <c r="AS34">
        <f>_xlfn.RANK.AVG(Table2[[#This Row],[1Y Return vs Nifty Z-Score]],Table2[1Y Return vs Nifty Z-Score])</f>
        <v>5</v>
      </c>
      <c r="AT34">
        <f>_xlfn.RANK.AVG(Table2[[#This Row],[6M Return vs Nifty Z-Score]],Table2[6M Return vs Nifty Z-Score])</f>
        <v>66</v>
      </c>
      <c r="AU34">
        <f>_xlfn.RANK.AVG(Table2[[#This Row],[Sharpe Ratio Z-Score]],Table2[Sharpe Ratio Z-Score])</f>
        <v>122</v>
      </c>
      <c r="AV34">
        <f>(Table2[[#This Row],[Rank 1Y]]+Table2[[#This Row],[Rank 6M]]+Table2[[#This Row],[Rank Sharpe]])/3</f>
        <v>64.333333333333329</v>
      </c>
    </row>
    <row r="35" spans="1:48" x14ac:dyDescent="0.3">
      <c r="A35" t="s">
        <v>1219</v>
      </c>
      <c r="B35" t="s">
        <v>1220</v>
      </c>
      <c r="C35" t="s">
        <v>3170</v>
      </c>
      <c r="D35" t="s">
        <v>136</v>
      </c>
      <c r="E35">
        <v>9769.6314643999995</v>
      </c>
      <c r="F35">
        <v>1141.5999999999999</v>
      </c>
      <c r="G35">
        <v>179.001939502623</v>
      </c>
      <c r="H35">
        <f>(Table2[[#This Row],[1Y Return vs Nifty]]-AVERAGE(Table2[1Y Return vs Nifty]))/_xlfn.STDEV.P(Table2[1Y Return vs Nifty])</f>
        <v>2.7496162720262531</v>
      </c>
      <c r="I35">
        <v>44.831703610768301</v>
      </c>
      <c r="J35">
        <f>(Table2[[#This Row],[1M Return vs Nifty]]-AVERAGE(Table2[1M Return vs Nifty]))/_xlfn.STDEV.P(Table2[1M Return vs Nifty])</f>
        <v>4.6380421463457502</v>
      </c>
      <c r="K35">
        <v>42.5101784632039</v>
      </c>
      <c r="L35">
        <f>(Table2[[#This Row],[6M Return vs Nifty]]-AVERAGE(Table2[6M Return vs Nifty]))/_xlfn.STDEV.P(Table2[6M Return vs Nifty])</f>
        <v>1.0850465359554182</v>
      </c>
      <c r="M35">
        <v>11.192830417235101</v>
      </c>
      <c r="N35">
        <f>(Table2[[#This Row],[1W Return vs Nifty]]-AVERAGE(Table2[1W Return vs Nifty]))/_xlfn.STDEV.P(Table2[1W Return vs Nifty])</f>
        <v>2.1054575267561795</v>
      </c>
      <c r="O35">
        <v>1030.3</v>
      </c>
      <c r="P35">
        <v>954.95759011836901</v>
      </c>
      <c r="Q35">
        <v>821.54944893726201</v>
      </c>
      <c r="R35">
        <v>77.280705083953094</v>
      </c>
      <c r="S35" s="1">
        <f>(Table2[[#This Row],[Close Price]]-Table2[[#This Row],[20D EMA]])/Table2[[#This Row],[20D EMA]]</f>
        <v>0.10802678831408324</v>
      </c>
      <c r="T35" s="1">
        <f>(Table2[[#This Row],[Close Price]]-Table2[[#This Row],[50D EMA]])/Table2[[#This Row],[50D EMA]]</f>
        <v>0.19544575781474879</v>
      </c>
      <c r="U35" s="1">
        <f>(Table2[[#This Row],[Close Price]]-Table2[[#This Row],[200D EMA]])/Table2[[#This Row],[200D EMA]]</f>
        <v>0.38956943063713101</v>
      </c>
      <c r="V35">
        <v>1.5678187153455501</v>
      </c>
      <c r="W35">
        <v>1122.25</v>
      </c>
      <c r="X35">
        <v>1195</v>
      </c>
      <c r="Y35">
        <v>1024.05</v>
      </c>
      <c r="Z35">
        <v>1195</v>
      </c>
      <c r="AA35">
        <v>1024.05</v>
      </c>
      <c r="AB35">
        <v>1195</v>
      </c>
      <c r="AC35" s="1">
        <f>(Table2[[#This Row],[Close Price]]/Table2[[#This Row],[Day Low]])-1</f>
        <v>1.7242147471597136E-2</v>
      </c>
      <c r="AD35" s="1">
        <f>(Table2[[#This Row],[Day High]]/Table2[[#This Row],[Close Price]])-1</f>
        <v>4.6776454099509479E-2</v>
      </c>
      <c r="AE35" s="1">
        <f>(Table2[[#This Row],[Close Price]]/Table2[[#This Row],[Current Week Low]])-1</f>
        <v>0.11478931692788441</v>
      </c>
      <c r="AF35" s="1">
        <f>(Table2[[#This Row],[Current Week High]]/Table2[[#This Row],[Close Price]])-1</f>
        <v>4.6776454099509479E-2</v>
      </c>
      <c r="AG35" s="1">
        <f>(Table2[[#This Row],[Close Price]]/Table2[[#This Row],[Current Month Low]])-1</f>
        <v>0.11478931692788441</v>
      </c>
      <c r="AH35" s="1">
        <f>(Table2[[#This Row],[Current Month High]]/Table2[[#This Row],[Close Price]])-1</f>
        <v>4.6776454099509479E-2</v>
      </c>
      <c r="AI35">
        <v>4.6776454099509399</v>
      </c>
      <c r="AJ35">
        <v>214.83728626585699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0.35</v>
      </c>
      <c r="AM35" t="s">
        <v>3203</v>
      </c>
      <c r="AN35">
        <v>22.63</v>
      </c>
      <c r="AO35" t="s">
        <v>3203</v>
      </c>
      <c r="AP35">
        <v>0.157346755091827</v>
      </c>
      <c r="AQ35">
        <f>(Table2[[#This Row],[Sharpe Ratio]]-AVERAGE(Table2[Sharpe Ratio]))/_xlfn.STDEV.P(Table2[Sharpe Ratio])</f>
        <v>1.1220660815573693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11.700228562640971</v>
      </c>
      <c r="AS35">
        <f>_xlfn.RANK.AVG(Table2[[#This Row],[1Y Return vs Nifty Z-Score]],Table2[1Y Return vs Nifty Z-Score])</f>
        <v>17</v>
      </c>
      <c r="AT35">
        <f>_xlfn.RANK.AVG(Table2[[#This Row],[6M Return vs Nifty Z-Score]],Table2[6M Return vs Nifty Z-Score])</f>
        <v>83</v>
      </c>
      <c r="AU35">
        <f>_xlfn.RANK.AVG(Table2[[#This Row],[Sharpe Ratio Z-Score]],Table2[Sharpe Ratio Z-Score])</f>
        <v>94</v>
      </c>
      <c r="AV35">
        <f>(Table2[[#This Row],[Rank 1Y]]+Table2[[#This Row],[Rank 6M]]+Table2[[#This Row],[Rank Sharpe]])/3</f>
        <v>64.666666666666671</v>
      </c>
    </row>
    <row r="36" spans="1:48" x14ac:dyDescent="0.3">
      <c r="A36" t="s">
        <v>463</v>
      </c>
      <c r="B36" t="s">
        <v>464</v>
      </c>
      <c r="C36" t="s">
        <v>3161</v>
      </c>
      <c r="D36" t="s">
        <v>51</v>
      </c>
      <c r="E36">
        <v>49917.67385562</v>
      </c>
      <c r="F36">
        <v>1657.35</v>
      </c>
      <c r="G36">
        <v>93.620685770226103</v>
      </c>
      <c r="H36">
        <f>(Table2[[#This Row],[1Y Return vs Nifty]]-AVERAGE(Table2[1Y Return vs Nifty]))/_xlfn.STDEV.P(Table2[1Y Return vs Nifty])</f>
        <v>1.2381954027553932</v>
      </c>
      <c r="I36">
        <v>8.4446946116369492</v>
      </c>
      <c r="J36">
        <f>(Table2[[#This Row],[1M Return vs Nifty]]-AVERAGE(Table2[1M Return vs Nifty]))/_xlfn.STDEV.P(Table2[1M Return vs Nifty])</f>
        <v>0.81076443610102278</v>
      </c>
      <c r="K36">
        <v>54.660048579674502</v>
      </c>
      <c r="L36">
        <f>(Table2[[#This Row],[6M Return vs Nifty]]-AVERAGE(Table2[6M Return vs Nifty]))/_xlfn.STDEV.P(Table2[6M Return vs Nifty])</f>
        <v>1.479200959481356</v>
      </c>
      <c r="M36">
        <v>5.9499376090570504</v>
      </c>
      <c r="N36">
        <f>(Table2[[#This Row],[1W Return vs Nifty]]-AVERAGE(Table2[1W Return vs Nifty]))/_xlfn.STDEV.P(Table2[1W Return vs Nifty])</f>
        <v>0.77438333159432338</v>
      </c>
      <c r="O36">
        <v>1705.68</v>
      </c>
      <c r="P36">
        <v>1672.5058630077799</v>
      </c>
      <c r="Q36">
        <v>1351.83686012263</v>
      </c>
      <c r="R36">
        <v>68.966175173026301</v>
      </c>
      <c r="S36" s="1">
        <f>(Table2[[#This Row],[Close Price]]-Table2[[#This Row],[20D EMA]])/Table2[[#This Row],[20D EMA]]</f>
        <v>-2.8334740396791985E-2</v>
      </c>
      <c r="T36" s="1">
        <f>(Table2[[#This Row],[Close Price]]-Table2[[#This Row],[50D EMA]])/Table2[[#This Row],[50D EMA]]</f>
        <v>-9.0617697330664E-3</v>
      </c>
      <c r="U36" s="1">
        <f>(Table2[[#This Row],[Close Price]]-Table2[[#This Row],[200D EMA]])/Table2[[#This Row],[200D EMA]]</f>
        <v>0.22599852755136127</v>
      </c>
      <c r="V36">
        <v>0.61646538568544496</v>
      </c>
      <c r="W36">
        <v>1644.1</v>
      </c>
      <c r="X36">
        <v>1774.9</v>
      </c>
      <c r="Y36">
        <v>1644.1</v>
      </c>
      <c r="Z36">
        <v>1776.75</v>
      </c>
      <c r="AA36">
        <v>1644.1</v>
      </c>
      <c r="AB36">
        <v>1776.75</v>
      </c>
      <c r="AC36" s="1">
        <f>(Table2[[#This Row],[Close Price]]/Table2[[#This Row],[Day Low]])-1</f>
        <v>8.0591204914541859E-3</v>
      </c>
      <c r="AD36" s="1">
        <f>(Table2[[#This Row],[Day High]]/Table2[[#This Row],[Close Price]])-1</f>
        <v>7.0926479017709099E-2</v>
      </c>
      <c r="AE36" s="1">
        <f>(Table2[[#This Row],[Close Price]]/Table2[[#This Row],[Current Week Low]])-1</f>
        <v>8.0591204914541859E-3</v>
      </c>
      <c r="AF36" s="1">
        <f>(Table2[[#This Row],[Current Week High]]/Table2[[#This Row],[Close Price]])-1</f>
        <v>7.204271879808144E-2</v>
      </c>
      <c r="AG36" s="1">
        <f>(Table2[[#This Row],[Close Price]]/Table2[[#This Row],[Current Month Low]])-1</f>
        <v>8.0591204914541859E-3</v>
      </c>
      <c r="AH36" s="1">
        <f>(Table2[[#This Row],[Current Month High]]/Table2[[#This Row],[Close Price]])-1</f>
        <v>7.204271879808144E-2</v>
      </c>
      <c r="AI36">
        <v>10.4745527498717</v>
      </c>
      <c r="AJ36">
        <v>129.51807228915601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-0.01</v>
      </c>
      <c r="AM36" t="s">
        <v>3202</v>
      </c>
      <c r="AN36">
        <v>-1.48</v>
      </c>
      <c r="AO36" t="s">
        <v>3202</v>
      </c>
      <c r="AP36">
        <v>0.17253880099774099</v>
      </c>
      <c r="AQ36">
        <f>(Table2[[#This Row],[Sharpe Ratio]]-AVERAGE(Table2[Sharpe Ratio]))/_xlfn.STDEV.P(Table2[Sharpe Ratio])</f>
        <v>1.3033078355547509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5.6058519654868455</v>
      </c>
      <c r="AS36">
        <f>_xlfn.RANK.AVG(Table2[[#This Row],[1Y Return vs Nifty Z-Score]],Table2[1Y Return vs Nifty Z-Score])</f>
        <v>73</v>
      </c>
      <c r="AT36">
        <f>_xlfn.RANK.AVG(Table2[[#This Row],[6M Return vs Nifty Z-Score]],Table2[6M Return vs Nifty Z-Score])</f>
        <v>58</v>
      </c>
      <c r="AU36">
        <f>_xlfn.RANK.AVG(Table2[[#This Row],[Sharpe Ratio Z-Score]],Table2[Sharpe Ratio Z-Score])</f>
        <v>71</v>
      </c>
      <c r="AV36">
        <f>(Table2[[#This Row],[Rank 1Y]]+Table2[[#This Row],[Rank 6M]]+Table2[[#This Row],[Rank Sharpe]])/3</f>
        <v>67.333333333333329</v>
      </c>
    </row>
    <row r="37" spans="1:48" x14ac:dyDescent="0.3">
      <c r="A37" t="s">
        <v>564</v>
      </c>
      <c r="B37" t="s">
        <v>565</v>
      </c>
      <c r="C37" t="s">
        <v>3171</v>
      </c>
      <c r="D37" t="s">
        <v>158</v>
      </c>
      <c r="E37">
        <v>35811.075684800002</v>
      </c>
      <c r="F37">
        <v>8329</v>
      </c>
      <c r="G37">
        <v>191.89384288228601</v>
      </c>
      <c r="H37">
        <f>(Table2[[#This Row],[1Y Return vs Nifty]]-AVERAGE(Table2[1Y Return vs Nifty]))/_xlfn.STDEV.P(Table2[1Y Return vs Nifty])</f>
        <v>2.9778290349088019</v>
      </c>
      <c r="I37">
        <v>2.2971871724380302</v>
      </c>
      <c r="J37">
        <f>(Table2[[#This Row],[1M Return vs Nifty]]-AVERAGE(Table2[1M Return vs Nifty]))/_xlfn.STDEV.P(Table2[1M Return vs Nifty])</f>
        <v>0.16415404292000194</v>
      </c>
      <c r="K37">
        <v>92.377635674152501</v>
      </c>
      <c r="L37">
        <f>(Table2[[#This Row],[6M Return vs Nifty]]-AVERAGE(Table2[6M Return vs Nifty]))/_xlfn.STDEV.P(Table2[6M Return vs Nifty])</f>
        <v>2.7027987144779244</v>
      </c>
      <c r="M37">
        <v>13.4650731134493</v>
      </c>
      <c r="N37">
        <f>(Table2[[#This Row],[1W Return vs Nifty]]-AVERAGE(Table2[1W Return vs Nifty]))/_xlfn.STDEV.P(Table2[1W Return vs Nifty])</f>
        <v>2.6823382162408018</v>
      </c>
      <c r="O37">
        <v>7868.27</v>
      </c>
      <c r="P37">
        <v>7448.6620875857898</v>
      </c>
      <c r="Q37">
        <v>5647.1406716543197</v>
      </c>
      <c r="R37">
        <v>65.310787406755907</v>
      </c>
      <c r="S37" s="1">
        <f>(Table2[[#This Row],[Close Price]]-Table2[[#This Row],[20D EMA]])/Table2[[#This Row],[20D EMA]]</f>
        <v>5.8555438489019764E-2</v>
      </c>
      <c r="T37" s="1">
        <f>(Table2[[#This Row],[Close Price]]-Table2[[#This Row],[50D EMA]])/Table2[[#This Row],[50D EMA]]</f>
        <v>0.11818738748820587</v>
      </c>
      <c r="U37" s="1">
        <f>(Table2[[#This Row],[Close Price]]-Table2[[#This Row],[200D EMA]])/Table2[[#This Row],[200D EMA]]</f>
        <v>0.47490570614031374</v>
      </c>
      <c r="V37">
        <v>0.51231288010849396</v>
      </c>
      <c r="W37">
        <v>8129.85</v>
      </c>
      <c r="X37">
        <v>8391.9500000000007</v>
      </c>
      <c r="Y37">
        <v>8101</v>
      </c>
      <c r="Z37">
        <v>8508.9500000000007</v>
      </c>
      <c r="AA37">
        <v>7700</v>
      </c>
      <c r="AB37">
        <v>8508.9500000000007</v>
      </c>
      <c r="AC37" s="1">
        <f>(Table2[[#This Row],[Close Price]]/Table2[[#This Row],[Day Low]])-1</f>
        <v>2.4496146915379713E-2</v>
      </c>
      <c r="AD37" s="1">
        <f>(Table2[[#This Row],[Day High]]/Table2[[#This Row],[Close Price]])-1</f>
        <v>7.557930123664347E-3</v>
      </c>
      <c r="AE37" s="1">
        <f>(Table2[[#This Row],[Close Price]]/Table2[[#This Row],[Current Week Low]])-1</f>
        <v>2.8144673497099149E-2</v>
      </c>
      <c r="AF37" s="1">
        <f>(Table2[[#This Row],[Current Week High]]/Table2[[#This Row],[Close Price]])-1</f>
        <v>2.1605234722055666E-2</v>
      </c>
      <c r="AG37" s="1">
        <f>(Table2[[#This Row],[Close Price]]/Table2[[#This Row],[Current Month Low]])-1</f>
        <v>8.1688311688311588E-2</v>
      </c>
      <c r="AH37" s="1">
        <f>(Table2[[#This Row],[Current Month High]]/Table2[[#This Row],[Close Price]])-1</f>
        <v>2.1605234722055666E-2</v>
      </c>
      <c r="AI37">
        <v>5.0546284067715099</v>
      </c>
      <c r="AJ37">
        <v>225.05951684033801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0.35</v>
      </c>
      <c r="AM37" t="s">
        <v>3203</v>
      </c>
      <c r="AN37">
        <v>14.21</v>
      </c>
      <c r="AO37" t="s">
        <v>3203</v>
      </c>
      <c r="AP37">
        <v>0.119395157713028</v>
      </c>
      <c r="AQ37">
        <f>(Table2[[#This Row],[Sharpe Ratio]]-AVERAGE(Table2[Sharpe Ratio]))/_xlfn.STDEV.P(Table2[Sharpe Ratio])</f>
        <v>0.66930191019198926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9.1964219187395209</v>
      </c>
      <c r="AS37">
        <f>_xlfn.RANK.AVG(Table2[[#This Row],[1Y Return vs Nifty Z-Score]],Table2[1Y Return vs Nifty Z-Score])</f>
        <v>13</v>
      </c>
      <c r="AT37">
        <f>_xlfn.RANK.AVG(Table2[[#This Row],[6M Return vs Nifty Z-Score]],Table2[6M Return vs Nifty Z-Score])</f>
        <v>14</v>
      </c>
      <c r="AU37">
        <f>_xlfn.RANK.AVG(Table2[[#This Row],[Sharpe Ratio Z-Score]],Table2[Sharpe Ratio Z-Score])</f>
        <v>179</v>
      </c>
      <c r="AV37">
        <f>(Table2[[#This Row],[Rank 1Y]]+Table2[[#This Row],[Rank 6M]]+Table2[[#This Row],[Rank Sharpe]])/3</f>
        <v>68.666666666666671</v>
      </c>
    </row>
    <row r="38" spans="1:48" x14ac:dyDescent="0.3">
      <c r="A38" t="s">
        <v>810</v>
      </c>
      <c r="B38" t="s">
        <v>811</v>
      </c>
      <c r="C38" t="s">
        <v>3161</v>
      </c>
      <c r="D38" t="s">
        <v>51</v>
      </c>
      <c r="E38">
        <v>19482.362003810002</v>
      </c>
      <c r="F38">
        <v>1206.3499999999999</v>
      </c>
      <c r="G38">
        <v>378.15950393517397</v>
      </c>
      <c r="H38">
        <f>(Table2[[#This Row],[1Y Return vs Nifty]]-AVERAGE(Table2[1Y Return vs Nifty]))/_xlfn.STDEV.P(Table2[1Y Return vs Nifty])</f>
        <v>6.2751079461113646</v>
      </c>
      <c r="I38">
        <v>36.461730181984201</v>
      </c>
      <c r="J38">
        <f>(Table2[[#This Row],[1M Return vs Nifty]]-AVERAGE(Table2[1M Return vs Nifty]))/_xlfn.STDEV.P(Table2[1M Return vs Nifty])</f>
        <v>3.7576671548181211</v>
      </c>
      <c r="K38">
        <v>114.934425513042</v>
      </c>
      <c r="L38">
        <f>(Table2[[#This Row],[6M Return vs Nifty]]-AVERAGE(Table2[6M Return vs Nifty]))/_xlfn.STDEV.P(Table2[6M Return vs Nifty])</f>
        <v>3.4345644379230338</v>
      </c>
      <c r="M38">
        <v>7.2756325030528401</v>
      </c>
      <c r="N38">
        <f>(Table2[[#This Row],[1W Return vs Nifty]]-AVERAGE(Table2[1W Return vs Nifty]))/_xlfn.STDEV.P(Table2[1W Return vs Nifty])</f>
        <v>1.1109529180072184</v>
      </c>
      <c r="O38">
        <v>1146.93</v>
      </c>
      <c r="P38">
        <v>1060.0228495578799</v>
      </c>
      <c r="Q38">
        <v>789.97351401879996</v>
      </c>
      <c r="R38">
        <v>70.403621994065702</v>
      </c>
      <c r="S38" s="1">
        <f>(Table2[[#This Row],[Close Price]]-Table2[[#This Row],[20D EMA]])/Table2[[#This Row],[20D EMA]]</f>
        <v>5.1807869704341016E-2</v>
      </c>
      <c r="T38" s="1">
        <f>(Table2[[#This Row],[Close Price]]-Table2[[#This Row],[50D EMA]])/Table2[[#This Row],[50D EMA]]</f>
        <v>0.13804150590069914</v>
      </c>
      <c r="U38" s="1">
        <f>(Table2[[#This Row],[Close Price]]-Table2[[#This Row],[200D EMA]])/Table2[[#This Row],[200D EMA]]</f>
        <v>0.52707651407575029</v>
      </c>
      <c r="V38">
        <v>1.9808270651052999</v>
      </c>
      <c r="W38">
        <v>1206.3499999999999</v>
      </c>
      <c r="X38">
        <v>1255</v>
      </c>
      <c r="Y38">
        <v>1206.3499999999999</v>
      </c>
      <c r="Z38">
        <v>1334.65</v>
      </c>
      <c r="AA38">
        <v>1206.3499999999999</v>
      </c>
      <c r="AB38">
        <v>1334.65</v>
      </c>
      <c r="AC38" s="1">
        <f>(Table2[[#This Row],[Close Price]]/Table2[[#This Row],[Day Low]])-1</f>
        <v>0</v>
      </c>
      <c r="AD38" s="1">
        <f>(Table2[[#This Row],[Day High]]/Table2[[#This Row],[Close Price]])-1</f>
        <v>4.0328262941932369E-2</v>
      </c>
      <c r="AE38" s="1">
        <f>(Table2[[#This Row],[Close Price]]/Table2[[#This Row],[Current Week Low]])-1</f>
        <v>0</v>
      </c>
      <c r="AF38" s="1">
        <f>(Table2[[#This Row],[Current Week High]]/Table2[[#This Row],[Close Price]])-1</f>
        <v>0.10635387739876512</v>
      </c>
      <c r="AG38" s="1">
        <f>(Table2[[#This Row],[Close Price]]/Table2[[#This Row],[Current Month Low]])-1</f>
        <v>0</v>
      </c>
      <c r="AH38" s="1">
        <f>(Table2[[#This Row],[Current Month High]]/Table2[[#This Row],[Close Price]])-1</f>
        <v>0.10635387739876512</v>
      </c>
      <c r="AI38">
        <v>10.635387739876499</v>
      </c>
      <c r="AJ38">
        <v>415.09393680614801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0.23</v>
      </c>
      <c r="AM38" t="s">
        <v>3203</v>
      </c>
      <c r="AN38">
        <v>18.3</v>
      </c>
      <c r="AO38" t="s">
        <v>3203</v>
      </c>
      <c r="AP38">
        <v>0.113207620047547</v>
      </c>
      <c r="AQ38">
        <f>(Table2[[#This Row],[Sharpe Ratio]]-AVERAGE(Table2[Sharpe Ratio]))/_xlfn.STDEV.P(Table2[Sharpe Ratio])</f>
        <v>0.59548432259635919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15.173776779456098</v>
      </c>
      <c r="AS38">
        <f>_xlfn.RANK.AVG(Table2[[#This Row],[1Y Return vs Nifty Z-Score]],Table2[1Y Return vs Nifty Z-Score])</f>
        <v>1</v>
      </c>
      <c r="AT38">
        <f>_xlfn.RANK.AVG(Table2[[#This Row],[6M Return vs Nifty Z-Score]],Table2[6M Return vs Nifty Z-Score])</f>
        <v>9</v>
      </c>
      <c r="AU38">
        <f>_xlfn.RANK.AVG(Table2[[#This Row],[Sharpe Ratio Z-Score]],Table2[Sharpe Ratio Z-Score])</f>
        <v>196</v>
      </c>
      <c r="AV38">
        <f>(Table2[[#This Row],[Rank 1Y]]+Table2[[#This Row],[Rank 6M]]+Table2[[#This Row],[Rank Sharpe]])/3</f>
        <v>68.666666666666671</v>
      </c>
    </row>
    <row r="39" spans="1:48" x14ac:dyDescent="0.3">
      <c r="A39" t="s">
        <v>591</v>
      </c>
      <c r="B39" t="s">
        <v>592</v>
      </c>
      <c r="C39" t="s">
        <v>3157</v>
      </c>
      <c r="D39" t="s">
        <v>380</v>
      </c>
      <c r="E39">
        <v>32866.677012150001</v>
      </c>
      <c r="F39">
        <v>6422.6</v>
      </c>
      <c r="G39">
        <v>120.100519003906</v>
      </c>
      <c r="H39">
        <f>(Table2[[#This Row],[1Y Return vs Nifty]]-AVERAGE(Table2[1Y Return vs Nifty]))/_xlfn.STDEV.P(Table2[1Y Return vs Nifty])</f>
        <v>1.7069420047862549</v>
      </c>
      <c r="I39">
        <v>12.6837332096921</v>
      </c>
      <c r="J39">
        <f>(Table2[[#This Row],[1M Return vs Nifty]]-AVERAGE(Table2[1M Return vs Nifty]))/_xlfn.STDEV.P(Table2[1M Return vs Nifty])</f>
        <v>1.2566372458060151</v>
      </c>
      <c r="K39">
        <v>55.642419290535003</v>
      </c>
      <c r="L39">
        <f>(Table2[[#This Row],[6M Return vs Nifty]]-AVERAGE(Table2[6M Return vs Nifty]))/_xlfn.STDEV.P(Table2[6M Return vs Nifty])</f>
        <v>1.5110700870947518</v>
      </c>
      <c r="M39">
        <v>0.80049591760442596</v>
      </c>
      <c r="N39">
        <f>(Table2[[#This Row],[1W Return vs Nifty]]-AVERAGE(Table2[1W Return vs Nifty]))/_xlfn.STDEV.P(Table2[1W Return vs Nifty])</f>
        <v>-0.53296534131610618</v>
      </c>
      <c r="O39">
        <v>6406.37</v>
      </c>
      <c r="P39">
        <v>5951.1260758796298</v>
      </c>
      <c r="Q39">
        <v>4542.6838866366998</v>
      </c>
      <c r="R39">
        <v>48.889982015952299</v>
      </c>
      <c r="S39" s="1">
        <f>(Table2[[#This Row],[Close Price]]-Table2[[#This Row],[20D EMA]])/Table2[[#This Row],[20D EMA]]</f>
        <v>2.5334159594279557E-3</v>
      </c>
      <c r="T39" s="1">
        <f>(Table2[[#This Row],[Close Price]]-Table2[[#This Row],[50D EMA]])/Table2[[#This Row],[50D EMA]]</f>
        <v>7.9224321264389039E-2</v>
      </c>
      <c r="U39" s="1">
        <f>(Table2[[#This Row],[Close Price]]-Table2[[#This Row],[200D EMA]])/Table2[[#This Row],[200D EMA]]</f>
        <v>0.41383379523578251</v>
      </c>
      <c r="V39">
        <v>1.06748734810979</v>
      </c>
      <c r="W39">
        <v>6311.9</v>
      </c>
      <c r="X39">
        <v>6520</v>
      </c>
      <c r="Y39">
        <v>6137</v>
      </c>
      <c r="Z39">
        <v>6599.1</v>
      </c>
      <c r="AA39">
        <v>6137</v>
      </c>
      <c r="AB39">
        <v>6617.85</v>
      </c>
      <c r="AC39" s="1">
        <f>(Table2[[#This Row],[Close Price]]/Table2[[#This Row],[Day Low]])-1</f>
        <v>1.7538300670162821E-2</v>
      </c>
      <c r="AD39" s="1">
        <f>(Table2[[#This Row],[Day High]]/Table2[[#This Row],[Close Price]])-1</f>
        <v>1.5165197894933424E-2</v>
      </c>
      <c r="AE39" s="1">
        <f>(Table2[[#This Row],[Close Price]]/Table2[[#This Row],[Current Week Low]])-1</f>
        <v>4.6537396121883789E-2</v>
      </c>
      <c r="AF39" s="1">
        <f>(Table2[[#This Row],[Current Week High]]/Table2[[#This Row],[Close Price]])-1</f>
        <v>2.7481082427677217E-2</v>
      </c>
      <c r="AG39" s="1">
        <f>(Table2[[#This Row],[Close Price]]/Table2[[#This Row],[Current Month Low]])-1</f>
        <v>4.6537396121883789E-2</v>
      </c>
      <c r="AH39" s="1">
        <f>(Table2[[#This Row],[Current Month High]]/Table2[[#This Row],[Close Price]])-1</f>
        <v>3.0400460872543889E-2</v>
      </c>
      <c r="AI39">
        <v>6.9660262199109297</v>
      </c>
      <c r="AJ39">
        <v>164.29908849612099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0.28999999999999998</v>
      </c>
      <c r="AM39" t="s">
        <v>3203</v>
      </c>
      <c r="AN39">
        <v>-0.13</v>
      </c>
      <c r="AO39" t="s">
        <v>3202</v>
      </c>
      <c r="AP39">
        <v>0.14757387582735401</v>
      </c>
      <c r="AQ39">
        <f>(Table2[[#This Row],[Sharpe Ratio]]-AVERAGE(Table2[Sharpe Ratio]))/_xlfn.STDEV.P(Table2[Sharpe Ratio])</f>
        <v>1.005475216148767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4.9471592125196828</v>
      </c>
      <c r="AS39">
        <f>_xlfn.RANK.AVG(Table2[[#This Row],[1Y Return vs Nifty Z-Score]],Table2[1Y Return vs Nifty Z-Score])</f>
        <v>49</v>
      </c>
      <c r="AT39">
        <f>_xlfn.RANK.AVG(Table2[[#This Row],[6M Return vs Nifty Z-Score]],Table2[6M Return vs Nifty Z-Score])</f>
        <v>55</v>
      </c>
      <c r="AU39">
        <f>_xlfn.RANK.AVG(Table2[[#This Row],[Sharpe Ratio Z-Score]],Table2[Sharpe Ratio Z-Score])</f>
        <v>119</v>
      </c>
      <c r="AV39">
        <f>(Table2[[#This Row],[Rank 1Y]]+Table2[[#This Row],[Rank 6M]]+Table2[[#This Row],[Rank Sharpe]])/3</f>
        <v>74.333333333333329</v>
      </c>
    </row>
    <row r="40" spans="1:48" hidden="1" x14ac:dyDescent="0.3">
      <c r="A40" t="s">
        <v>861</v>
      </c>
      <c r="B40" t="s">
        <v>862</v>
      </c>
      <c r="C40" t="s">
        <v>3167</v>
      </c>
      <c r="D40" t="s">
        <v>311</v>
      </c>
      <c r="E40">
        <v>18204.031080000001</v>
      </c>
      <c r="F40">
        <v>1575.7</v>
      </c>
      <c r="G40">
        <v>78.541604005139305</v>
      </c>
      <c r="H40">
        <f>(Table2[[#This Row],[1Y Return vs Nifty]]-AVERAGE(Table2[1Y Return vs Nifty]))/_xlfn.STDEV.P(Table2[1Y Return vs Nifty])</f>
        <v>0.97126515902033117</v>
      </c>
      <c r="I40">
        <v>-2.2933997748108599</v>
      </c>
      <c r="J40">
        <f>(Table2[[#This Row],[1M Return vs Nifty]]-AVERAGE(Table2[1M Return vs Nifty]))/_xlfn.STDEV.P(Table2[1M Return vs Nifty])</f>
        <v>-0.31869551200124735</v>
      </c>
      <c r="K40">
        <v>64.004205565005293</v>
      </c>
      <c r="L40">
        <f>(Table2[[#This Row],[6M Return vs Nifty]]-AVERAGE(Table2[6M Return vs Nifty]))/_xlfn.STDEV.P(Table2[6M Return vs Nifty])</f>
        <v>1.7823351308414368</v>
      </c>
      <c r="M40">
        <v>-0.301363814814541</v>
      </c>
      <c r="N40">
        <f>(Table2[[#This Row],[1W Return vs Nifty]]-AVERAGE(Table2[1W Return vs Nifty]))/_xlfn.STDEV.P(Table2[1W Return vs Nifty])</f>
        <v>-0.81270729107008377</v>
      </c>
      <c r="O40">
        <v>1618.46</v>
      </c>
      <c r="P40">
        <v>1704.16961637229</v>
      </c>
      <c r="Q40">
        <v>1516.24863726992</v>
      </c>
      <c r="R40">
        <v>47.358439728526299</v>
      </c>
      <c r="S40">
        <f>(Table2[[#This Row],[Close Price]]-Table2[[#This Row],[20D EMA]])/Table2[[#This Row],[20D EMA]]</f>
        <v>-2.6420177205491634E-2</v>
      </c>
      <c r="T40">
        <f>(Table2[[#This Row],[Close Price]]-Table2[[#This Row],[50D EMA]])/Table2[[#This Row],[50D EMA]]</f>
        <v>-7.5385463476204048E-2</v>
      </c>
      <c r="U40">
        <f>(Table2[[#This Row],[Close Price]]-Table2[[#This Row],[200D EMA]])/Table2[[#This Row],[200D EMA]]</f>
        <v>3.9209507773820762E-2</v>
      </c>
      <c r="V40">
        <v>0.41017899913573902</v>
      </c>
      <c r="W40">
        <v>1570.05</v>
      </c>
      <c r="X40">
        <v>1614</v>
      </c>
      <c r="Y40">
        <v>1510.55</v>
      </c>
      <c r="Z40">
        <v>1621.4</v>
      </c>
      <c r="AA40">
        <v>1510.55</v>
      </c>
      <c r="AB40">
        <v>1628.85</v>
      </c>
      <c r="AC40" s="1">
        <f>(Table2[[#This Row],[Close Price]]/Table2[[#This Row],[Day Low]])-1</f>
        <v>3.5986115091877213E-3</v>
      </c>
      <c r="AD40" s="1">
        <f>(Table2[[#This Row],[Day High]]/Table2[[#This Row],[Close Price]])-1</f>
        <v>2.4306657358634132E-2</v>
      </c>
      <c r="AE40" s="1">
        <f>(Table2[[#This Row],[Close Price]]/Table2[[#This Row],[Current Week Low]])-1</f>
        <v>4.3129985766773737E-2</v>
      </c>
      <c r="AF40" s="1">
        <f>(Table2[[#This Row],[Current Week High]]/Table2[[#This Row],[Close Price]])-1</f>
        <v>2.9002982801294763E-2</v>
      </c>
      <c r="AG40" s="1">
        <f>(Table2[[#This Row],[Close Price]]/Table2[[#This Row],[Current Month Low]])-1</f>
        <v>4.3129985766773737E-2</v>
      </c>
      <c r="AH40" s="1">
        <f>(Table2[[#This Row],[Current Month High]]/Table2[[#This Row],[Close Price]])-1</f>
        <v>3.3731040172621629E-2</v>
      </c>
      <c r="AI40">
        <v>79.8438789109602</v>
      </c>
      <c r="AJ40">
        <v>133.974311381691</v>
      </c>
      <c r="AK40" t="str">
        <f>IF(AND(Table2[[#This Row],[20D EMA]]&gt;Table2[[#This Row],[50D EMA]],Table2[[#This Row],[50D EMA]]&gt;Table2[[#This Row],[200D EMA]]),"Uptrend","Downtrend/NoTrend")</f>
        <v>Downtrend/NoTrend</v>
      </c>
      <c r="AL40">
        <v>-0.08</v>
      </c>
      <c r="AM40" t="s">
        <v>3202</v>
      </c>
      <c r="AN40">
        <v>0.13</v>
      </c>
      <c r="AO40" t="s">
        <v>3203</v>
      </c>
      <c r="AP40">
        <v>0.16258321825632099</v>
      </c>
      <c r="AQ40">
        <f>(Table2[[#This Row],[Sharpe Ratio]]-AVERAGE(Table2[Sharpe Ratio]))/_xlfn.STDEV.P(Table2[Sharpe Ratio])</f>
        <v>1.1845373098931207</v>
      </c>
      <c r="AR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">
        <f>_xlfn.RANK.AVG(Table2[[#This Row],[1Y Return vs Nifty Z-Score]],Table2[1Y Return vs Nifty Z-Score])</f>
        <v>101</v>
      </c>
      <c r="AT40">
        <f>_xlfn.RANK.AVG(Table2[[#This Row],[6M Return vs Nifty Z-Score]],Table2[6M Return vs Nifty Z-Score])</f>
        <v>40</v>
      </c>
      <c r="AU40">
        <f>_xlfn.RANK.AVG(Table2[[#This Row],[Sharpe Ratio Z-Score]],Table2[Sharpe Ratio Z-Score])</f>
        <v>86</v>
      </c>
      <c r="AV40">
        <f>(Table2[[#This Row],[Rank 1Y]]+Table2[[#This Row],[Rank 6M]]+Table2[[#This Row],[Rank Sharpe]])/3</f>
        <v>75.666666666666671</v>
      </c>
    </row>
    <row r="41" spans="1:48" hidden="1" x14ac:dyDescent="0.3">
      <c r="A41" t="s">
        <v>287</v>
      </c>
      <c r="B41" t="s">
        <v>288</v>
      </c>
      <c r="C41" t="s">
        <v>3167</v>
      </c>
      <c r="D41" t="s">
        <v>246</v>
      </c>
      <c r="E41">
        <v>94598.714332671996</v>
      </c>
      <c r="F41">
        <v>66.8</v>
      </c>
      <c r="G41">
        <v>54.152875782994002</v>
      </c>
      <c r="H41">
        <f>(Table2[[#This Row],[1Y Return vs Nifty]]-AVERAGE(Table2[1Y Return vs Nifty]))/_xlfn.STDEV.P(Table2[1Y Return vs Nifty])</f>
        <v>0.53953534482179688</v>
      </c>
      <c r="I41">
        <v>-5.4384077015840004</v>
      </c>
      <c r="J41">
        <f>(Table2[[#This Row],[1M Return vs Nifty]]-AVERAGE(Table2[1M Return vs Nifty]))/_xlfn.STDEV.P(Table2[1M Return vs Nifty])</f>
        <v>-0.64949540646273418</v>
      </c>
      <c r="K41">
        <v>59.545214140333101</v>
      </c>
      <c r="L41">
        <f>(Table2[[#This Row],[6M Return vs Nifty]]-AVERAGE(Table2[6M Return vs Nifty]))/_xlfn.STDEV.P(Table2[6M Return vs Nifty])</f>
        <v>1.6376808112766355</v>
      </c>
      <c r="M41">
        <v>2.4630914403039599</v>
      </c>
      <c r="N41">
        <f>(Table2[[#This Row],[1W Return vs Nifty]]-AVERAGE(Table2[1W Return vs Nifty]))/_xlfn.STDEV.P(Table2[1W Return vs Nifty])</f>
        <v>-0.11086287265510049</v>
      </c>
      <c r="O41">
        <v>70.02</v>
      </c>
      <c r="P41">
        <v>71.800835890307795</v>
      </c>
      <c r="Q41">
        <v>58.597748453827002</v>
      </c>
      <c r="R41">
        <v>50.0854194329915</v>
      </c>
      <c r="S41">
        <f>(Table2[[#This Row],[Close Price]]-Table2[[#This Row],[20D EMA]])/Table2[[#This Row],[20D EMA]]</f>
        <v>-4.598686089688659E-2</v>
      </c>
      <c r="T41">
        <f>(Table2[[#This Row],[Close Price]]-Table2[[#This Row],[50D EMA]])/Table2[[#This Row],[50D EMA]]</f>
        <v>-6.9648714089453195E-2</v>
      </c>
      <c r="U41">
        <f>(Table2[[#This Row],[Close Price]]-Table2[[#This Row],[200D EMA]])/Table2[[#This Row],[200D EMA]]</f>
        <v>0.13997554108475832</v>
      </c>
      <c r="V41">
        <v>0.78772678502562898</v>
      </c>
      <c r="W41">
        <v>66.44</v>
      </c>
      <c r="X41">
        <v>69.45</v>
      </c>
      <c r="Y41">
        <v>65.2</v>
      </c>
      <c r="Z41">
        <v>69.849999999999994</v>
      </c>
      <c r="AA41">
        <v>65.2</v>
      </c>
      <c r="AB41">
        <v>69.849999999999994</v>
      </c>
      <c r="AC41" s="1">
        <f>(Table2[[#This Row],[Close Price]]/Table2[[#This Row],[Day Low]])-1</f>
        <v>5.4184226369655697E-3</v>
      </c>
      <c r="AD41" s="1">
        <f>(Table2[[#This Row],[Day High]]/Table2[[#This Row],[Close Price]])-1</f>
        <v>3.9670658682634752E-2</v>
      </c>
      <c r="AE41" s="1">
        <f>(Table2[[#This Row],[Close Price]]/Table2[[#This Row],[Current Week Low]])-1</f>
        <v>2.4539877300613355E-2</v>
      </c>
      <c r="AF41" s="1">
        <f>(Table2[[#This Row],[Current Week High]]/Table2[[#This Row],[Close Price]])-1</f>
        <v>4.5658682634730496E-2</v>
      </c>
      <c r="AG41" s="1">
        <f>(Table2[[#This Row],[Close Price]]/Table2[[#This Row],[Current Month Low]])-1</f>
        <v>2.4539877300613355E-2</v>
      </c>
      <c r="AH41" s="1">
        <f>(Table2[[#This Row],[Current Month High]]/Table2[[#This Row],[Close Price]])-1</f>
        <v>4.5658682634730496E-2</v>
      </c>
      <c r="AI41">
        <v>28.802395209580801</v>
      </c>
      <c r="AJ41">
        <v>97.0501474926253</v>
      </c>
      <c r="AK41" t="str">
        <f>IF(AND(Table2[[#This Row],[20D EMA]]&gt;Table2[[#This Row],[50D EMA]],Table2[[#This Row],[50D EMA]]&gt;Table2[[#This Row],[200D EMA]]),"Uptrend","Downtrend/NoTrend")</f>
        <v>Downtrend/NoTrend</v>
      </c>
      <c r="AL41">
        <v>-0.11</v>
      </c>
      <c r="AM41" t="s">
        <v>3202</v>
      </c>
      <c r="AN41">
        <v>-2.57</v>
      </c>
      <c r="AO41" t="s">
        <v>3202</v>
      </c>
      <c r="AP41">
        <v>0.209929714590497</v>
      </c>
      <c r="AQ41">
        <f>(Table2[[#This Row],[Sharpe Ratio]]-AVERAGE(Table2[Sharpe Ratio]))/_xlfn.STDEV.P(Table2[Sharpe Ratio])</f>
        <v>1.7493830254985592</v>
      </c>
      <c r="AR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">
        <f>_xlfn.RANK.AVG(Table2[[#This Row],[1Y Return vs Nifty Z-Score]],Table2[1Y Return vs Nifty Z-Score])</f>
        <v>161</v>
      </c>
      <c r="AT41">
        <f>_xlfn.RANK.AVG(Table2[[#This Row],[6M Return vs Nifty Z-Score]],Table2[6M Return vs Nifty Z-Score])</f>
        <v>48</v>
      </c>
      <c r="AU41">
        <f>_xlfn.RANK.AVG(Table2[[#This Row],[Sharpe Ratio Z-Score]],Table2[Sharpe Ratio Z-Score])</f>
        <v>22</v>
      </c>
      <c r="AV41">
        <f>(Table2[[#This Row],[Rank 1Y]]+Table2[[#This Row],[Rank 6M]]+Table2[[#This Row],[Rank Sharpe]])/3</f>
        <v>77</v>
      </c>
    </row>
    <row r="42" spans="1:48" x14ac:dyDescent="0.3">
      <c r="A42" t="s">
        <v>879</v>
      </c>
      <c r="B42" t="s">
        <v>880</v>
      </c>
      <c r="C42" t="s">
        <v>3171</v>
      </c>
      <c r="D42" t="s">
        <v>396</v>
      </c>
      <c r="E42">
        <v>17567.886916125</v>
      </c>
      <c r="F42">
        <v>1346.2</v>
      </c>
      <c r="G42">
        <v>91.630678148920396</v>
      </c>
      <c r="H42">
        <f>(Table2[[#This Row],[1Y Return vs Nifty]]-AVERAGE(Table2[1Y Return vs Nifty]))/_xlfn.STDEV.P(Table2[1Y Return vs Nifty])</f>
        <v>1.2029682431932203</v>
      </c>
      <c r="I42">
        <v>30.673834705557098</v>
      </c>
      <c r="J42">
        <f>(Table2[[#This Row],[1M Return vs Nifty]]-AVERAGE(Table2[1M Return vs Nifty]))/_xlfn.STDEV.P(Table2[1M Return vs Nifty])</f>
        <v>3.1488816581403216</v>
      </c>
      <c r="K42">
        <v>133.878767157819</v>
      </c>
      <c r="L42">
        <f>(Table2[[#This Row],[6M Return vs Nifty]]-AVERAGE(Table2[6M Return vs Nifty]))/_xlfn.STDEV.P(Table2[6M Return vs Nifty])</f>
        <v>4.0491385846830958</v>
      </c>
      <c r="M42">
        <v>15.6391436449374</v>
      </c>
      <c r="N42">
        <f>(Table2[[#This Row],[1W Return vs Nifty]]-AVERAGE(Table2[1W Return vs Nifty]))/_xlfn.STDEV.P(Table2[1W Return vs Nifty])</f>
        <v>3.2342947960914721</v>
      </c>
      <c r="O42">
        <v>1193.72</v>
      </c>
      <c r="P42">
        <v>1096.7118622483299</v>
      </c>
      <c r="Q42">
        <v>853.53301157591795</v>
      </c>
      <c r="R42">
        <v>86.702717404170301</v>
      </c>
      <c r="S42" s="1">
        <f>(Table2[[#This Row],[Close Price]]-Table2[[#This Row],[20D EMA]])/Table2[[#This Row],[20D EMA]]</f>
        <v>0.12773514727071678</v>
      </c>
      <c r="T42" s="1">
        <f>(Table2[[#This Row],[Close Price]]-Table2[[#This Row],[50D EMA]])/Table2[[#This Row],[50D EMA]]</f>
        <v>0.22748740698418579</v>
      </c>
      <c r="U42" s="1">
        <f>(Table2[[#This Row],[Close Price]]-Table2[[#This Row],[200D EMA]])/Table2[[#This Row],[200D EMA]]</f>
        <v>0.57720906132786587</v>
      </c>
      <c r="V42">
        <v>1.29554369416065</v>
      </c>
      <c r="W42">
        <v>1337</v>
      </c>
      <c r="X42">
        <v>1397</v>
      </c>
      <c r="Y42">
        <v>1190</v>
      </c>
      <c r="Z42">
        <v>1403.95</v>
      </c>
      <c r="AA42">
        <v>1190</v>
      </c>
      <c r="AB42">
        <v>1403.95</v>
      </c>
      <c r="AC42" s="1">
        <f>(Table2[[#This Row],[Close Price]]/Table2[[#This Row],[Day Low]])-1</f>
        <v>6.8810770381451114E-3</v>
      </c>
      <c r="AD42" s="1">
        <f>(Table2[[#This Row],[Day High]]/Table2[[#This Row],[Close Price]])-1</f>
        <v>3.7735849056603765E-2</v>
      </c>
      <c r="AE42" s="1">
        <f>(Table2[[#This Row],[Close Price]]/Table2[[#This Row],[Current Week Low]])-1</f>
        <v>0.13126050420168078</v>
      </c>
      <c r="AF42" s="1">
        <f>(Table2[[#This Row],[Current Week High]]/Table2[[#This Row],[Close Price]])-1</f>
        <v>4.2898529193284851E-2</v>
      </c>
      <c r="AG42" s="1">
        <f>(Table2[[#This Row],[Close Price]]/Table2[[#This Row],[Current Month Low]])-1</f>
        <v>0.13126050420168078</v>
      </c>
      <c r="AH42" s="1">
        <f>(Table2[[#This Row],[Current Month High]]/Table2[[#This Row],[Close Price]])-1</f>
        <v>4.2898529193284851E-2</v>
      </c>
      <c r="AI42">
        <v>4.2898529193284798</v>
      </c>
      <c r="AJ42">
        <v>199.155555555555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0.35</v>
      </c>
      <c r="AM42" t="s">
        <v>3203</v>
      </c>
      <c r="AN42">
        <v>40.22</v>
      </c>
      <c r="AO42" t="s">
        <v>3203</v>
      </c>
      <c r="AP42">
        <v>0.12939769653400299</v>
      </c>
      <c r="AQ42">
        <f>(Table2[[#This Row],[Sharpe Ratio]]-AVERAGE(Table2[Sharpe Ratio]))/_xlfn.STDEV.P(Table2[Sharpe Ratio])</f>
        <v>0.78863262388043909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12.423915905988549</v>
      </c>
      <c r="AS42">
        <f>_xlfn.RANK.AVG(Table2[[#This Row],[1Y Return vs Nifty Z-Score]],Table2[1Y Return vs Nifty Z-Score])</f>
        <v>77</v>
      </c>
      <c r="AT42">
        <f>_xlfn.RANK.AVG(Table2[[#This Row],[6M Return vs Nifty Z-Score]],Table2[6M Return vs Nifty Z-Score])</f>
        <v>5</v>
      </c>
      <c r="AU42">
        <f>_xlfn.RANK.AVG(Table2[[#This Row],[Sharpe Ratio Z-Score]],Table2[Sharpe Ratio Z-Score])</f>
        <v>151</v>
      </c>
      <c r="AV42">
        <f>(Table2[[#This Row],[Rank 1Y]]+Table2[[#This Row],[Rank 6M]]+Table2[[#This Row],[Rank Sharpe]])/3</f>
        <v>77.666666666666671</v>
      </c>
    </row>
    <row r="43" spans="1:48" x14ac:dyDescent="0.3">
      <c r="A43" t="s">
        <v>614</v>
      </c>
      <c r="B43" t="s">
        <v>615</v>
      </c>
      <c r="C43" t="s">
        <v>3174</v>
      </c>
      <c r="D43" t="s">
        <v>590</v>
      </c>
      <c r="E43">
        <v>31914.665475000002</v>
      </c>
      <c r="F43">
        <v>2839.35</v>
      </c>
      <c r="G43">
        <v>125.016121504399</v>
      </c>
      <c r="H43">
        <f>(Table2[[#This Row],[1Y Return vs Nifty]]-AVERAGE(Table2[1Y Return vs Nifty]))/_xlfn.STDEV.P(Table2[1Y Return vs Nifty])</f>
        <v>1.7939581105414002</v>
      </c>
      <c r="I43">
        <v>6.41620131679612</v>
      </c>
      <c r="J43">
        <f>(Table2[[#This Row],[1M Return vs Nifty]]-AVERAGE(Table2[1M Return vs Nifty]))/_xlfn.STDEV.P(Table2[1M Return vs Nifty])</f>
        <v>0.59740237677620911</v>
      </c>
      <c r="K43">
        <v>45.531139028258004</v>
      </c>
      <c r="L43">
        <f>(Table2[[#This Row],[6M Return vs Nifty]]-AVERAGE(Table2[6M Return vs Nifty]))/_xlfn.STDEV.P(Table2[6M Return vs Nifty])</f>
        <v>1.1830496387539675</v>
      </c>
      <c r="M43">
        <v>7.15571953017011</v>
      </c>
      <c r="N43">
        <f>(Table2[[#This Row],[1W Return vs Nifty]]-AVERAGE(Table2[1W Return vs Nifty]))/_xlfn.STDEV.P(Table2[1W Return vs Nifty])</f>
        <v>1.0805092164651278</v>
      </c>
      <c r="O43">
        <v>2782.21</v>
      </c>
      <c r="P43">
        <v>2686.9424304232798</v>
      </c>
      <c r="Q43">
        <v>2175.0834723052799</v>
      </c>
      <c r="R43">
        <v>62.239426400849702</v>
      </c>
      <c r="S43" s="1">
        <f>(Table2[[#This Row],[Close Price]]-Table2[[#This Row],[20D EMA]])/Table2[[#This Row],[20D EMA]]</f>
        <v>2.0537630157320932E-2</v>
      </c>
      <c r="T43" s="1">
        <f>(Table2[[#This Row],[Close Price]]-Table2[[#This Row],[50D EMA]])/Table2[[#This Row],[50D EMA]]</f>
        <v>5.6721561225526893E-2</v>
      </c>
      <c r="U43" s="1">
        <f>(Table2[[#This Row],[Close Price]]-Table2[[#This Row],[200D EMA]])/Table2[[#This Row],[200D EMA]]</f>
        <v>0.30539817719762807</v>
      </c>
      <c r="V43">
        <v>0.479941898215973</v>
      </c>
      <c r="W43">
        <v>2811.85</v>
      </c>
      <c r="X43">
        <v>2917.75</v>
      </c>
      <c r="Y43">
        <v>2685</v>
      </c>
      <c r="Z43">
        <v>2925</v>
      </c>
      <c r="AA43">
        <v>2685</v>
      </c>
      <c r="AB43">
        <v>2925</v>
      </c>
      <c r="AC43" s="1">
        <f>(Table2[[#This Row],[Close Price]]/Table2[[#This Row],[Day Low]])-1</f>
        <v>9.7800380532389042E-3</v>
      </c>
      <c r="AD43" s="1">
        <f>(Table2[[#This Row],[Day High]]/Table2[[#This Row],[Close Price]])-1</f>
        <v>2.7611953440047854E-2</v>
      </c>
      <c r="AE43" s="1">
        <f>(Table2[[#This Row],[Close Price]]/Table2[[#This Row],[Current Week Low]])-1</f>
        <v>5.7486033519553059E-2</v>
      </c>
      <c r="AF43" s="1">
        <f>(Table2[[#This Row],[Current Week High]]/Table2[[#This Row],[Close Price]])-1</f>
        <v>3.0165354746684914E-2</v>
      </c>
      <c r="AG43" s="1">
        <f>(Table2[[#This Row],[Close Price]]/Table2[[#This Row],[Current Month Low]])-1</f>
        <v>5.7486033519553059E-2</v>
      </c>
      <c r="AH43" s="1">
        <f>(Table2[[#This Row],[Current Month High]]/Table2[[#This Row],[Close Price]])-1</f>
        <v>3.0165354746684914E-2</v>
      </c>
      <c r="AI43">
        <v>10.588691073661201</v>
      </c>
      <c r="AJ43">
        <v>160.96966911764699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0.28000000000000003</v>
      </c>
      <c r="AM43" t="s">
        <v>3203</v>
      </c>
      <c r="AN43">
        <v>3.72</v>
      </c>
      <c r="AO43" t="s">
        <v>3203</v>
      </c>
      <c r="AP43">
        <v>0.14845460354732701</v>
      </c>
      <c r="AQ43">
        <f>(Table2[[#This Row],[Sharpe Ratio]]-AVERAGE(Table2[Sharpe Ratio]))/_xlfn.STDEV.P(Table2[Sharpe Ratio])</f>
        <v>1.0159823353182715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5.6709016778549763</v>
      </c>
      <c r="AS43">
        <f>_xlfn.RANK.AVG(Table2[[#This Row],[1Y Return vs Nifty Z-Score]],Table2[1Y Return vs Nifty Z-Score])</f>
        <v>46</v>
      </c>
      <c r="AT43">
        <f>_xlfn.RANK.AVG(Table2[[#This Row],[6M Return vs Nifty Z-Score]],Table2[6M Return vs Nifty Z-Score])</f>
        <v>73</v>
      </c>
      <c r="AU43">
        <f>_xlfn.RANK.AVG(Table2[[#This Row],[Sharpe Ratio Z-Score]],Table2[Sharpe Ratio Z-Score])</f>
        <v>116</v>
      </c>
      <c r="AV43">
        <f>(Table2[[#This Row],[Rank 1Y]]+Table2[[#This Row],[Rank 6M]]+Table2[[#This Row],[Rank Sharpe]])/3</f>
        <v>78.333333333333329</v>
      </c>
    </row>
    <row r="44" spans="1:48" hidden="1" x14ac:dyDescent="0.3">
      <c r="A44" t="s">
        <v>929</v>
      </c>
      <c r="B44" t="s">
        <v>930</v>
      </c>
      <c r="C44" t="s">
        <v>3171</v>
      </c>
      <c r="D44" t="s">
        <v>294</v>
      </c>
      <c r="E44">
        <v>16723.48067022</v>
      </c>
      <c r="F44">
        <v>431.3</v>
      </c>
      <c r="G44">
        <v>87.662591652874397</v>
      </c>
      <c r="H44">
        <f>(Table2[[#This Row],[1Y Return vs Nifty]]-AVERAGE(Table2[1Y Return vs Nifty]))/_xlfn.STDEV.P(Table2[1Y Return vs Nifty])</f>
        <v>1.1327250870082211</v>
      </c>
      <c r="I44">
        <v>-16.4128892742205</v>
      </c>
      <c r="J44">
        <f>(Table2[[#This Row],[1M Return vs Nifty]]-AVERAGE(Table2[1M Return vs Nifty]))/_xlfn.STDEV.P(Table2[1M Return vs Nifty])</f>
        <v>-1.8038191571575461</v>
      </c>
      <c r="K44">
        <v>60.997748957691101</v>
      </c>
      <c r="L44">
        <f>(Table2[[#This Row],[6M Return vs Nifty]]-AVERAGE(Table2[6M Return vs Nifty]))/_xlfn.STDEV.P(Table2[6M Return vs Nifty])</f>
        <v>1.6848025515173786</v>
      </c>
      <c r="M44">
        <v>1.4092272677259901</v>
      </c>
      <c r="N44">
        <f>(Table2[[#This Row],[1W Return vs Nifty]]-AVERAGE(Table2[1W Return vs Nifty]))/_xlfn.STDEV.P(Table2[1W Return vs Nifty])</f>
        <v>-0.37841963123235844</v>
      </c>
      <c r="O44">
        <v>451.99</v>
      </c>
      <c r="P44">
        <v>457.92822224543397</v>
      </c>
      <c r="Q44">
        <v>361.080294580143</v>
      </c>
      <c r="R44">
        <v>49.196652230964602</v>
      </c>
      <c r="S44">
        <f>(Table2[[#This Row],[Close Price]]-Table2[[#This Row],[20D EMA]])/Table2[[#This Row],[20D EMA]]</f>
        <v>-4.5775349012146284E-2</v>
      </c>
      <c r="T44">
        <f>(Table2[[#This Row],[Close Price]]-Table2[[#This Row],[50D EMA]])/Table2[[#This Row],[50D EMA]]</f>
        <v>-5.8149336406617319E-2</v>
      </c>
      <c r="U44">
        <f>(Table2[[#This Row],[Close Price]]-Table2[[#This Row],[200D EMA]])/Table2[[#This Row],[200D EMA]]</f>
        <v>0.19447116465191513</v>
      </c>
      <c r="V44">
        <v>0.48508620884713799</v>
      </c>
      <c r="W44">
        <v>428.2</v>
      </c>
      <c r="X44">
        <v>447.8</v>
      </c>
      <c r="Y44">
        <v>409.05</v>
      </c>
      <c r="Z44">
        <v>448.9</v>
      </c>
      <c r="AA44">
        <v>409.05</v>
      </c>
      <c r="AB44">
        <v>448.9</v>
      </c>
      <c r="AC44" s="1">
        <f>(Table2[[#This Row],[Close Price]]/Table2[[#This Row],[Day Low]])-1</f>
        <v>7.2396076599721138E-3</v>
      </c>
      <c r="AD44" s="1">
        <f>(Table2[[#This Row],[Day High]]/Table2[[#This Row],[Close Price]])-1</f>
        <v>3.8256434036633369E-2</v>
      </c>
      <c r="AE44" s="1">
        <f>(Table2[[#This Row],[Close Price]]/Table2[[#This Row],[Current Week Low]])-1</f>
        <v>5.4394328321720975E-2</v>
      </c>
      <c r="AF44" s="1">
        <f>(Table2[[#This Row],[Current Week High]]/Table2[[#This Row],[Close Price]])-1</f>
        <v>4.0806862972408986E-2</v>
      </c>
      <c r="AG44" s="1">
        <f>(Table2[[#This Row],[Close Price]]/Table2[[#This Row],[Current Month Low]])-1</f>
        <v>5.4394328321720975E-2</v>
      </c>
      <c r="AH44" s="1">
        <f>(Table2[[#This Row],[Current Month High]]/Table2[[#This Row],[Close Price]])-1</f>
        <v>4.0806862972408986E-2</v>
      </c>
      <c r="AI44">
        <v>35.4973336424762</v>
      </c>
      <c r="AJ44">
        <v>114.951407924246</v>
      </c>
      <c r="AK44" t="str">
        <f>IF(AND(Table2[[#This Row],[20D EMA]]&gt;Table2[[#This Row],[50D EMA]],Table2[[#This Row],[50D EMA]]&gt;Table2[[#This Row],[200D EMA]]),"Uptrend","Downtrend/NoTrend")</f>
        <v>Downtrend/NoTrend</v>
      </c>
      <c r="AL44">
        <v>0.02</v>
      </c>
      <c r="AM44" t="s">
        <v>3203</v>
      </c>
      <c r="AN44">
        <v>-1.42</v>
      </c>
      <c r="AO44" t="s">
        <v>3202</v>
      </c>
      <c r="AP44">
        <v>0.14863873569006</v>
      </c>
      <c r="AQ44">
        <f>(Table2[[#This Row],[Sharpe Ratio]]-AVERAGE(Table2[Sharpe Ratio]))/_xlfn.STDEV.P(Table2[Sharpe Ratio])</f>
        <v>1.0181790396149082</v>
      </c>
      <c r="AR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">
        <f>_xlfn.RANK.AVG(Table2[[#This Row],[1Y Return vs Nifty Z-Score]],Table2[1Y Return vs Nifty Z-Score])</f>
        <v>85</v>
      </c>
      <c r="AT44">
        <f>_xlfn.RANK.AVG(Table2[[#This Row],[6M Return vs Nifty Z-Score]],Table2[6M Return vs Nifty Z-Score])</f>
        <v>43</v>
      </c>
      <c r="AU44">
        <f>_xlfn.RANK.AVG(Table2[[#This Row],[Sharpe Ratio Z-Score]],Table2[Sharpe Ratio Z-Score])</f>
        <v>113</v>
      </c>
      <c r="AV44">
        <f>(Table2[[#This Row],[Rank 1Y]]+Table2[[#This Row],[Rank 6M]]+Table2[[#This Row],[Rank Sharpe]])/3</f>
        <v>80.333333333333329</v>
      </c>
    </row>
    <row r="45" spans="1:48" x14ac:dyDescent="0.3">
      <c r="A45" t="s">
        <v>1502</v>
      </c>
      <c r="B45" t="s">
        <v>1503</v>
      </c>
      <c r="C45" t="s">
        <v>3170</v>
      </c>
      <c r="D45" t="s">
        <v>136</v>
      </c>
      <c r="E45">
        <v>6899.3523123000004</v>
      </c>
      <c r="F45">
        <v>226.4</v>
      </c>
      <c r="G45">
        <v>97.810290042817996</v>
      </c>
      <c r="H45">
        <f>(Table2[[#This Row],[1Y Return vs Nifty]]-AVERAGE(Table2[1Y Return vs Nifty]))/_xlfn.STDEV.P(Table2[1Y Return vs Nifty])</f>
        <v>1.3123598715910041</v>
      </c>
      <c r="I45">
        <v>-10.809299953897201</v>
      </c>
      <c r="J45">
        <f>(Table2[[#This Row],[1M Return vs Nifty]]-AVERAGE(Table2[1M Return vs Nifty]))/_xlfn.STDEV.P(Table2[1M Return vs Nifty])</f>
        <v>-1.2144194484991413</v>
      </c>
      <c r="K45">
        <v>42.9330267652253</v>
      </c>
      <c r="L45">
        <f>(Table2[[#This Row],[6M Return vs Nifty]]-AVERAGE(Table2[6M Return vs Nifty]))/_xlfn.STDEV.P(Table2[6M Return vs Nifty])</f>
        <v>1.0987641746729078</v>
      </c>
      <c r="M45">
        <v>-4.3123643010343704</v>
      </c>
      <c r="N45">
        <f>(Table2[[#This Row],[1W Return vs Nifty]]-AVERAGE(Table2[1W Return vs Nifty]))/_xlfn.STDEV.P(Table2[1W Return vs Nifty])</f>
        <v>-1.8310266501195396</v>
      </c>
      <c r="O45">
        <v>236.35</v>
      </c>
      <c r="P45">
        <v>235.852401039939</v>
      </c>
      <c r="Q45">
        <v>195.05701495219901</v>
      </c>
      <c r="R45">
        <v>47.229645896446002</v>
      </c>
      <c r="S45" s="1">
        <f>(Table2[[#This Row],[Close Price]]-Table2[[#This Row],[20D EMA]])/Table2[[#This Row],[20D EMA]]</f>
        <v>-4.2098582610535173E-2</v>
      </c>
      <c r="T45" s="1">
        <f>(Table2[[#This Row],[Close Price]]-Table2[[#This Row],[50D EMA]])/Table2[[#This Row],[50D EMA]]</f>
        <v>-4.0077612092396429E-2</v>
      </c>
      <c r="U45" s="1">
        <f>(Table2[[#This Row],[Close Price]]-Table2[[#This Row],[200D EMA]])/Table2[[#This Row],[200D EMA]]</f>
        <v>0.16068627450021195</v>
      </c>
      <c r="V45">
        <v>0.97497139348688999</v>
      </c>
      <c r="W45">
        <v>225</v>
      </c>
      <c r="X45">
        <v>235</v>
      </c>
      <c r="Y45">
        <v>220.55</v>
      </c>
      <c r="Z45">
        <v>243.12</v>
      </c>
      <c r="AA45">
        <v>220.55</v>
      </c>
      <c r="AB45">
        <v>246</v>
      </c>
      <c r="AC45" s="1">
        <f>(Table2[[#This Row],[Close Price]]/Table2[[#This Row],[Day Low]])-1</f>
        <v>6.2222222222223511E-3</v>
      </c>
      <c r="AD45" s="1">
        <f>(Table2[[#This Row],[Day High]]/Table2[[#This Row],[Close Price]])-1</f>
        <v>3.7985865724381673E-2</v>
      </c>
      <c r="AE45" s="1">
        <f>(Table2[[#This Row],[Close Price]]/Table2[[#This Row],[Current Week Low]])-1</f>
        <v>2.6524597596916832E-2</v>
      </c>
      <c r="AF45" s="1">
        <f>(Table2[[#This Row],[Current Week High]]/Table2[[#This Row],[Close Price]])-1</f>
        <v>7.3851590106007059E-2</v>
      </c>
      <c r="AG45" s="1">
        <f>(Table2[[#This Row],[Close Price]]/Table2[[#This Row],[Current Month Low]])-1</f>
        <v>2.6524597596916832E-2</v>
      </c>
      <c r="AH45" s="1">
        <f>(Table2[[#This Row],[Current Month High]]/Table2[[#This Row],[Close Price]])-1</f>
        <v>8.6572438162544119E-2</v>
      </c>
      <c r="AI45">
        <v>19.2358657243816</v>
      </c>
      <c r="AJ45">
        <v>134.733022291342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0.09</v>
      </c>
      <c r="AM45" t="s">
        <v>3203</v>
      </c>
      <c r="AN45">
        <v>-3.17</v>
      </c>
      <c r="AO45" t="s">
        <v>3202</v>
      </c>
      <c r="AP45">
        <v>0.157339421752132</v>
      </c>
      <c r="AQ45">
        <f>(Table2[[#This Row],[Sharpe Ratio]]-AVERAGE(Table2[Sharpe Ratio]))/_xlfn.STDEV.P(Table2[Sharpe Ratio])</f>
        <v>1.1219785945028138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0.48765654214804499</v>
      </c>
      <c r="AS45">
        <f>_xlfn.RANK.AVG(Table2[[#This Row],[1Y Return vs Nifty Z-Score]],Table2[1Y Return vs Nifty Z-Score])</f>
        <v>68</v>
      </c>
      <c r="AT45">
        <f>_xlfn.RANK.AVG(Table2[[#This Row],[6M Return vs Nifty Z-Score]],Table2[6M Return vs Nifty Z-Score])</f>
        <v>79</v>
      </c>
      <c r="AU45">
        <f>_xlfn.RANK.AVG(Table2[[#This Row],[Sharpe Ratio Z-Score]],Table2[Sharpe Ratio Z-Score])</f>
        <v>95</v>
      </c>
      <c r="AV45">
        <f>(Table2[[#This Row],[Rank 1Y]]+Table2[[#This Row],[Rank 6M]]+Table2[[#This Row],[Rank Sharpe]])/3</f>
        <v>80.666666666666671</v>
      </c>
    </row>
    <row r="46" spans="1:48" x14ac:dyDescent="0.3">
      <c r="A46" t="s">
        <v>582</v>
      </c>
      <c r="B46" t="s">
        <v>583</v>
      </c>
      <c r="C46" t="s">
        <v>3161</v>
      </c>
      <c r="D46" t="s">
        <v>51</v>
      </c>
      <c r="E46">
        <v>33703.127349620001</v>
      </c>
      <c r="F46">
        <v>1282.9000000000001</v>
      </c>
      <c r="G46">
        <v>99.646195276467296</v>
      </c>
      <c r="H46">
        <f>(Table2[[#This Row],[1Y Return vs Nifty]]-AVERAGE(Table2[1Y Return vs Nifty]))/_xlfn.STDEV.P(Table2[1Y Return vs Nifty])</f>
        <v>1.3448591072292866</v>
      </c>
      <c r="I46">
        <v>14.0367854698349</v>
      </c>
      <c r="J46">
        <f>(Table2[[#This Row],[1M Return vs Nifty]]-AVERAGE(Table2[1M Return vs Nifty]))/_xlfn.STDEV.P(Table2[1M Return vs Nifty])</f>
        <v>1.3989547074078854</v>
      </c>
      <c r="K46">
        <v>84.122527302551902</v>
      </c>
      <c r="L46">
        <f>(Table2[[#This Row],[6M Return vs Nifty]]-AVERAGE(Table2[6M Return vs Nifty]))/_xlfn.STDEV.P(Table2[6M Return vs Nifty])</f>
        <v>2.434994412854858</v>
      </c>
      <c r="M46">
        <v>3.1241143111370602</v>
      </c>
      <c r="N46">
        <f>(Table2[[#This Row],[1W Return vs Nifty]]-AVERAGE(Table2[1W Return vs Nifty]))/_xlfn.STDEV.P(Table2[1W Return vs Nifty])</f>
        <v>5.69586941725286E-2</v>
      </c>
      <c r="O46">
        <v>1271.93</v>
      </c>
      <c r="P46">
        <v>1196.2846479879199</v>
      </c>
      <c r="Q46">
        <v>925.95582552311998</v>
      </c>
      <c r="R46">
        <v>69.632933741675103</v>
      </c>
      <c r="S46" s="1">
        <f>(Table2[[#This Row],[Close Price]]-Table2[[#This Row],[20D EMA]])/Table2[[#This Row],[20D EMA]]</f>
        <v>8.6246884655602329E-3</v>
      </c>
      <c r="T46" s="1">
        <f>(Table2[[#This Row],[Close Price]]-Table2[[#This Row],[50D EMA]])/Table2[[#This Row],[50D EMA]]</f>
        <v>7.2403630822950094E-2</v>
      </c>
      <c r="U46" s="1">
        <f>(Table2[[#This Row],[Close Price]]-Table2[[#This Row],[200D EMA]])/Table2[[#This Row],[200D EMA]]</f>
        <v>0.38548726044811482</v>
      </c>
      <c r="V46">
        <v>0.53931080530759901</v>
      </c>
      <c r="W46">
        <v>1276.7</v>
      </c>
      <c r="X46">
        <v>1325</v>
      </c>
      <c r="Y46">
        <v>1276.7</v>
      </c>
      <c r="Z46">
        <v>1353.95</v>
      </c>
      <c r="AA46">
        <v>1276.7</v>
      </c>
      <c r="AB46">
        <v>1353.95</v>
      </c>
      <c r="AC46" s="1">
        <f>(Table2[[#This Row],[Close Price]]/Table2[[#This Row],[Day Low]])-1</f>
        <v>4.8562700712775353E-3</v>
      </c>
      <c r="AD46" s="1">
        <f>(Table2[[#This Row],[Day High]]/Table2[[#This Row],[Close Price]])-1</f>
        <v>3.2816275625535907E-2</v>
      </c>
      <c r="AE46" s="1">
        <f>(Table2[[#This Row],[Close Price]]/Table2[[#This Row],[Current Week Low]])-1</f>
        <v>4.8562700712775353E-3</v>
      </c>
      <c r="AF46" s="1">
        <f>(Table2[[#This Row],[Current Week High]]/Table2[[#This Row],[Close Price]])-1</f>
        <v>5.5382336892976891E-2</v>
      </c>
      <c r="AG46" s="1">
        <f>(Table2[[#This Row],[Close Price]]/Table2[[#This Row],[Current Month Low]])-1</f>
        <v>4.8562700712775353E-3</v>
      </c>
      <c r="AH46" s="1">
        <f>(Table2[[#This Row],[Current Month High]]/Table2[[#This Row],[Close Price]])-1</f>
        <v>5.5382336892976891E-2</v>
      </c>
      <c r="AI46">
        <v>5.5382336892976802</v>
      </c>
      <c r="AJ46">
        <v>136.65375391993999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0.26</v>
      </c>
      <c r="AM46" t="s">
        <v>3203</v>
      </c>
      <c r="AN46">
        <v>2.12</v>
      </c>
      <c r="AO46" t="s">
        <v>3203</v>
      </c>
      <c r="AP46">
        <v>0.123192839090565</v>
      </c>
      <c r="AQ46">
        <f>(Table2[[#This Row],[Sharpe Ratio]]-AVERAGE(Table2[Sharpe Ratio]))/_xlfn.STDEV.P(Table2[Sharpe Ratio])</f>
        <v>0.71460841059691871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5.9503753322614772</v>
      </c>
      <c r="AS46">
        <f>_xlfn.RANK.AVG(Table2[[#This Row],[1Y Return vs Nifty Z-Score]],Table2[1Y Return vs Nifty Z-Score])</f>
        <v>65</v>
      </c>
      <c r="AT46">
        <f>_xlfn.RANK.AVG(Table2[[#This Row],[6M Return vs Nifty Z-Score]],Table2[6M Return vs Nifty Z-Score])</f>
        <v>19</v>
      </c>
      <c r="AU46">
        <f>_xlfn.RANK.AVG(Table2[[#This Row],[Sharpe Ratio Z-Score]],Table2[Sharpe Ratio Z-Score])</f>
        <v>165</v>
      </c>
      <c r="AV46">
        <f>(Table2[[#This Row],[Rank 1Y]]+Table2[[#This Row],[Rank 6M]]+Table2[[#This Row],[Rank Sharpe]])/3</f>
        <v>83</v>
      </c>
    </row>
    <row r="47" spans="1:48" x14ac:dyDescent="0.3">
      <c r="A47" t="s">
        <v>1449</v>
      </c>
      <c r="B47" t="s">
        <v>1450</v>
      </c>
      <c r="C47" t="s">
        <v>3161</v>
      </c>
      <c r="D47" t="s">
        <v>51</v>
      </c>
      <c r="E47">
        <v>7356.5525847250001</v>
      </c>
      <c r="F47">
        <v>1507.35</v>
      </c>
      <c r="G47">
        <v>155.76744644820201</v>
      </c>
      <c r="H47">
        <f>(Table2[[#This Row],[1Y Return vs Nifty]]-AVERAGE(Table2[1Y Return vs Nifty]))/_xlfn.STDEV.P(Table2[1Y Return vs Nifty])</f>
        <v>2.3383187546643596</v>
      </c>
      <c r="I47">
        <v>14.4134365440851</v>
      </c>
      <c r="J47">
        <f>(Table2[[#This Row],[1M Return vs Nifty]]-AVERAGE(Table2[1M Return vs Nifty]))/_xlfn.STDEV.P(Table2[1M Return vs Nifty])</f>
        <v>1.4385718207862326</v>
      </c>
      <c r="K47">
        <v>42.888461669601099</v>
      </c>
      <c r="L47">
        <f>(Table2[[#This Row],[6M Return vs Nifty]]-AVERAGE(Table2[6M Return vs Nifty]))/_xlfn.STDEV.P(Table2[6M Return vs Nifty])</f>
        <v>1.0973184366191879</v>
      </c>
      <c r="M47">
        <v>3.85455991175114</v>
      </c>
      <c r="N47">
        <f>(Table2[[#This Row],[1W Return vs Nifty]]-AVERAGE(Table2[1W Return vs Nifty]))/_xlfn.STDEV.P(Table2[1W Return vs Nifty])</f>
        <v>0.24240541710196029</v>
      </c>
      <c r="O47">
        <v>1385.08</v>
      </c>
      <c r="P47">
        <v>1369.34816951382</v>
      </c>
      <c r="Q47">
        <v>1174.3398406076301</v>
      </c>
      <c r="R47">
        <v>63.926542546439201</v>
      </c>
      <c r="S47" s="1">
        <f>(Table2[[#This Row],[Close Price]]-Table2[[#This Row],[20D EMA]])/Table2[[#This Row],[20D EMA]]</f>
        <v>8.8276489444653009E-2</v>
      </c>
      <c r="T47" s="1">
        <f>(Table2[[#This Row],[Close Price]]-Table2[[#This Row],[50D EMA]])/Table2[[#This Row],[50D EMA]]</f>
        <v>0.10077921273679923</v>
      </c>
      <c r="U47" s="1">
        <f>(Table2[[#This Row],[Close Price]]-Table2[[#This Row],[200D EMA]])/Table2[[#This Row],[200D EMA]]</f>
        <v>0.28357222319908926</v>
      </c>
      <c r="V47">
        <v>0.77420723343739795</v>
      </c>
      <c r="W47">
        <v>1439.2</v>
      </c>
      <c r="X47">
        <v>1548.95</v>
      </c>
      <c r="Y47">
        <v>1354.5</v>
      </c>
      <c r="Z47">
        <v>1548.95</v>
      </c>
      <c r="AA47">
        <v>1354.5</v>
      </c>
      <c r="AB47">
        <v>1548.95</v>
      </c>
      <c r="AC47" s="1">
        <f>(Table2[[#This Row],[Close Price]]/Table2[[#This Row],[Day Low]])-1</f>
        <v>4.7352695942189937E-2</v>
      </c>
      <c r="AD47" s="1">
        <f>(Table2[[#This Row],[Day High]]/Table2[[#This Row],[Close Price]])-1</f>
        <v>2.7598102630444155E-2</v>
      </c>
      <c r="AE47" s="1">
        <f>(Table2[[#This Row],[Close Price]]/Table2[[#This Row],[Current Week Low]])-1</f>
        <v>0.11284606866002211</v>
      </c>
      <c r="AF47" s="1">
        <f>(Table2[[#This Row],[Current Week High]]/Table2[[#This Row],[Close Price]])-1</f>
        <v>2.7598102630444155E-2</v>
      </c>
      <c r="AG47" s="1">
        <f>(Table2[[#This Row],[Close Price]]/Table2[[#This Row],[Current Month Low]])-1</f>
        <v>0.11284606866002211</v>
      </c>
      <c r="AH47" s="1">
        <f>(Table2[[#This Row],[Current Month High]]/Table2[[#This Row],[Close Price]])-1</f>
        <v>2.7598102630444155E-2</v>
      </c>
      <c r="AI47">
        <v>5.48313265001494</v>
      </c>
      <c r="AJ47">
        <v>200.26892430278801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0.08</v>
      </c>
      <c r="AM47" t="s">
        <v>3203</v>
      </c>
      <c r="AN47">
        <v>20.72</v>
      </c>
      <c r="AO47" t="s">
        <v>3203</v>
      </c>
      <c r="AP47">
        <v>0.12996991358253401</v>
      </c>
      <c r="AQ47">
        <f>(Table2[[#This Row],[Sharpe Ratio]]-AVERAGE(Table2[Sharpe Ratio]))/_xlfn.STDEV.P(Table2[Sharpe Ratio])</f>
        <v>0.79545919761417139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5.9120736267859115</v>
      </c>
      <c r="AS47">
        <f>_xlfn.RANK.AVG(Table2[[#This Row],[1Y Return vs Nifty Z-Score]],Table2[1Y Return vs Nifty Z-Score])</f>
        <v>27</v>
      </c>
      <c r="AT47">
        <f>_xlfn.RANK.AVG(Table2[[#This Row],[6M Return vs Nifty Z-Score]],Table2[6M Return vs Nifty Z-Score])</f>
        <v>80</v>
      </c>
      <c r="AU47">
        <f>_xlfn.RANK.AVG(Table2[[#This Row],[Sharpe Ratio Z-Score]],Table2[Sharpe Ratio Z-Score])</f>
        <v>149</v>
      </c>
      <c r="AV47">
        <f>(Table2[[#This Row],[Rank 1Y]]+Table2[[#This Row],[Rank 6M]]+Table2[[#This Row],[Rank Sharpe]])/3</f>
        <v>85.333333333333329</v>
      </c>
    </row>
    <row r="48" spans="1:48" x14ac:dyDescent="0.3">
      <c r="A48" t="s">
        <v>999</v>
      </c>
      <c r="B48" t="s">
        <v>1000</v>
      </c>
      <c r="C48" t="s">
        <v>3167</v>
      </c>
      <c r="D48" t="s">
        <v>264</v>
      </c>
      <c r="E48">
        <v>14305.79613492</v>
      </c>
      <c r="F48">
        <v>2189.3000000000002</v>
      </c>
      <c r="G48">
        <v>95.688685487148604</v>
      </c>
      <c r="H48">
        <f>(Table2[[#This Row],[1Y Return vs Nifty]]-AVERAGE(Table2[1Y Return vs Nifty]))/_xlfn.STDEV.P(Table2[1Y Return vs Nifty])</f>
        <v>1.2748031801440838</v>
      </c>
      <c r="I48">
        <v>13.809395977571899</v>
      </c>
      <c r="J48">
        <f>(Table2[[#This Row],[1M Return vs Nifty]]-AVERAGE(Table2[1M Return vs Nifty]))/_xlfn.STDEV.P(Table2[1M Return vs Nifty])</f>
        <v>1.3750373050376377</v>
      </c>
      <c r="K48">
        <v>42.184922733051401</v>
      </c>
      <c r="L48">
        <f>(Table2[[#This Row],[6M Return vs Nifty]]-AVERAGE(Table2[6M Return vs Nifty]))/_xlfn.STDEV.P(Table2[6M Return vs Nifty])</f>
        <v>1.0744949017743273</v>
      </c>
      <c r="M48">
        <v>13.366907043935299</v>
      </c>
      <c r="N48">
        <f>(Table2[[#This Row],[1W Return vs Nifty]]-AVERAGE(Table2[1W Return vs Nifty]))/_xlfn.STDEV.P(Table2[1W Return vs Nifty])</f>
        <v>2.6574156540692591</v>
      </c>
      <c r="O48">
        <v>1944.92</v>
      </c>
      <c r="P48">
        <v>1872.2484675028199</v>
      </c>
      <c r="Q48">
        <v>1599.4833245170701</v>
      </c>
      <c r="R48">
        <v>83.913691977382399</v>
      </c>
      <c r="S48" s="1">
        <f>(Table2[[#This Row],[Close Price]]-Table2[[#This Row],[20D EMA]])/Table2[[#This Row],[20D EMA]]</f>
        <v>0.12565041235629235</v>
      </c>
      <c r="T48" s="1">
        <f>(Table2[[#This Row],[Close Price]]-Table2[[#This Row],[50D EMA]])/Table2[[#This Row],[50D EMA]]</f>
        <v>0.16934265830649034</v>
      </c>
      <c r="U48" s="1">
        <f>(Table2[[#This Row],[Close Price]]-Table2[[#This Row],[200D EMA]])/Table2[[#This Row],[200D EMA]]</f>
        <v>0.36875450118306968</v>
      </c>
      <c r="V48">
        <v>1.2588306795228801</v>
      </c>
      <c r="W48">
        <v>2171.0500000000002</v>
      </c>
      <c r="X48">
        <v>2328.9</v>
      </c>
      <c r="Y48">
        <v>1884.8</v>
      </c>
      <c r="Z48">
        <v>2328.9</v>
      </c>
      <c r="AA48">
        <v>1884.8</v>
      </c>
      <c r="AB48">
        <v>2328.9</v>
      </c>
      <c r="AC48" s="1">
        <f>(Table2[[#This Row],[Close Price]]/Table2[[#This Row],[Day Low]])-1</f>
        <v>8.4060707952373637E-3</v>
      </c>
      <c r="AD48" s="1">
        <f>(Table2[[#This Row],[Day High]]/Table2[[#This Row],[Close Price]])-1</f>
        <v>6.3764673639976177E-2</v>
      </c>
      <c r="AE48" s="1">
        <f>(Table2[[#This Row],[Close Price]]/Table2[[#This Row],[Current Week Low]])-1</f>
        <v>0.16155560271646863</v>
      </c>
      <c r="AF48" s="1">
        <f>(Table2[[#This Row],[Current Week High]]/Table2[[#This Row],[Close Price]])-1</f>
        <v>6.3764673639976177E-2</v>
      </c>
      <c r="AG48" s="1">
        <f>(Table2[[#This Row],[Close Price]]/Table2[[#This Row],[Current Month Low]])-1</f>
        <v>0.16155560271646863</v>
      </c>
      <c r="AH48" s="1">
        <f>(Table2[[#This Row],[Current Month High]]/Table2[[#This Row],[Close Price]])-1</f>
        <v>6.3764673639976177E-2</v>
      </c>
      <c r="AI48">
        <v>6.3764673639976097</v>
      </c>
      <c r="AJ48">
        <v>127.11758908657001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0.32</v>
      </c>
      <c r="AM48" t="s">
        <v>3203</v>
      </c>
      <c r="AN48">
        <v>22.65</v>
      </c>
      <c r="AO48" t="s">
        <v>3203</v>
      </c>
      <c r="AP48">
        <v>0.151140078100412</v>
      </c>
      <c r="AQ48">
        <f>(Table2[[#This Row],[Sharpe Ratio]]-AVERAGE(Table2[Sharpe Ratio]))/_xlfn.STDEV.P(Table2[Sharpe Ratio])</f>
        <v>1.0480201609890711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7.4297712020143791</v>
      </c>
      <c r="AS48">
        <f>_xlfn.RANK.AVG(Table2[[#This Row],[1Y Return vs Nifty Z-Score]],Table2[1Y Return vs Nifty Z-Score])</f>
        <v>70</v>
      </c>
      <c r="AT48">
        <f>_xlfn.RANK.AVG(Table2[[#This Row],[6M Return vs Nifty Z-Score]],Table2[6M Return vs Nifty Z-Score])</f>
        <v>85</v>
      </c>
      <c r="AU48">
        <f>_xlfn.RANK.AVG(Table2[[#This Row],[Sharpe Ratio Z-Score]],Table2[Sharpe Ratio Z-Score])</f>
        <v>108</v>
      </c>
      <c r="AV48">
        <f>(Table2[[#This Row],[Rank 1Y]]+Table2[[#This Row],[Rank 6M]]+Table2[[#This Row],[Rank Sharpe]])/3</f>
        <v>87.666666666666671</v>
      </c>
    </row>
    <row r="49" spans="1:48" hidden="1" x14ac:dyDescent="0.3">
      <c r="A49" t="s">
        <v>123</v>
      </c>
      <c r="B49" t="s">
        <v>124</v>
      </c>
      <c r="C49" t="s">
        <v>3167</v>
      </c>
      <c r="D49" t="s">
        <v>125</v>
      </c>
      <c r="E49">
        <v>220645.67395336399</v>
      </c>
      <c r="F49">
        <v>300.35000000000002</v>
      </c>
      <c r="G49">
        <v>92.870246776081501</v>
      </c>
      <c r="H49">
        <f>(Table2[[#This Row],[1Y Return vs Nifty]]-AVERAGE(Table2[1Y Return vs Nifty]))/_xlfn.STDEV.P(Table2[1Y Return vs Nifty])</f>
        <v>1.2249111148434388</v>
      </c>
      <c r="I49">
        <v>10.8283830837598</v>
      </c>
      <c r="J49">
        <f>(Table2[[#This Row],[1M Return vs Nifty]]-AVERAGE(Table2[1M Return vs Nifty]))/_xlfn.STDEV.P(Table2[1M Return vs Nifty])</f>
        <v>1.0614868232513621</v>
      </c>
      <c r="K49">
        <v>23.574934855223301</v>
      </c>
      <c r="L49">
        <f>(Table2[[#This Row],[6M Return vs Nifty]]-AVERAGE(Table2[6M Return vs Nifty]))/_xlfn.STDEV.P(Table2[6M Return vs Nifty])</f>
        <v>0.47076753897180029</v>
      </c>
      <c r="M49">
        <v>4.9248747894313203</v>
      </c>
      <c r="N49">
        <f>(Table2[[#This Row],[1W Return vs Nifty]]-AVERAGE(Table2[1W Return vs Nifty]))/_xlfn.STDEV.P(Table2[1W Return vs Nifty])</f>
        <v>0.51413870757771785</v>
      </c>
      <c r="O49">
        <v>285.81</v>
      </c>
      <c r="P49">
        <v>286.784311526191</v>
      </c>
      <c r="Q49">
        <v>259.15064374074598</v>
      </c>
      <c r="R49">
        <v>72.532913856521503</v>
      </c>
      <c r="S49">
        <f>(Table2[[#This Row],[Close Price]]-Table2[[#This Row],[20D EMA]])/Table2[[#This Row],[20D EMA]]</f>
        <v>5.0872957559217731E-2</v>
      </c>
      <c r="T49">
        <f>(Table2[[#This Row],[Close Price]]-Table2[[#This Row],[50D EMA]])/Table2[[#This Row],[50D EMA]]</f>
        <v>4.7302756561598422E-2</v>
      </c>
      <c r="U49">
        <f>(Table2[[#This Row],[Close Price]]-Table2[[#This Row],[200D EMA]])/Table2[[#This Row],[200D EMA]]</f>
        <v>0.15897840601341448</v>
      </c>
      <c r="V49">
        <v>1.1431073323905701</v>
      </c>
      <c r="W49">
        <v>296.10000000000002</v>
      </c>
      <c r="X49">
        <v>302</v>
      </c>
      <c r="Y49">
        <v>277.14999999999998</v>
      </c>
      <c r="Z49">
        <v>304.3</v>
      </c>
      <c r="AA49">
        <v>277.14999999999998</v>
      </c>
      <c r="AB49">
        <v>304.3</v>
      </c>
      <c r="AC49" s="1">
        <f>(Table2[[#This Row],[Close Price]]/Table2[[#This Row],[Day Low]])-1</f>
        <v>1.435325903411E-2</v>
      </c>
      <c r="AD49" s="1">
        <f>(Table2[[#This Row],[Day High]]/Table2[[#This Row],[Close Price]])-1</f>
        <v>5.4935908107207609E-3</v>
      </c>
      <c r="AE49" s="1">
        <f>(Table2[[#This Row],[Close Price]]/Table2[[#This Row],[Current Week Low]])-1</f>
        <v>8.3709182753022082E-2</v>
      </c>
      <c r="AF49" s="1">
        <f>(Table2[[#This Row],[Current Week High]]/Table2[[#This Row],[Close Price]])-1</f>
        <v>1.3151323455967923E-2</v>
      </c>
      <c r="AG49" s="1">
        <f>(Table2[[#This Row],[Close Price]]/Table2[[#This Row],[Current Month Low]])-1</f>
        <v>8.3709182753022082E-2</v>
      </c>
      <c r="AH49" s="1">
        <f>(Table2[[#This Row],[Current Month High]]/Table2[[#This Row],[Close Price]])-1</f>
        <v>1.3151323455967923E-2</v>
      </c>
      <c r="AI49">
        <v>13.3677376394206</v>
      </c>
      <c r="AJ49">
        <v>119.714703730797</v>
      </c>
      <c r="AK49" t="str">
        <f>IF(AND(Table2[[#This Row],[20D EMA]]&gt;Table2[[#This Row],[50D EMA]],Table2[[#This Row],[50D EMA]]&gt;Table2[[#This Row],[200D EMA]]),"Uptrend","Downtrend/NoTrend")</f>
        <v>Downtrend/NoTrend</v>
      </c>
      <c r="AL49">
        <v>0.04</v>
      </c>
      <c r="AM49" t="s">
        <v>3203</v>
      </c>
      <c r="AN49">
        <v>10.57</v>
      </c>
      <c r="AO49" t="s">
        <v>3203</v>
      </c>
      <c r="AP49">
        <v>0.20721199399316401</v>
      </c>
      <c r="AQ49">
        <f>(Table2[[#This Row],[Sharpe Ratio]]-AVERAGE(Table2[Sharpe Ratio]))/_xlfn.STDEV.P(Table2[Sharpe Ratio])</f>
        <v>1.7169605031479851</v>
      </c>
      <c r="AR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">
        <f>_xlfn.RANK.AVG(Table2[[#This Row],[1Y Return vs Nifty Z-Score]],Table2[1Y Return vs Nifty Z-Score])</f>
        <v>74</v>
      </c>
      <c r="AT49">
        <f>_xlfn.RANK.AVG(Table2[[#This Row],[6M Return vs Nifty Z-Score]],Table2[6M Return vs Nifty Z-Score])</f>
        <v>165</v>
      </c>
      <c r="AU49">
        <f>_xlfn.RANK.AVG(Table2[[#This Row],[Sharpe Ratio Z-Score]],Table2[Sharpe Ratio Z-Score])</f>
        <v>25</v>
      </c>
      <c r="AV49">
        <f>(Table2[[#This Row],[Rank 1Y]]+Table2[[#This Row],[Rank 6M]]+Table2[[#This Row],[Rank Sharpe]])/3</f>
        <v>88</v>
      </c>
    </row>
    <row r="50" spans="1:48" hidden="1" x14ac:dyDescent="0.3">
      <c r="A50" t="s">
        <v>1536</v>
      </c>
      <c r="B50" t="s">
        <v>1537</v>
      </c>
      <c r="C50" t="s">
        <v>3163</v>
      </c>
      <c r="D50" t="s">
        <v>199</v>
      </c>
      <c r="E50">
        <v>6574.7610489150002</v>
      </c>
      <c r="F50">
        <v>2304.35</v>
      </c>
      <c r="G50">
        <v>108.243242810873</v>
      </c>
      <c r="H50">
        <f>(Table2[[#This Row],[1Y Return vs Nifty]]-AVERAGE(Table2[1Y Return vs Nifty]))/_xlfn.STDEV.P(Table2[1Y Return vs Nifty])</f>
        <v>1.4970442355753704</v>
      </c>
      <c r="I50">
        <v>2.70959491806865</v>
      </c>
      <c r="J50">
        <f>(Table2[[#This Row],[1M Return vs Nifty]]-AVERAGE(Table2[1M Return vs Nifty]))/_xlfn.STDEV.P(Table2[1M Return vs Nifty])</f>
        <v>0.20753213350233118</v>
      </c>
      <c r="K50">
        <v>46.3103116807021</v>
      </c>
      <c r="L50">
        <f>(Table2[[#This Row],[6M Return vs Nifty]]-AVERAGE(Table2[6M Return vs Nifty]))/_xlfn.STDEV.P(Table2[6M Return vs Nifty])</f>
        <v>1.2083268100082469</v>
      </c>
      <c r="M50">
        <v>8.4403600301006705</v>
      </c>
      <c r="N50">
        <f>(Table2[[#This Row],[1W Return vs Nifty]]-AVERAGE(Table2[1W Return vs Nifty]))/_xlfn.STDEV.P(Table2[1W Return vs Nifty])</f>
        <v>1.4066558462131462</v>
      </c>
      <c r="O50">
        <v>2196.64</v>
      </c>
      <c r="P50">
        <v>2271.34998179165</v>
      </c>
      <c r="Q50">
        <v>1981.3879408565199</v>
      </c>
      <c r="R50">
        <v>68.956686588837997</v>
      </c>
      <c r="S50">
        <f>(Table2[[#This Row],[Close Price]]-Table2[[#This Row],[20D EMA]])/Table2[[#This Row],[20D EMA]]</f>
        <v>4.9033979168184152E-2</v>
      </c>
      <c r="T50">
        <f>(Table2[[#This Row],[Close Price]]-Table2[[#This Row],[50D EMA]])/Table2[[#This Row],[50D EMA]]</f>
        <v>1.4528812588502724E-2</v>
      </c>
      <c r="U50">
        <f>(Table2[[#This Row],[Close Price]]-Table2[[#This Row],[200D EMA]])/Table2[[#This Row],[200D EMA]]</f>
        <v>0.16299789278210156</v>
      </c>
      <c r="V50">
        <v>0.52256706386249396</v>
      </c>
      <c r="W50">
        <v>2264.0500000000002</v>
      </c>
      <c r="X50">
        <v>2360.5</v>
      </c>
      <c r="Y50">
        <v>2141.1</v>
      </c>
      <c r="Z50">
        <v>2370.1</v>
      </c>
      <c r="AA50">
        <v>2141.1</v>
      </c>
      <c r="AB50">
        <v>2370.1</v>
      </c>
      <c r="AC50" s="1">
        <f>(Table2[[#This Row],[Close Price]]/Table2[[#This Row],[Day Low]])-1</f>
        <v>1.779996024822772E-2</v>
      </c>
      <c r="AD50" s="1">
        <f>(Table2[[#This Row],[Day High]]/Table2[[#This Row],[Close Price]])-1</f>
        <v>2.4366958144379058E-2</v>
      </c>
      <c r="AE50" s="1">
        <f>(Table2[[#This Row],[Close Price]]/Table2[[#This Row],[Current Week Low]])-1</f>
        <v>7.6245854934379631E-2</v>
      </c>
      <c r="AF50" s="1">
        <f>(Table2[[#This Row],[Current Week High]]/Table2[[#This Row],[Close Price]])-1</f>
        <v>2.8532991950007691E-2</v>
      </c>
      <c r="AG50" s="1">
        <f>(Table2[[#This Row],[Close Price]]/Table2[[#This Row],[Current Month Low]])-1</f>
        <v>7.6245854934379631E-2</v>
      </c>
      <c r="AH50" s="1">
        <f>(Table2[[#This Row],[Current Month High]]/Table2[[#This Row],[Close Price]])-1</f>
        <v>2.8532991950007691E-2</v>
      </c>
      <c r="AI50">
        <v>28.109879141623399</v>
      </c>
      <c r="AJ50">
        <v>140.036458333333</v>
      </c>
      <c r="AK50" t="str">
        <f>IF(AND(Table2[[#This Row],[20D EMA]]&gt;Table2[[#This Row],[50D EMA]],Table2[[#This Row],[50D EMA]]&gt;Table2[[#This Row],[200D EMA]]),"Uptrend","Downtrend/NoTrend")</f>
        <v>Downtrend/NoTrend</v>
      </c>
      <c r="AL50">
        <v>-7.0000000000000007E-2</v>
      </c>
      <c r="AM50" t="s">
        <v>3202</v>
      </c>
      <c r="AN50">
        <v>8.69</v>
      </c>
      <c r="AO50" t="s">
        <v>3203</v>
      </c>
      <c r="AP50">
        <v>0.13630014847244501</v>
      </c>
      <c r="AQ50">
        <f>(Table2[[#This Row],[Sharpe Ratio]]-AVERAGE(Table2[Sharpe Ratio]))/_xlfn.STDEV.P(Table2[Sharpe Ratio])</f>
        <v>0.87097916916825069</v>
      </c>
      <c r="AR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">
        <f>_xlfn.RANK.AVG(Table2[[#This Row],[1Y Return vs Nifty Z-Score]],Table2[1Y Return vs Nifty Z-Score])</f>
        <v>59</v>
      </c>
      <c r="AT50">
        <f>_xlfn.RANK.AVG(Table2[[#This Row],[6M Return vs Nifty Z-Score]],Table2[6M Return vs Nifty Z-Score])</f>
        <v>69</v>
      </c>
      <c r="AU50">
        <f>_xlfn.RANK.AVG(Table2[[#This Row],[Sharpe Ratio Z-Score]],Table2[Sharpe Ratio Z-Score])</f>
        <v>136</v>
      </c>
      <c r="AV50">
        <f>(Table2[[#This Row],[Rank 1Y]]+Table2[[#This Row],[Rank 6M]]+Table2[[#This Row],[Rank Sharpe]])/3</f>
        <v>88</v>
      </c>
    </row>
    <row r="51" spans="1:48" hidden="1" x14ac:dyDescent="0.3">
      <c r="A51" t="s">
        <v>919</v>
      </c>
      <c r="B51" t="s">
        <v>920</v>
      </c>
      <c r="C51" t="s">
        <v>3157</v>
      </c>
      <c r="D51" t="s">
        <v>141</v>
      </c>
      <c r="E51">
        <v>17045.840834621999</v>
      </c>
      <c r="F51">
        <v>66.89</v>
      </c>
      <c r="G51">
        <v>158.73635092650599</v>
      </c>
      <c r="H51">
        <f>(Table2[[#This Row],[1Y Return vs Nifty]]-AVERAGE(Table2[1Y Return vs Nifty]))/_xlfn.STDEV.P(Table2[1Y Return vs Nifty])</f>
        <v>2.3908743683526339</v>
      </c>
      <c r="I51">
        <v>6.2091662269248502</v>
      </c>
      <c r="J51">
        <f>(Table2[[#This Row],[1M Return vs Nifty]]-AVERAGE(Table2[1M Return vs Nifty]))/_xlfn.STDEV.P(Table2[1M Return vs Nifty])</f>
        <v>0.57562590197110108</v>
      </c>
      <c r="K51">
        <v>28.005103756556899</v>
      </c>
      <c r="L51">
        <f>(Table2[[#This Row],[6M Return vs Nifty]]-AVERAGE(Table2[6M Return vs Nifty]))/_xlfn.STDEV.P(Table2[6M Return vs Nifty])</f>
        <v>0.61448682590150494</v>
      </c>
      <c r="M51">
        <v>13.5693561535836</v>
      </c>
      <c r="N51">
        <f>(Table2[[#This Row],[1W Return vs Nifty]]-AVERAGE(Table2[1W Return vs Nifty]))/_xlfn.STDEV.P(Table2[1W Return vs Nifty])</f>
        <v>2.7088137649110466</v>
      </c>
      <c r="O51">
        <v>59.62</v>
      </c>
      <c r="P51">
        <v>62.702703900245602</v>
      </c>
      <c r="Q51">
        <v>56.757188119272598</v>
      </c>
      <c r="R51">
        <v>73.308476777774899</v>
      </c>
      <c r="S51">
        <f>(Table2[[#This Row],[Close Price]]-Table2[[#This Row],[20D EMA]])/Table2[[#This Row],[20D EMA]]</f>
        <v>0.12193894666219396</v>
      </c>
      <c r="T51">
        <f>(Table2[[#This Row],[Close Price]]-Table2[[#This Row],[50D EMA]])/Table2[[#This Row],[50D EMA]]</f>
        <v>6.678015203963153E-2</v>
      </c>
      <c r="U51">
        <f>(Table2[[#This Row],[Close Price]]-Table2[[#This Row],[200D EMA]])/Table2[[#This Row],[200D EMA]]</f>
        <v>0.1785291381848193</v>
      </c>
      <c r="V51">
        <v>0.66204402989078603</v>
      </c>
      <c r="W51">
        <v>65.11</v>
      </c>
      <c r="X51">
        <v>69.5</v>
      </c>
      <c r="Y51">
        <v>55.86</v>
      </c>
      <c r="Z51">
        <v>69.5</v>
      </c>
      <c r="AA51">
        <v>55.86</v>
      </c>
      <c r="AB51">
        <v>69.5</v>
      </c>
      <c r="AC51" s="1">
        <f>(Table2[[#This Row],[Close Price]]/Table2[[#This Row],[Day Low]])-1</f>
        <v>2.7338350483796736E-2</v>
      </c>
      <c r="AD51" s="1">
        <f>(Table2[[#This Row],[Day High]]/Table2[[#This Row],[Close Price]])-1</f>
        <v>3.9019285393930403E-2</v>
      </c>
      <c r="AE51" s="1">
        <f>(Table2[[#This Row],[Close Price]]/Table2[[#This Row],[Current Week Low]])-1</f>
        <v>0.19745793054063743</v>
      </c>
      <c r="AF51" s="1">
        <f>(Table2[[#This Row],[Current Week High]]/Table2[[#This Row],[Close Price]])-1</f>
        <v>3.9019285393930403E-2</v>
      </c>
      <c r="AG51" s="1">
        <f>(Table2[[#This Row],[Close Price]]/Table2[[#This Row],[Current Month Low]])-1</f>
        <v>0.19745793054063743</v>
      </c>
      <c r="AH51" s="1">
        <f>(Table2[[#This Row],[Current Month High]]/Table2[[#This Row],[Close Price]])-1</f>
        <v>3.9019285393930403E-2</v>
      </c>
      <c r="AI51">
        <v>36.642248467633401</v>
      </c>
      <c r="AJ51">
        <v>195.973451327433</v>
      </c>
      <c r="AK51" t="str">
        <f>IF(AND(Table2[[#This Row],[20D EMA]]&gt;Table2[[#This Row],[50D EMA]],Table2[[#This Row],[50D EMA]]&gt;Table2[[#This Row],[200D EMA]]),"Uptrend","Downtrend/NoTrend")</f>
        <v>Downtrend/NoTrend</v>
      </c>
      <c r="AL51">
        <v>-0.1</v>
      </c>
      <c r="AM51" t="s">
        <v>3202</v>
      </c>
      <c r="AN51">
        <v>24.54</v>
      </c>
      <c r="AO51" t="s">
        <v>3203</v>
      </c>
      <c r="AP51">
        <v>0.14931898573629801</v>
      </c>
      <c r="AQ51">
        <f>(Table2[[#This Row],[Sharpe Ratio]]-AVERAGE(Table2[Sharpe Ratio]))/_xlfn.STDEV.P(Table2[Sharpe Ratio])</f>
        <v>1.0262944516075077</v>
      </c>
      <c r="AR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">
        <f>_xlfn.RANK.AVG(Table2[[#This Row],[1Y Return vs Nifty Z-Score]],Table2[1Y Return vs Nifty Z-Score])</f>
        <v>26</v>
      </c>
      <c r="AT51">
        <f>_xlfn.RANK.AVG(Table2[[#This Row],[6M Return vs Nifty Z-Score]],Table2[6M Return vs Nifty Z-Score])</f>
        <v>145</v>
      </c>
      <c r="AU51">
        <f>_xlfn.RANK.AVG(Table2[[#This Row],[Sharpe Ratio Z-Score]],Table2[Sharpe Ratio Z-Score])</f>
        <v>110</v>
      </c>
      <c r="AV51">
        <f>(Table2[[#This Row],[Rank 1Y]]+Table2[[#This Row],[Rank 6M]]+Table2[[#This Row],[Rank Sharpe]])/3</f>
        <v>93.666666666666671</v>
      </c>
    </row>
    <row r="52" spans="1:48" x14ac:dyDescent="0.3">
      <c r="A52" t="s">
        <v>658</v>
      </c>
      <c r="B52" t="s">
        <v>659</v>
      </c>
      <c r="C52" t="s">
        <v>3161</v>
      </c>
      <c r="D52" t="s">
        <v>660</v>
      </c>
      <c r="E52">
        <v>28768.903631375</v>
      </c>
      <c r="F52">
        <v>2850.05</v>
      </c>
      <c r="G52">
        <v>77.471198432224298</v>
      </c>
      <c r="H52">
        <f>(Table2[[#This Row],[1Y Return vs Nifty]]-AVERAGE(Table2[1Y Return vs Nifty]))/_xlfn.STDEV.P(Table2[1Y Return vs Nifty])</f>
        <v>0.95231681555189007</v>
      </c>
      <c r="I52">
        <v>22.336398994808199</v>
      </c>
      <c r="J52">
        <f>(Table2[[#This Row],[1M Return vs Nifty]]-AVERAGE(Table2[1M Return vs Nifty]))/_xlfn.STDEV.P(Table2[1M Return vs Nifty])</f>
        <v>2.2719290661559288</v>
      </c>
      <c r="K52">
        <v>69.767871464503301</v>
      </c>
      <c r="L52">
        <f>(Table2[[#This Row],[6M Return vs Nifty]]-AVERAGE(Table2[6M Return vs Nifty]))/_xlfn.STDEV.P(Table2[6M Return vs Nifty])</f>
        <v>1.9693144473473048</v>
      </c>
      <c r="M52">
        <v>1.96357257769799</v>
      </c>
      <c r="N52">
        <f>(Table2[[#This Row],[1W Return vs Nifty]]-AVERAGE(Table2[1W Return vs Nifty]))/_xlfn.STDEV.P(Table2[1W Return vs Nifty])</f>
        <v>-0.2376815379107162</v>
      </c>
      <c r="O52">
        <v>2676.19</v>
      </c>
      <c r="P52">
        <v>2491.9281372073501</v>
      </c>
      <c r="Q52">
        <v>2031.52418194554</v>
      </c>
      <c r="R52">
        <v>59.333734435602601</v>
      </c>
      <c r="S52" s="1">
        <f>(Table2[[#This Row],[Close Price]]-Table2[[#This Row],[20D EMA]])/Table2[[#This Row],[20D EMA]]</f>
        <v>6.4965491986742396E-2</v>
      </c>
      <c r="T52" s="1">
        <f>(Table2[[#This Row],[Close Price]]-Table2[[#This Row],[50D EMA]])/Table2[[#This Row],[50D EMA]]</f>
        <v>0.14371275697941654</v>
      </c>
      <c r="U52" s="1">
        <f>(Table2[[#This Row],[Close Price]]-Table2[[#This Row],[200D EMA]])/Table2[[#This Row],[200D EMA]]</f>
        <v>0.40291217073802116</v>
      </c>
      <c r="V52">
        <v>1.8614775048193799</v>
      </c>
      <c r="W52">
        <v>2791.15</v>
      </c>
      <c r="X52">
        <v>2863</v>
      </c>
      <c r="Y52">
        <v>2791.15</v>
      </c>
      <c r="Z52">
        <v>3150</v>
      </c>
      <c r="AA52">
        <v>2791.15</v>
      </c>
      <c r="AB52">
        <v>3357.8</v>
      </c>
      <c r="AC52" s="1">
        <f>(Table2[[#This Row],[Close Price]]/Table2[[#This Row],[Day Low]])-1</f>
        <v>2.110241298389548E-2</v>
      </c>
      <c r="AD52" s="1">
        <f>(Table2[[#This Row],[Day High]]/Table2[[#This Row],[Close Price]])-1</f>
        <v>4.5437799336853768E-3</v>
      </c>
      <c r="AE52" s="1">
        <f>(Table2[[#This Row],[Close Price]]/Table2[[#This Row],[Current Week Low]])-1</f>
        <v>2.110241298389548E-2</v>
      </c>
      <c r="AF52" s="1">
        <f>(Table2[[#This Row],[Current Week High]]/Table2[[#This Row],[Close Price]])-1</f>
        <v>0.10524376765319898</v>
      </c>
      <c r="AG52" s="1">
        <f>(Table2[[#This Row],[Close Price]]/Table2[[#This Row],[Current Month Low]])-1</f>
        <v>2.110241298389548E-2</v>
      </c>
      <c r="AH52" s="1">
        <f>(Table2[[#This Row],[Current Month High]]/Table2[[#This Row],[Close Price]])-1</f>
        <v>0.17815476921457507</v>
      </c>
      <c r="AI52">
        <v>17.815476921457499</v>
      </c>
      <c r="AJ52">
        <v>109.408523144746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0.31</v>
      </c>
      <c r="AM52" t="s">
        <v>3203</v>
      </c>
      <c r="AN52">
        <v>12.91</v>
      </c>
      <c r="AO52" t="s">
        <v>3203</v>
      </c>
      <c r="AP52">
        <v>0.121869490910852</v>
      </c>
      <c r="AQ52">
        <f>(Table2[[#This Row],[Sharpe Ratio]]-AVERAGE(Table2[Sharpe Ratio]))/_xlfn.STDEV.P(Table2[Sharpe Ratio])</f>
        <v>0.6988208105115965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5.654699601656004</v>
      </c>
      <c r="AS52">
        <f>_xlfn.RANK.AVG(Table2[[#This Row],[1Y Return vs Nifty Z-Score]],Table2[1Y Return vs Nifty Z-Score])</f>
        <v>104</v>
      </c>
      <c r="AT52">
        <f>_xlfn.RANK.AVG(Table2[[#This Row],[6M Return vs Nifty Z-Score]],Table2[6M Return vs Nifty Z-Score])</f>
        <v>34</v>
      </c>
      <c r="AU52">
        <f>_xlfn.RANK.AVG(Table2[[#This Row],[Sharpe Ratio Z-Score]],Table2[Sharpe Ratio Z-Score])</f>
        <v>171</v>
      </c>
      <c r="AV52">
        <f>(Table2[[#This Row],[Rank 1Y]]+Table2[[#This Row],[Rank 6M]]+Table2[[#This Row],[Rank Sharpe]])/3</f>
        <v>103</v>
      </c>
    </row>
    <row r="53" spans="1:48" hidden="1" x14ac:dyDescent="0.3">
      <c r="A53" t="s">
        <v>516</v>
      </c>
      <c r="B53" t="s">
        <v>517</v>
      </c>
      <c r="C53" t="s">
        <v>3167</v>
      </c>
      <c r="D53" t="s">
        <v>311</v>
      </c>
      <c r="E53">
        <v>40432.885078200001</v>
      </c>
      <c r="F53">
        <v>1523.85</v>
      </c>
      <c r="G53">
        <v>167.719594886159</v>
      </c>
      <c r="H53">
        <f>(Table2[[#This Row],[1Y Return vs Nifty]]-AVERAGE(Table2[1Y Return vs Nifty]))/_xlfn.STDEV.P(Table2[1Y Return vs Nifty])</f>
        <v>2.5498959544835382</v>
      </c>
      <c r="I53">
        <v>-3.87847726259217</v>
      </c>
      <c r="J53">
        <f>(Table2[[#This Row],[1M Return vs Nifty]]-AVERAGE(Table2[1M Return vs Nifty]))/_xlfn.STDEV.P(Table2[1M Return vs Nifty])</f>
        <v>-0.48541797435425188</v>
      </c>
      <c r="K53">
        <v>13.6716886105827</v>
      </c>
      <c r="L53">
        <f>(Table2[[#This Row],[6M Return vs Nifty]]-AVERAGE(Table2[6M Return vs Nifty]))/_xlfn.STDEV.P(Table2[6M Return vs Nifty])</f>
        <v>0.14949593053705762</v>
      </c>
      <c r="M53">
        <v>3.7607401206684399</v>
      </c>
      <c r="N53">
        <f>(Table2[[#This Row],[1W Return vs Nifty]]-AVERAGE(Table2[1W Return vs Nifty]))/_xlfn.STDEV.P(Table2[1W Return vs Nifty])</f>
        <v>0.21858629520214487</v>
      </c>
      <c r="O53">
        <v>1527.13</v>
      </c>
      <c r="P53">
        <v>1676.3022054754399</v>
      </c>
      <c r="Q53">
        <v>1580.61479983565</v>
      </c>
      <c r="R53">
        <v>57.638289685318</v>
      </c>
      <c r="S53">
        <f>(Table2[[#This Row],[Close Price]]-Table2[[#This Row],[20D EMA]])/Table2[[#This Row],[20D EMA]]</f>
        <v>-2.1478197664902138E-3</v>
      </c>
      <c r="T53">
        <f>(Table2[[#This Row],[Close Price]]-Table2[[#This Row],[50D EMA]])/Table2[[#This Row],[50D EMA]]</f>
        <v>-9.0945537730293E-2</v>
      </c>
      <c r="U53">
        <f>(Table2[[#This Row],[Close Price]]-Table2[[#This Row],[200D EMA]])/Table2[[#This Row],[200D EMA]]</f>
        <v>-3.5913114214514791E-2</v>
      </c>
      <c r="V53">
        <v>0.30506313215275399</v>
      </c>
      <c r="W53">
        <v>1512</v>
      </c>
      <c r="X53">
        <v>1555</v>
      </c>
      <c r="Y53">
        <v>1441</v>
      </c>
      <c r="Z53">
        <v>1555</v>
      </c>
      <c r="AA53">
        <v>1441</v>
      </c>
      <c r="AB53">
        <v>1555</v>
      </c>
      <c r="AC53" s="1">
        <f>(Table2[[#This Row],[Close Price]]/Table2[[#This Row],[Day Low]])-1</f>
        <v>7.8373015873014484E-3</v>
      </c>
      <c r="AD53" s="1">
        <f>(Table2[[#This Row],[Day High]]/Table2[[#This Row],[Close Price]])-1</f>
        <v>2.0441644518817581E-2</v>
      </c>
      <c r="AE53" s="1">
        <f>(Table2[[#This Row],[Close Price]]/Table2[[#This Row],[Current Week Low]])-1</f>
        <v>5.7494795281054722E-2</v>
      </c>
      <c r="AF53" s="1">
        <f>(Table2[[#This Row],[Current Week High]]/Table2[[#This Row],[Close Price]])-1</f>
        <v>2.0441644518817581E-2</v>
      </c>
      <c r="AG53" s="1">
        <f>(Table2[[#This Row],[Close Price]]/Table2[[#This Row],[Current Month Low]])-1</f>
        <v>5.7494795281054722E-2</v>
      </c>
      <c r="AH53" s="1">
        <f>(Table2[[#This Row],[Current Month High]]/Table2[[#This Row],[Close Price]])-1</f>
        <v>2.0441644518817581E-2</v>
      </c>
      <c r="AI53">
        <v>95.521212717787094</v>
      </c>
      <c r="AJ53">
        <v>200.784603997039</v>
      </c>
      <c r="AK53" t="str">
        <f>IF(AND(Table2[[#This Row],[20D EMA]]&gt;Table2[[#This Row],[50D EMA]],Table2[[#This Row],[50D EMA]]&gt;Table2[[#This Row],[200D EMA]]),"Uptrend","Downtrend/NoTrend")</f>
        <v>Downtrend/NoTrend</v>
      </c>
      <c r="AL53">
        <v>-0.24</v>
      </c>
      <c r="AM53" t="s">
        <v>3202</v>
      </c>
      <c r="AN53">
        <v>4.8</v>
      </c>
      <c r="AO53" t="s">
        <v>3203</v>
      </c>
      <c r="AP53">
        <v>0.19574889566289799</v>
      </c>
      <c r="AQ53">
        <f>(Table2[[#This Row],[Sharpe Ratio]]-AVERAGE(Table2[Sharpe Ratio]))/_xlfn.STDEV.P(Table2[Sharpe Ratio])</f>
        <v>1.5802052523747434</v>
      </c>
      <c r="AR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">
        <f>_xlfn.RANK.AVG(Table2[[#This Row],[1Y Return vs Nifty Z-Score]],Table2[1Y Return vs Nifty Z-Score])</f>
        <v>22</v>
      </c>
      <c r="AT53">
        <f>_xlfn.RANK.AVG(Table2[[#This Row],[6M Return vs Nifty Z-Score]],Table2[6M Return vs Nifty Z-Score])</f>
        <v>255</v>
      </c>
      <c r="AU53">
        <f>_xlfn.RANK.AVG(Table2[[#This Row],[Sharpe Ratio Z-Score]],Table2[Sharpe Ratio Z-Score])</f>
        <v>36</v>
      </c>
      <c r="AV53">
        <f>(Table2[[#This Row],[Rank 1Y]]+Table2[[#This Row],[Rank 6M]]+Table2[[#This Row],[Rank Sharpe]])/3</f>
        <v>104.33333333333333</v>
      </c>
    </row>
    <row r="54" spans="1:48" x14ac:dyDescent="0.3">
      <c r="A54" t="s">
        <v>691</v>
      </c>
      <c r="B54" t="s">
        <v>692</v>
      </c>
      <c r="C54" t="s">
        <v>3166</v>
      </c>
      <c r="D54" t="s">
        <v>693</v>
      </c>
      <c r="E54">
        <v>26221.641405225</v>
      </c>
      <c r="F54">
        <v>380.95</v>
      </c>
      <c r="G54">
        <v>115.19709463995</v>
      </c>
      <c r="H54">
        <f>(Table2[[#This Row],[1Y Return vs Nifty]]-AVERAGE(Table2[1Y Return vs Nifty]))/_xlfn.STDEV.P(Table2[1Y Return vs Nifty])</f>
        <v>1.6201414766773286</v>
      </c>
      <c r="I54">
        <v>26.938802454679902</v>
      </c>
      <c r="J54">
        <f>(Table2[[#This Row],[1M Return vs Nifty]]-AVERAGE(Table2[1M Return vs Nifty]))/_xlfn.STDEV.P(Table2[1M Return vs Nifty])</f>
        <v>2.7560215117851006</v>
      </c>
      <c r="K54">
        <v>91.049640376862499</v>
      </c>
      <c r="L54">
        <f>(Table2[[#This Row],[6M Return vs Nifty]]-AVERAGE(Table2[6M Return vs Nifty]))/_xlfn.STDEV.P(Table2[6M Return vs Nifty])</f>
        <v>2.6597171658003864</v>
      </c>
      <c r="M54">
        <v>11.9383046020896</v>
      </c>
      <c r="N54">
        <f>(Table2[[#This Row],[1W Return vs Nifty]]-AVERAGE(Table2[1W Return vs Nifty]))/_xlfn.STDEV.P(Table2[1W Return vs Nifty])</f>
        <v>2.2947197312153946</v>
      </c>
      <c r="O54">
        <v>346.51</v>
      </c>
      <c r="P54">
        <v>325.83314646815802</v>
      </c>
      <c r="Q54">
        <v>259.629229444565</v>
      </c>
      <c r="R54">
        <v>70.331076810727296</v>
      </c>
      <c r="S54" s="1">
        <f>(Table2[[#This Row],[Close Price]]-Table2[[#This Row],[20D EMA]])/Table2[[#This Row],[20D EMA]]</f>
        <v>9.939107096476292E-2</v>
      </c>
      <c r="T54" s="1">
        <f>(Table2[[#This Row],[Close Price]]-Table2[[#This Row],[50D EMA]])/Table2[[#This Row],[50D EMA]]</f>
        <v>0.16915668074066936</v>
      </c>
      <c r="U54" s="1">
        <f>(Table2[[#This Row],[Close Price]]-Table2[[#This Row],[200D EMA]])/Table2[[#This Row],[200D EMA]]</f>
        <v>0.46728471526484622</v>
      </c>
      <c r="V54">
        <v>1.4288006480558</v>
      </c>
      <c r="W54">
        <v>373.5</v>
      </c>
      <c r="X54">
        <v>390.85</v>
      </c>
      <c r="Y54">
        <v>334.9</v>
      </c>
      <c r="Z54">
        <v>390.85</v>
      </c>
      <c r="AA54">
        <v>334.9</v>
      </c>
      <c r="AB54">
        <v>390.85</v>
      </c>
      <c r="AC54" s="1">
        <f>(Table2[[#This Row],[Close Price]]/Table2[[#This Row],[Day Low]])-1</f>
        <v>1.9946452476572896E-2</v>
      </c>
      <c r="AD54" s="1">
        <f>(Table2[[#This Row],[Day High]]/Table2[[#This Row],[Close Price]])-1</f>
        <v>2.5987662422890301E-2</v>
      </c>
      <c r="AE54" s="1">
        <f>(Table2[[#This Row],[Close Price]]/Table2[[#This Row],[Current Week Low]])-1</f>
        <v>0.13750373245744996</v>
      </c>
      <c r="AF54" s="1">
        <f>(Table2[[#This Row],[Current Week High]]/Table2[[#This Row],[Close Price]])-1</f>
        <v>2.5987662422890301E-2</v>
      </c>
      <c r="AG54" s="1">
        <f>(Table2[[#This Row],[Close Price]]/Table2[[#This Row],[Current Month Low]])-1</f>
        <v>0.13750373245744996</v>
      </c>
      <c r="AH54" s="1">
        <f>(Table2[[#This Row],[Current Month High]]/Table2[[#This Row],[Close Price]])-1</f>
        <v>2.5987662422890301E-2</v>
      </c>
      <c r="AI54">
        <v>2.5987662422890301</v>
      </c>
      <c r="AJ54">
        <v>143.418530351437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0.16</v>
      </c>
      <c r="AM54" t="s">
        <v>3203</v>
      </c>
      <c r="AN54">
        <v>21.65</v>
      </c>
      <c r="AO54" t="s">
        <v>3203</v>
      </c>
      <c r="AP54">
        <v>9.4754578448141003E-2</v>
      </c>
      <c r="AQ54">
        <f>(Table2[[#This Row],[Sharpe Ratio]]-AVERAGE(Table2[Sharpe Ratio]))/_xlfn.STDEV.P(Table2[Sharpe Ratio])</f>
        <v>0.37533875123779364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9.7059386367160041</v>
      </c>
      <c r="AS54">
        <f>_xlfn.RANK.AVG(Table2[[#This Row],[1Y Return vs Nifty Z-Score]],Table2[1Y Return vs Nifty Z-Score])</f>
        <v>53</v>
      </c>
      <c r="AT54">
        <f>_xlfn.RANK.AVG(Table2[[#This Row],[6M Return vs Nifty Z-Score]],Table2[6M Return vs Nifty Z-Score])</f>
        <v>15</v>
      </c>
      <c r="AU54">
        <f>_xlfn.RANK.AVG(Table2[[#This Row],[Sharpe Ratio Z-Score]],Table2[Sharpe Ratio Z-Score])</f>
        <v>246</v>
      </c>
      <c r="AV54">
        <f>(Table2[[#This Row],[Rank 1Y]]+Table2[[#This Row],[Rank 6M]]+Table2[[#This Row],[Rank Sharpe]])/3</f>
        <v>104.66666666666667</v>
      </c>
    </row>
    <row r="55" spans="1:48" x14ac:dyDescent="0.3">
      <c r="A55" t="s">
        <v>305</v>
      </c>
      <c r="B55" t="s">
        <v>306</v>
      </c>
      <c r="C55" t="s">
        <v>3156</v>
      </c>
      <c r="D55" t="s">
        <v>257</v>
      </c>
      <c r="E55">
        <v>87622.118882494993</v>
      </c>
      <c r="F55">
        <v>5737.4</v>
      </c>
      <c r="G55">
        <v>59.604236676834297</v>
      </c>
      <c r="H55">
        <f>(Table2[[#This Row],[1Y Return vs Nifty]]-AVERAGE(Table2[1Y Return vs Nifty]))/_xlfn.STDEV.P(Table2[1Y Return vs Nifty])</f>
        <v>0.63603545767679193</v>
      </c>
      <c r="I55">
        <v>13.084796772343701</v>
      </c>
      <c r="J55">
        <f>(Table2[[#This Row],[1M Return vs Nifty]]-AVERAGE(Table2[1M Return vs Nifty]))/_xlfn.STDEV.P(Table2[1M Return vs Nifty])</f>
        <v>1.2988221265079285</v>
      </c>
      <c r="K55">
        <v>62.154348201055299</v>
      </c>
      <c r="L55">
        <f>(Table2[[#This Row],[6M Return vs Nifty]]-AVERAGE(Table2[6M Return vs Nifty]))/_xlfn.STDEV.P(Table2[6M Return vs Nifty])</f>
        <v>1.7223238339383942</v>
      </c>
      <c r="M55">
        <v>1.85292682208246</v>
      </c>
      <c r="N55">
        <f>(Table2[[#This Row],[1W Return vs Nifty]]-AVERAGE(Table2[1W Return vs Nifty]))/_xlfn.STDEV.P(Table2[1W Return vs Nifty])</f>
        <v>-0.26577246318660358</v>
      </c>
      <c r="O55">
        <v>5512.06</v>
      </c>
      <c r="P55">
        <v>5336.3081602725897</v>
      </c>
      <c r="Q55">
        <v>4517.6570605295501</v>
      </c>
      <c r="R55">
        <v>64.164755075197903</v>
      </c>
      <c r="S55" s="1">
        <f>(Table2[[#This Row],[Close Price]]-Table2[[#This Row],[20D EMA]])/Table2[[#This Row],[20D EMA]]</f>
        <v>4.0881267620453916E-2</v>
      </c>
      <c r="T55" s="1">
        <f>(Table2[[#This Row],[Close Price]]-Table2[[#This Row],[50D EMA]])/Table2[[#This Row],[50D EMA]]</f>
        <v>7.5162795640895175E-2</v>
      </c>
      <c r="U55" s="1">
        <f>(Table2[[#This Row],[Close Price]]-Table2[[#This Row],[200D EMA]])/Table2[[#This Row],[200D EMA]]</f>
        <v>0.26999458416781064</v>
      </c>
      <c r="V55">
        <v>0.94828600182462197</v>
      </c>
      <c r="W55">
        <v>5655.45</v>
      </c>
      <c r="X55">
        <v>5799.25</v>
      </c>
      <c r="Y55">
        <v>5298</v>
      </c>
      <c r="Z55">
        <v>5799.25</v>
      </c>
      <c r="AA55">
        <v>5298</v>
      </c>
      <c r="AB55">
        <v>5799.25</v>
      </c>
      <c r="AC55" s="1">
        <f>(Table2[[#This Row],[Close Price]]/Table2[[#This Row],[Day Low]])-1</f>
        <v>1.4490447267679896E-2</v>
      </c>
      <c r="AD55" s="1">
        <f>(Table2[[#This Row],[Day High]]/Table2[[#This Row],[Close Price]])-1</f>
        <v>1.0780144316240969E-2</v>
      </c>
      <c r="AE55" s="1">
        <f>(Table2[[#This Row],[Close Price]]/Table2[[#This Row],[Current Week Low]])-1</f>
        <v>8.2936957342393258E-2</v>
      </c>
      <c r="AF55" s="1">
        <f>(Table2[[#This Row],[Current Week High]]/Table2[[#This Row],[Close Price]])-1</f>
        <v>1.0780144316240969E-2</v>
      </c>
      <c r="AG55" s="1">
        <f>(Table2[[#This Row],[Close Price]]/Table2[[#This Row],[Current Month Low]])-1</f>
        <v>8.2936957342393258E-2</v>
      </c>
      <c r="AH55" s="1">
        <f>(Table2[[#This Row],[Current Month High]]/Table2[[#This Row],[Close Price]])-1</f>
        <v>1.0780144316240969E-2</v>
      </c>
      <c r="AI55">
        <v>1.0780144316240901</v>
      </c>
      <c r="AJ55">
        <v>87.264181735100095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0.16</v>
      </c>
      <c r="AM55" t="s">
        <v>3203</v>
      </c>
      <c r="AN55">
        <v>11.23</v>
      </c>
      <c r="AO55" t="s">
        <v>3203</v>
      </c>
      <c r="AP55">
        <v>0.13391083226414099</v>
      </c>
      <c r="AQ55">
        <f>(Table2[[#This Row],[Sharpe Ratio]]-AVERAGE(Table2[Sharpe Ratio]))/_xlfn.STDEV.P(Table2[Sharpe Ratio])</f>
        <v>0.84247452515063248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4.233883480087143</v>
      </c>
      <c r="AS55">
        <f>_xlfn.RANK.AVG(Table2[[#This Row],[1Y Return vs Nifty Z-Score]],Table2[1Y Return vs Nifty Z-Score])</f>
        <v>137</v>
      </c>
      <c r="AT55">
        <f>_xlfn.RANK.AVG(Table2[[#This Row],[6M Return vs Nifty Z-Score]],Table2[6M Return vs Nifty Z-Score])</f>
        <v>42</v>
      </c>
      <c r="AU55">
        <f>_xlfn.RANK.AVG(Table2[[#This Row],[Sharpe Ratio Z-Score]],Table2[Sharpe Ratio Z-Score])</f>
        <v>140</v>
      </c>
      <c r="AV55">
        <f>(Table2[[#This Row],[Rank 1Y]]+Table2[[#This Row],[Rank 6M]]+Table2[[#This Row],[Rank Sharpe]])/3</f>
        <v>106.33333333333333</v>
      </c>
    </row>
    <row r="56" spans="1:48" x14ac:dyDescent="0.3">
      <c r="A56" t="s">
        <v>255</v>
      </c>
      <c r="B56" t="s">
        <v>256</v>
      </c>
      <c r="C56" t="s">
        <v>3156</v>
      </c>
      <c r="D56" t="s">
        <v>257</v>
      </c>
      <c r="E56">
        <v>100345.2463618</v>
      </c>
      <c r="F56">
        <v>11423.3</v>
      </c>
      <c r="G56">
        <v>163.70213286847701</v>
      </c>
      <c r="H56">
        <f>(Table2[[#This Row],[1Y Return vs Nifty]]-AVERAGE(Table2[1Y Return vs Nifty]))/_xlfn.STDEV.P(Table2[1Y Return vs Nifty])</f>
        <v>2.4787787517066997</v>
      </c>
      <c r="I56">
        <v>6.7746650011427496</v>
      </c>
      <c r="J56">
        <f>(Table2[[#This Row],[1M Return vs Nifty]]-AVERAGE(Table2[1M Return vs Nifty]))/_xlfn.STDEV.P(Table2[1M Return vs Nifty])</f>
        <v>0.63510649444811806</v>
      </c>
      <c r="K56">
        <v>40.475356529371197</v>
      </c>
      <c r="L56">
        <f>(Table2[[#This Row],[6M Return vs Nifty]]-AVERAGE(Table2[6M Return vs Nifty]))/_xlfn.STDEV.P(Table2[6M Return vs Nifty])</f>
        <v>1.0190347960257451</v>
      </c>
      <c r="M56">
        <v>3.4543996783741102</v>
      </c>
      <c r="N56">
        <f>(Table2[[#This Row],[1W Return vs Nifty]]-AVERAGE(Table2[1W Return vs Nifty]))/_xlfn.STDEV.P(Table2[1W Return vs Nifty])</f>
        <v>0.14081208302744419</v>
      </c>
      <c r="O56">
        <v>11173.78</v>
      </c>
      <c r="P56">
        <v>11119.2062845009</v>
      </c>
      <c r="Q56">
        <v>9332.8228196752207</v>
      </c>
      <c r="R56">
        <v>64.641113251986297</v>
      </c>
      <c r="S56" s="1">
        <f>(Table2[[#This Row],[Close Price]]-Table2[[#This Row],[20D EMA]])/Table2[[#This Row],[20D EMA]]</f>
        <v>2.2330849542410769E-2</v>
      </c>
      <c r="T56" s="1">
        <f>(Table2[[#This Row],[Close Price]]-Table2[[#This Row],[50D EMA]])/Table2[[#This Row],[50D EMA]]</f>
        <v>2.7348509211756966E-2</v>
      </c>
      <c r="U56" s="1">
        <f>(Table2[[#This Row],[Close Price]]-Table2[[#This Row],[200D EMA]])/Table2[[#This Row],[200D EMA]]</f>
        <v>0.22399194977940518</v>
      </c>
      <c r="V56">
        <v>0.48603058909063901</v>
      </c>
      <c r="W56">
        <v>11250</v>
      </c>
      <c r="X56">
        <v>11665.2</v>
      </c>
      <c r="Y56">
        <v>10725.15</v>
      </c>
      <c r="Z56">
        <v>11665.2</v>
      </c>
      <c r="AA56">
        <v>10725.15</v>
      </c>
      <c r="AB56">
        <v>11665.2</v>
      </c>
      <c r="AC56" s="1">
        <f>(Table2[[#This Row],[Close Price]]/Table2[[#This Row],[Day Low]])-1</f>
        <v>1.5404444444444332E-2</v>
      </c>
      <c r="AD56" s="1">
        <f>(Table2[[#This Row],[Day High]]/Table2[[#This Row],[Close Price]])-1</f>
        <v>2.1176017438043315E-2</v>
      </c>
      <c r="AE56" s="1">
        <f>(Table2[[#This Row],[Close Price]]/Table2[[#This Row],[Current Week Low]])-1</f>
        <v>6.5094660680736327E-2</v>
      </c>
      <c r="AF56" s="1">
        <f>(Table2[[#This Row],[Current Week High]]/Table2[[#This Row],[Close Price]])-1</f>
        <v>2.1176017438043315E-2</v>
      </c>
      <c r="AG56" s="1">
        <f>(Table2[[#This Row],[Close Price]]/Table2[[#This Row],[Current Month Low]])-1</f>
        <v>6.5094660680736327E-2</v>
      </c>
      <c r="AH56" s="1">
        <f>(Table2[[#This Row],[Current Month High]]/Table2[[#This Row],[Close Price]])-1</f>
        <v>2.1176017438043315E-2</v>
      </c>
      <c r="AI56">
        <v>10.4672029973825</v>
      </c>
      <c r="AJ56">
        <v>190.669211195928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0.02</v>
      </c>
      <c r="AM56" t="s">
        <v>3203</v>
      </c>
      <c r="AN56">
        <v>4.8899999999999997</v>
      </c>
      <c r="AO56" t="s">
        <v>3203</v>
      </c>
      <c r="AP56">
        <v>0.109692242920894</v>
      </c>
      <c r="AQ56">
        <f>(Table2[[#This Row],[Sharpe Ratio]]-AVERAGE(Table2[Sharpe Ratio]))/_xlfn.STDEV.P(Table2[Sharpe Ratio])</f>
        <v>0.55354572391500301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4.8272778491230097</v>
      </c>
      <c r="AS56">
        <f>_xlfn.RANK.AVG(Table2[[#This Row],[1Y Return vs Nifty Z-Score]],Table2[1Y Return vs Nifty Z-Score])</f>
        <v>24</v>
      </c>
      <c r="AT56">
        <f>_xlfn.RANK.AVG(Table2[[#This Row],[6M Return vs Nifty Z-Score]],Table2[6M Return vs Nifty Z-Score])</f>
        <v>91</v>
      </c>
      <c r="AU56">
        <f>_xlfn.RANK.AVG(Table2[[#This Row],[Sharpe Ratio Z-Score]],Table2[Sharpe Ratio Z-Score])</f>
        <v>207</v>
      </c>
      <c r="AV56">
        <f>(Table2[[#This Row],[Rank 1Y]]+Table2[[#This Row],[Rank 6M]]+Table2[[#This Row],[Rank Sharpe]])/3</f>
        <v>107.33333333333333</v>
      </c>
    </row>
    <row r="57" spans="1:48" x14ac:dyDescent="0.3">
      <c r="A57" t="s">
        <v>665</v>
      </c>
      <c r="B57" t="s">
        <v>666</v>
      </c>
      <c r="C57" t="s">
        <v>3155</v>
      </c>
      <c r="D57" t="s">
        <v>445</v>
      </c>
      <c r="E57">
        <v>28271.294999999998</v>
      </c>
      <c r="F57">
        <v>800.5</v>
      </c>
      <c r="G57">
        <v>147.120785906794</v>
      </c>
      <c r="H57">
        <f>(Table2[[#This Row],[1Y Return vs Nifty]]-AVERAGE(Table2[1Y Return vs Nifty]))/_xlfn.STDEV.P(Table2[1Y Return vs Nifty])</f>
        <v>2.1852553757551538</v>
      </c>
      <c r="I57">
        <v>14.273306455407299</v>
      </c>
      <c r="J57">
        <f>(Table2[[#This Row],[1M Return vs Nifty]]-AVERAGE(Table2[1M Return vs Nifty]))/_xlfn.STDEV.P(Table2[1M Return vs Nifty])</f>
        <v>1.4238325833582823</v>
      </c>
      <c r="K57">
        <v>24.490413879941698</v>
      </c>
      <c r="L57">
        <f>(Table2[[#This Row],[6M Return vs Nifty]]-AVERAGE(Table2[6M Return vs Nifty]))/_xlfn.STDEV.P(Table2[6M Return vs Nifty])</f>
        <v>0.50046663071343189</v>
      </c>
      <c r="M57">
        <v>1.7230202316905801</v>
      </c>
      <c r="N57">
        <f>(Table2[[#This Row],[1W Return vs Nifty]]-AVERAGE(Table2[1W Return vs Nifty]))/_xlfn.STDEV.P(Table2[1W Return vs Nifty])</f>
        <v>-0.29875336067555724</v>
      </c>
      <c r="O57">
        <v>772.31</v>
      </c>
      <c r="P57">
        <v>765.69516963624994</v>
      </c>
      <c r="Q57">
        <v>671.34325880316305</v>
      </c>
      <c r="R57">
        <v>65.2729745435594</v>
      </c>
      <c r="S57" s="1">
        <f>(Table2[[#This Row],[Close Price]]-Table2[[#This Row],[20D EMA]])/Table2[[#This Row],[20D EMA]]</f>
        <v>3.650088694954106E-2</v>
      </c>
      <c r="T57" s="1">
        <f>(Table2[[#This Row],[Close Price]]-Table2[[#This Row],[50D EMA]])/Table2[[#This Row],[50D EMA]]</f>
        <v>4.5455204295312961E-2</v>
      </c>
      <c r="U57" s="1">
        <f>(Table2[[#This Row],[Close Price]]-Table2[[#This Row],[200D EMA]])/Table2[[#This Row],[200D EMA]]</f>
        <v>0.19238554867906335</v>
      </c>
      <c r="V57">
        <v>0.90318809550932799</v>
      </c>
      <c r="W57">
        <v>797.95</v>
      </c>
      <c r="X57">
        <v>811.1</v>
      </c>
      <c r="Y57">
        <v>792.8</v>
      </c>
      <c r="Z57">
        <v>832.95</v>
      </c>
      <c r="AA57">
        <v>792.8</v>
      </c>
      <c r="AB57">
        <v>832.95</v>
      </c>
      <c r="AC57" s="1">
        <f>(Table2[[#This Row],[Close Price]]/Table2[[#This Row],[Day Low]])-1</f>
        <v>3.1956889529418664E-3</v>
      </c>
      <c r="AD57" s="1">
        <f>(Table2[[#This Row],[Day High]]/Table2[[#This Row],[Close Price]])-1</f>
        <v>1.324172392254841E-2</v>
      </c>
      <c r="AE57" s="1">
        <f>(Table2[[#This Row],[Close Price]]/Table2[[#This Row],[Current Week Low]])-1</f>
        <v>9.7124117053482006E-3</v>
      </c>
      <c r="AF57" s="1">
        <f>(Table2[[#This Row],[Current Week High]]/Table2[[#This Row],[Close Price]])-1</f>
        <v>4.0537164272329784E-2</v>
      </c>
      <c r="AG57" s="1">
        <f>(Table2[[#This Row],[Close Price]]/Table2[[#This Row],[Current Month Low]])-1</f>
        <v>9.7124117053482006E-3</v>
      </c>
      <c r="AH57" s="1">
        <f>(Table2[[#This Row],[Current Month High]]/Table2[[#This Row],[Close Price]])-1</f>
        <v>4.0537164272329784E-2</v>
      </c>
      <c r="AI57">
        <v>21.174266083697599</v>
      </c>
      <c r="AJ57">
        <v>175.796726959517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0.06</v>
      </c>
      <c r="AM57" t="s">
        <v>3203</v>
      </c>
      <c r="AN57">
        <v>9.1</v>
      </c>
      <c r="AO57" t="s">
        <v>3203</v>
      </c>
      <c r="AP57">
        <v>0.13821132940016401</v>
      </c>
      <c r="AQ57">
        <f>(Table2[[#This Row],[Sharpe Ratio]]-AVERAGE(Table2[Sharpe Ratio]))/_xlfn.STDEV.P(Table2[Sharpe Ratio])</f>
        <v>0.89377963894640555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4.7045808680977164</v>
      </c>
      <c r="AS57">
        <f>_xlfn.RANK.AVG(Table2[[#This Row],[1Y Return vs Nifty Z-Score]],Table2[1Y Return vs Nifty Z-Score])</f>
        <v>28</v>
      </c>
      <c r="AT57">
        <f>_xlfn.RANK.AVG(Table2[[#This Row],[6M Return vs Nifty Z-Score]],Table2[6M Return vs Nifty Z-Score])</f>
        <v>162</v>
      </c>
      <c r="AU57">
        <f>_xlfn.RANK.AVG(Table2[[#This Row],[Sharpe Ratio Z-Score]],Table2[Sharpe Ratio Z-Score])</f>
        <v>133</v>
      </c>
      <c r="AV57">
        <f>(Table2[[#This Row],[Rank 1Y]]+Table2[[#This Row],[Rank 6M]]+Table2[[#This Row],[Rank Sharpe]])/3</f>
        <v>107.66666666666667</v>
      </c>
    </row>
    <row r="58" spans="1:48" x14ac:dyDescent="0.3">
      <c r="A58" t="s">
        <v>857</v>
      </c>
      <c r="B58" t="s">
        <v>858</v>
      </c>
      <c r="C58" t="s">
        <v>3156</v>
      </c>
      <c r="D58" t="s">
        <v>257</v>
      </c>
      <c r="E58">
        <v>18370.819870259998</v>
      </c>
      <c r="F58">
        <v>1290.5999999999999</v>
      </c>
      <c r="G58">
        <v>99.182026022299297</v>
      </c>
      <c r="H58">
        <f>(Table2[[#This Row],[1Y Return vs Nifty]]-AVERAGE(Table2[1Y Return vs Nifty]))/_xlfn.STDEV.P(Table2[1Y Return vs Nifty])</f>
        <v>1.3366423726774348</v>
      </c>
      <c r="I58">
        <v>0.71731347704405801</v>
      </c>
      <c r="J58">
        <f>(Table2[[#This Row],[1M Return vs Nifty]]-AVERAGE(Table2[1M Return vs Nifty]))/_xlfn.STDEV.P(Table2[1M Return vs Nifty])</f>
        <v>-2.0210713777317753E-3</v>
      </c>
      <c r="K58">
        <v>21.138294953678699</v>
      </c>
      <c r="L58">
        <f>(Table2[[#This Row],[6M Return vs Nifty]]-AVERAGE(Table2[6M Return vs Nifty]))/_xlfn.STDEV.P(Table2[6M Return vs Nifty])</f>
        <v>0.3917204062430597</v>
      </c>
      <c r="M58">
        <v>6.7272007770909603</v>
      </c>
      <c r="N58">
        <f>(Table2[[#This Row],[1W Return vs Nifty]]-AVERAGE(Table2[1W Return vs Nifty]))/_xlfn.STDEV.P(Table2[1W Return vs Nifty])</f>
        <v>0.97171617505926955</v>
      </c>
      <c r="O58">
        <v>1268.6300000000001</v>
      </c>
      <c r="P58">
        <v>1225.1904308446301</v>
      </c>
      <c r="Q58">
        <v>1000.1255400443</v>
      </c>
      <c r="R58">
        <v>63.164528425382301</v>
      </c>
      <c r="S58" s="1">
        <f>(Table2[[#This Row],[Close Price]]-Table2[[#This Row],[20D EMA]])/Table2[[#This Row],[20D EMA]]</f>
        <v>1.731789410624043E-2</v>
      </c>
      <c r="T58" s="1">
        <f>(Table2[[#This Row],[Close Price]]-Table2[[#This Row],[50D EMA]])/Table2[[#This Row],[50D EMA]]</f>
        <v>5.3387267406485792E-2</v>
      </c>
      <c r="U58" s="1">
        <f>(Table2[[#This Row],[Close Price]]-Table2[[#This Row],[200D EMA]])/Table2[[#This Row],[200D EMA]]</f>
        <v>0.29043799835651979</v>
      </c>
      <c r="V58">
        <v>0.47109111473700999</v>
      </c>
      <c r="W58">
        <v>1282.45</v>
      </c>
      <c r="X58">
        <v>1327.25</v>
      </c>
      <c r="Y58">
        <v>1270.1500000000001</v>
      </c>
      <c r="Z58">
        <v>1327.25</v>
      </c>
      <c r="AA58">
        <v>1270.1500000000001</v>
      </c>
      <c r="AB58">
        <v>1327.25</v>
      </c>
      <c r="AC58" s="1">
        <f>(Table2[[#This Row],[Close Price]]/Table2[[#This Row],[Day Low]])-1</f>
        <v>6.3550235876641548E-3</v>
      </c>
      <c r="AD58" s="1">
        <f>(Table2[[#This Row],[Day High]]/Table2[[#This Row],[Close Price]])-1</f>
        <v>2.8397644506431119E-2</v>
      </c>
      <c r="AE58" s="1">
        <f>(Table2[[#This Row],[Close Price]]/Table2[[#This Row],[Current Week Low]])-1</f>
        <v>1.6100460575522391E-2</v>
      </c>
      <c r="AF58" s="1">
        <f>(Table2[[#This Row],[Current Week High]]/Table2[[#This Row],[Close Price]])-1</f>
        <v>2.8397644506431119E-2</v>
      </c>
      <c r="AG58" s="1">
        <f>(Table2[[#This Row],[Close Price]]/Table2[[#This Row],[Current Month Low]])-1</f>
        <v>1.6100460575522391E-2</v>
      </c>
      <c r="AH58" s="1">
        <f>(Table2[[#This Row],[Current Month High]]/Table2[[#This Row],[Close Price]])-1</f>
        <v>2.8397644506431119E-2</v>
      </c>
      <c r="AI58">
        <v>19.944211994421199</v>
      </c>
      <c r="AJ58">
        <v>125.23560209423999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0.18</v>
      </c>
      <c r="AM58" t="s">
        <v>3203</v>
      </c>
      <c r="AN58">
        <v>8.6300000000000008</v>
      </c>
      <c r="AO58" t="s">
        <v>3203</v>
      </c>
      <c r="AP58">
        <v>0.171663357083923</v>
      </c>
      <c r="AQ58">
        <f>(Table2[[#This Row],[Sharpe Ratio]]-AVERAGE(Table2[Sharpe Ratio]))/_xlfn.STDEV.P(Table2[Sharpe Ratio])</f>
        <v>1.2928637524174731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3.9909216350195051</v>
      </c>
      <c r="AS58">
        <f>_xlfn.RANK.AVG(Table2[[#This Row],[1Y Return vs Nifty Z-Score]],Table2[1Y Return vs Nifty Z-Score])</f>
        <v>66</v>
      </c>
      <c r="AT58">
        <f>_xlfn.RANK.AVG(Table2[[#This Row],[6M Return vs Nifty Z-Score]],Table2[6M Return vs Nifty Z-Score])</f>
        <v>187</v>
      </c>
      <c r="AU58">
        <f>_xlfn.RANK.AVG(Table2[[#This Row],[Sharpe Ratio Z-Score]],Table2[Sharpe Ratio Z-Score])</f>
        <v>73</v>
      </c>
      <c r="AV58">
        <f>(Table2[[#This Row],[Rank 1Y]]+Table2[[#This Row],[Rank 6M]]+Table2[[#This Row],[Rank Sharpe]])/3</f>
        <v>108.66666666666667</v>
      </c>
    </row>
    <row r="59" spans="1:48" hidden="1" x14ac:dyDescent="0.3">
      <c r="A59" t="s">
        <v>63</v>
      </c>
      <c r="B59" t="s">
        <v>64</v>
      </c>
      <c r="C59" t="s">
        <v>3163</v>
      </c>
      <c r="D59" t="s">
        <v>62</v>
      </c>
      <c r="E59">
        <v>351760.12927103502</v>
      </c>
      <c r="F59">
        <v>2891.35</v>
      </c>
      <c r="G59">
        <v>70.698639849566106</v>
      </c>
      <c r="H59">
        <f>(Table2[[#This Row],[1Y Return vs Nifty]]-AVERAGE(Table2[1Y Return vs Nifty]))/_xlfn.STDEV.P(Table2[1Y Return vs Nifty])</f>
        <v>0.83242883156571601</v>
      </c>
      <c r="I59">
        <v>-0.57841744185674704</v>
      </c>
      <c r="J59">
        <f>(Table2[[#This Row],[1M Return vs Nifty]]-AVERAGE(Table2[1M Return vs Nifty]))/_xlfn.STDEV.P(Table2[1M Return vs Nifty])</f>
        <v>-0.13830932921454261</v>
      </c>
      <c r="K59">
        <v>23.4296475644976</v>
      </c>
      <c r="L59">
        <f>(Table2[[#This Row],[6M Return vs Nifty]]-AVERAGE(Table2[6M Return vs Nifty]))/_xlfn.STDEV.P(Table2[6M Return vs Nifty])</f>
        <v>0.46605426814892925</v>
      </c>
      <c r="M59">
        <v>8.6092729318620709</v>
      </c>
      <c r="N59">
        <f>(Table2[[#This Row],[1W Return vs Nifty]]-AVERAGE(Table2[1W Return vs Nifty]))/_xlfn.STDEV.P(Table2[1W Return vs Nifty])</f>
        <v>1.449539729784789</v>
      </c>
      <c r="O59">
        <v>2888.37</v>
      </c>
      <c r="P59">
        <v>2891.95066146094</v>
      </c>
      <c r="Q59">
        <v>2524.76423856561</v>
      </c>
      <c r="R59">
        <v>59.964776141506803</v>
      </c>
      <c r="S59">
        <f>(Table2[[#This Row],[Close Price]]-Table2[[#This Row],[20D EMA]])/Table2[[#This Row],[20D EMA]]</f>
        <v>1.0317237750011316E-3</v>
      </c>
      <c r="T59">
        <f>(Table2[[#This Row],[Close Price]]-Table2[[#This Row],[50D EMA]])/Table2[[#This Row],[50D EMA]]</f>
        <v>-2.0770114405638127E-4</v>
      </c>
      <c r="U59">
        <f>(Table2[[#This Row],[Close Price]]-Table2[[#This Row],[200D EMA]])/Table2[[#This Row],[200D EMA]]</f>
        <v>0.14519603685556703</v>
      </c>
      <c r="V59">
        <v>1.20817658969507</v>
      </c>
      <c r="W59">
        <v>2857.95</v>
      </c>
      <c r="X59">
        <v>2972.55</v>
      </c>
      <c r="Y59">
        <v>2804.5</v>
      </c>
      <c r="Z59">
        <v>2972.55</v>
      </c>
      <c r="AA59">
        <v>2780</v>
      </c>
      <c r="AB59">
        <v>2972.55</v>
      </c>
      <c r="AC59" s="1">
        <f>(Table2[[#This Row],[Close Price]]/Table2[[#This Row],[Day Low]])-1</f>
        <v>1.1686698507671567E-2</v>
      </c>
      <c r="AD59" s="1">
        <f>(Table2[[#This Row],[Day High]]/Table2[[#This Row],[Close Price]])-1</f>
        <v>2.8083767098414425E-2</v>
      </c>
      <c r="AE59" s="1">
        <f>(Table2[[#This Row],[Close Price]]/Table2[[#This Row],[Current Week Low]])-1</f>
        <v>3.0968087003030886E-2</v>
      </c>
      <c r="AF59" s="1">
        <f>(Table2[[#This Row],[Current Week High]]/Table2[[#This Row],[Close Price]])-1</f>
        <v>2.8083767098414425E-2</v>
      </c>
      <c r="AG59" s="1">
        <f>(Table2[[#This Row],[Close Price]]/Table2[[#This Row],[Current Month Low]])-1</f>
        <v>4.0053956834532389E-2</v>
      </c>
      <c r="AH59" s="1">
        <f>(Table2[[#This Row],[Current Month High]]/Table2[[#This Row],[Close Price]])-1</f>
        <v>2.8083767098414425E-2</v>
      </c>
      <c r="AI59">
        <v>11.4392930637937</v>
      </c>
      <c r="AJ59">
        <v>96.156716417910403</v>
      </c>
      <c r="AK59" t="str">
        <f>IF(AND(Table2[[#This Row],[20D EMA]]&gt;Table2[[#This Row],[50D EMA]],Table2[[#This Row],[50D EMA]]&gt;Table2[[#This Row],[200D EMA]]),"Uptrend","Downtrend/NoTrend")</f>
        <v>Downtrend/NoTrend</v>
      </c>
      <c r="AL59">
        <v>0.12</v>
      </c>
      <c r="AM59" t="s">
        <v>3203</v>
      </c>
      <c r="AN59">
        <v>0.14000000000000001</v>
      </c>
      <c r="AO59" t="s">
        <v>3203</v>
      </c>
      <c r="AP59">
        <v>0.18319757699560901</v>
      </c>
      <c r="AQ59">
        <f>(Table2[[#This Row],[Sharpe Ratio]]-AVERAGE(Table2[Sharpe Ratio]))/_xlfn.STDEV.P(Table2[Sharpe Ratio])</f>
        <v>1.4304674866828964</v>
      </c>
      <c r="AR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">
        <f>_xlfn.RANK.AVG(Table2[[#This Row],[1Y Return vs Nifty Z-Score]],Table2[1Y Return vs Nifty Z-Score])</f>
        <v>113</v>
      </c>
      <c r="AT59">
        <f>_xlfn.RANK.AVG(Table2[[#This Row],[6M Return vs Nifty Z-Score]],Table2[6M Return vs Nifty Z-Score])</f>
        <v>166</v>
      </c>
      <c r="AU59">
        <f>_xlfn.RANK.AVG(Table2[[#This Row],[Sharpe Ratio Z-Score]],Table2[Sharpe Ratio Z-Score])</f>
        <v>55</v>
      </c>
      <c r="AV59">
        <f>(Table2[[#This Row],[Rank 1Y]]+Table2[[#This Row],[Rank 6M]]+Table2[[#This Row],[Rank Sharpe]])/3</f>
        <v>111.33333333333333</v>
      </c>
    </row>
    <row r="60" spans="1:48" x14ac:dyDescent="0.3">
      <c r="A60" t="s">
        <v>1266</v>
      </c>
      <c r="B60" t="s">
        <v>1267</v>
      </c>
      <c r="C60" t="s">
        <v>3171</v>
      </c>
      <c r="D60" t="s">
        <v>294</v>
      </c>
      <c r="E60">
        <v>9325.4316220799992</v>
      </c>
      <c r="F60">
        <v>2172.75</v>
      </c>
      <c r="G60">
        <v>107.32400978238999</v>
      </c>
      <c r="H60">
        <f>(Table2[[#This Row],[1Y Return vs Nifty]]-AVERAGE(Table2[1Y Return vs Nifty]))/_xlfn.STDEV.P(Table2[1Y Return vs Nifty])</f>
        <v>1.4807719518803244</v>
      </c>
      <c r="I60">
        <v>-0.22318667757111599</v>
      </c>
      <c r="J60">
        <f>(Table2[[#This Row],[1M Return vs Nifty]]-AVERAGE(Table2[1M Return vs Nifty]))/_xlfn.STDEV.P(Table2[1M Return vs Nifty])</f>
        <v>-0.10094525825789842</v>
      </c>
      <c r="K60">
        <v>58.648802048275101</v>
      </c>
      <c r="L60">
        <f>(Table2[[#This Row],[6M Return vs Nifty]]-AVERAGE(Table2[6M Return vs Nifty]))/_xlfn.STDEV.P(Table2[6M Return vs Nifty])</f>
        <v>1.6086002706618163</v>
      </c>
      <c r="M60">
        <v>4.9517332023760199</v>
      </c>
      <c r="N60">
        <f>(Table2[[#This Row],[1W Return vs Nifty]]-AVERAGE(Table2[1W Return vs Nifty]))/_xlfn.STDEV.P(Table2[1W Return vs Nifty])</f>
        <v>0.52095756535370097</v>
      </c>
      <c r="O60">
        <v>2113.2600000000002</v>
      </c>
      <c r="P60">
        <v>2055.5394080992</v>
      </c>
      <c r="Q60">
        <v>1640.87262506305</v>
      </c>
      <c r="R60">
        <v>58.942793206546398</v>
      </c>
      <c r="S60" s="1">
        <f>(Table2[[#This Row],[Close Price]]-Table2[[#This Row],[20D EMA]])/Table2[[#This Row],[20D EMA]]</f>
        <v>2.8150819113596896E-2</v>
      </c>
      <c r="T60" s="1">
        <f>(Table2[[#This Row],[Close Price]]-Table2[[#This Row],[50D EMA]])/Table2[[#This Row],[50D EMA]]</f>
        <v>5.7021816968805782E-2</v>
      </c>
      <c r="U60" s="1">
        <f>(Table2[[#This Row],[Close Price]]-Table2[[#This Row],[200D EMA]])/Table2[[#This Row],[200D EMA]]</f>
        <v>0.32414299977520361</v>
      </c>
      <c r="V60">
        <v>0.40456661410417999</v>
      </c>
      <c r="W60">
        <v>2151.75</v>
      </c>
      <c r="X60">
        <v>2217.1</v>
      </c>
      <c r="Y60">
        <v>2054</v>
      </c>
      <c r="Z60">
        <v>2217.1</v>
      </c>
      <c r="AA60">
        <v>2054</v>
      </c>
      <c r="AB60">
        <v>2217.1</v>
      </c>
      <c r="AC60" s="1">
        <f>(Table2[[#This Row],[Close Price]]/Table2[[#This Row],[Day Low]])-1</f>
        <v>9.759498082955842E-3</v>
      </c>
      <c r="AD60" s="1">
        <f>(Table2[[#This Row],[Day High]]/Table2[[#This Row],[Close Price]])-1</f>
        <v>2.0411920377401804E-2</v>
      </c>
      <c r="AE60" s="1">
        <f>(Table2[[#This Row],[Close Price]]/Table2[[#This Row],[Current Week Low]])-1</f>
        <v>5.7814021421616291E-2</v>
      </c>
      <c r="AF60" s="1">
        <f>(Table2[[#This Row],[Current Week High]]/Table2[[#This Row],[Close Price]])-1</f>
        <v>2.0411920377401804E-2</v>
      </c>
      <c r="AG60" s="1">
        <f>(Table2[[#This Row],[Close Price]]/Table2[[#This Row],[Current Month Low]])-1</f>
        <v>5.7814021421616291E-2</v>
      </c>
      <c r="AH60" s="1">
        <f>(Table2[[#This Row],[Current Month High]]/Table2[[#This Row],[Close Price]])-1</f>
        <v>2.0411920377401804E-2</v>
      </c>
      <c r="AI60">
        <v>10.769761822574999</v>
      </c>
      <c r="AJ60">
        <v>144.651503209098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0.19</v>
      </c>
      <c r="AM60" t="s">
        <v>3203</v>
      </c>
      <c r="AN60">
        <v>7.61</v>
      </c>
      <c r="AO60" t="s">
        <v>3203</v>
      </c>
      <c r="AP60">
        <v>0.103060714814696</v>
      </c>
      <c r="AQ60">
        <f>(Table2[[#This Row],[Sharpe Ratio]]-AVERAGE(Table2[Sharpe Ratio]))/_xlfn.STDEV.P(Table2[Sharpe Ratio])</f>
        <v>0.47443131147221435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3.9838158411101574</v>
      </c>
      <c r="AS60">
        <f>_xlfn.RANK.AVG(Table2[[#This Row],[1Y Return vs Nifty Z-Score]],Table2[1Y Return vs Nifty Z-Score])</f>
        <v>60</v>
      </c>
      <c r="AT60">
        <f>_xlfn.RANK.AVG(Table2[[#This Row],[6M Return vs Nifty Z-Score]],Table2[6M Return vs Nifty Z-Score])</f>
        <v>50</v>
      </c>
      <c r="AU60">
        <f>_xlfn.RANK.AVG(Table2[[#This Row],[Sharpe Ratio Z-Score]],Table2[Sharpe Ratio Z-Score])</f>
        <v>229</v>
      </c>
      <c r="AV60">
        <f>(Table2[[#This Row],[Rank 1Y]]+Table2[[#This Row],[Rank 6M]]+Table2[[#This Row],[Rank Sharpe]])/3</f>
        <v>113</v>
      </c>
    </row>
    <row r="61" spans="1:48" x14ac:dyDescent="0.3">
      <c r="A61" t="s">
        <v>797</v>
      </c>
      <c r="B61" t="s">
        <v>798</v>
      </c>
      <c r="C61" t="s">
        <v>3161</v>
      </c>
      <c r="D61" t="s">
        <v>51</v>
      </c>
      <c r="E61">
        <v>19741.776318914999</v>
      </c>
      <c r="F61">
        <v>1254.55</v>
      </c>
      <c r="G61">
        <v>190.874516043781</v>
      </c>
      <c r="H61">
        <f>(Table2[[#This Row],[1Y Return vs Nifty]]-AVERAGE(Table2[1Y Return vs Nifty]))/_xlfn.STDEV.P(Table2[1Y Return vs Nifty])</f>
        <v>2.9597848883429405</v>
      </c>
      <c r="I61">
        <v>16.3468333837389</v>
      </c>
      <c r="J61">
        <f>(Table2[[#This Row],[1M Return vs Nifty]]-AVERAGE(Table2[1M Return vs Nifty]))/_xlfn.STDEV.P(Table2[1M Return vs Nifty])</f>
        <v>1.6419313942439255</v>
      </c>
      <c r="K61">
        <v>71.139776885492097</v>
      </c>
      <c r="L61">
        <f>(Table2[[#This Row],[6M Return vs Nifty]]-AVERAGE(Table2[6M Return vs Nifty]))/_xlfn.STDEV.P(Table2[6M Return vs Nifty])</f>
        <v>2.0138204861080737</v>
      </c>
      <c r="M61">
        <v>9.4449187192216009</v>
      </c>
      <c r="N61">
        <f>(Table2[[#This Row],[1W Return vs Nifty]]-AVERAGE(Table2[1W Return vs Nifty]))/_xlfn.STDEV.P(Table2[1W Return vs Nifty])</f>
        <v>1.6616948480650953</v>
      </c>
      <c r="O61">
        <v>1183.6600000000001</v>
      </c>
      <c r="P61">
        <v>1111.8020371231</v>
      </c>
      <c r="Q61">
        <v>847.60488817651401</v>
      </c>
      <c r="R61">
        <v>65.955986141436796</v>
      </c>
      <c r="S61" s="1">
        <f>(Table2[[#This Row],[Close Price]]-Table2[[#This Row],[20D EMA]])/Table2[[#This Row],[20D EMA]]</f>
        <v>5.9890509098896531E-2</v>
      </c>
      <c r="T61" s="1">
        <f>(Table2[[#This Row],[Close Price]]-Table2[[#This Row],[50D EMA]])/Table2[[#This Row],[50D EMA]]</f>
        <v>0.12839332732855452</v>
      </c>
      <c r="U61" s="1">
        <f>(Table2[[#This Row],[Close Price]]-Table2[[#This Row],[200D EMA]])/Table2[[#This Row],[200D EMA]]</f>
        <v>0.48011180386059721</v>
      </c>
      <c r="V61">
        <v>0.63062773026125296</v>
      </c>
      <c r="W61">
        <v>1242.3</v>
      </c>
      <c r="X61">
        <v>1309.9000000000001</v>
      </c>
      <c r="Y61">
        <v>1193.5999999999999</v>
      </c>
      <c r="Z61">
        <v>1309.9000000000001</v>
      </c>
      <c r="AA61">
        <v>1193.5999999999999</v>
      </c>
      <c r="AB61">
        <v>1309.9000000000001</v>
      </c>
      <c r="AC61" s="1">
        <f>(Table2[[#This Row],[Close Price]]/Table2[[#This Row],[Day Low]])-1</f>
        <v>9.8607421717782362E-3</v>
      </c>
      <c r="AD61" s="1">
        <f>(Table2[[#This Row],[Day High]]/Table2[[#This Row],[Close Price]])-1</f>
        <v>4.4119405364473341E-2</v>
      </c>
      <c r="AE61" s="1">
        <f>(Table2[[#This Row],[Close Price]]/Table2[[#This Row],[Current Week Low]])-1</f>
        <v>5.1064008042895459E-2</v>
      </c>
      <c r="AF61" s="1">
        <f>(Table2[[#This Row],[Current Week High]]/Table2[[#This Row],[Close Price]])-1</f>
        <v>4.4119405364473341E-2</v>
      </c>
      <c r="AG61" s="1">
        <f>(Table2[[#This Row],[Close Price]]/Table2[[#This Row],[Current Month Low]])-1</f>
        <v>5.1064008042895459E-2</v>
      </c>
      <c r="AH61" s="1">
        <f>(Table2[[#This Row],[Current Month High]]/Table2[[#This Row],[Close Price]])-1</f>
        <v>4.4119405364473341E-2</v>
      </c>
      <c r="AI61">
        <v>4.4119405364473296</v>
      </c>
      <c r="AJ61">
        <v>219.22391857506301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0.4</v>
      </c>
      <c r="AM61" t="s">
        <v>3203</v>
      </c>
      <c r="AN61">
        <v>11.28</v>
      </c>
      <c r="AO61" t="s">
        <v>3203</v>
      </c>
      <c r="AP61">
        <v>7.9162480313135997E-2</v>
      </c>
      <c r="AQ61">
        <f>(Table2[[#This Row],[Sharpe Ratio]]-AVERAGE(Table2[Sharpe Ratio]))/_xlfn.STDEV.P(Table2[Sharpe Ratio])</f>
        <v>0.1893243571272859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8.4665559738873206</v>
      </c>
      <c r="AS61">
        <f>_xlfn.RANK.AVG(Table2[[#This Row],[1Y Return vs Nifty Z-Score]],Table2[1Y Return vs Nifty Z-Score])</f>
        <v>14</v>
      </c>
      <c r="AT61">
        <f>_xlfn.RANK.AVG(Table2[[#This Row],[6M Return vs Nifty Z-Score]],Table2[6M Return vs Nifty Z-Score])</f>
        <v>32</v>
      </c>
      <c r="AU61">
        <f>_xlfn.RANK.AVG(Table2[[#This Row],[Sharpe Ratio Z-Score]],Table2[Sharpe Ratio Z-Score])</f>
        <v>298</v>
      </c>
      <c r="AV61">
        <f>(Table2[[#This Row],[Rank 1Y]]+Table2[[#This Row],[Rank 6M]]+Table2[[#This Row],[Rank Sharpe]])/3</f>
        <v>114.66666666666667</v>
      </c>
    </row>
    <row r="62" spans="1:48" hidden="1" x14ac:dyDescent="0.3">
      <c r="A62" t="s">
        <v>816</v>
      </c>
      <c r="B62" t="s">
        <v>817</v>
      </c>
      <c r="C62" t="s">
        <v>3160</v>
      </c>
      <c r="D62" t="s">
        <v>46</v>
      </c>
      <c r="E62">
        <v>19356.51030804</v>
      </c>
      <c r="F62">
        <v>316.25</v>
      </c>
      <c r="G62">
        <v>87.837749687213105</v>
      </c>
      <c r="H62">
        <f>(Table2[[#This Row],[1Y Return vs Nifty]]-AVERAGE(Table2[1Y Return vs Nifty]))/_xlfn.STDEV.P(Table2[1Y Return vs Nifty])</f>
        <v>1.1358257384621073</v>
      </c>
      <c r="I62">
        <v>4.2552674178564196</v>
      </c>
      <c r="J62">
        <f>(Table2[[#This Row],[1M Return vs Nifty]]-AVERAGE(Table2[1M Return vs Nifty]))/_xlfn.STDEV.P(Table2[1M Return vs Nifty])</f>
        <v>0.37010987947527446</v>
      </c>
      <c r="K62">
        <v>22.5015276782383</v>
      </c>
      <c r="L62">
        <f>(Table2[[#This Row],[6M Return vs Nifty]]-AVERAGE(Table2[6M Return vs Nifty]))/_xlfn.STDEV.P(Table2[6M Return vs Nifty])</f>
        <v>0.43594509371128837</v>
      </c>
      <c r="M62">
        <v>4.9601180650273404</v>
      </c>
      <c r="N62">
        <f>(Table2[[#This Row],[1W Return vs Nifty]]-AVERAGE(Table2[1W Return vs Nifty]))/_xlfn.STDEV.P(Table2[1W Return vs Nifty])</f>
        <v>0.52308632798789789</v>
      </c>
      <c r="O62">
        <v>302.27999999999997</v>
      </c>
      <c r="P62">
        <v>305.44655791916199</v>
      </c>
      <c r="Q62">
        <v>278.071747666953</v>
      </c>
      <c r="R62">
        <v>61.665064961969101</v>
      </c>
      <c r="S62">
        <f>(Table2[[#This Row],[Close Price]]-Table2[[#This Row],[20D EMA]])/Table2[[#This Row],[20D EMA]]</f>
        <v>4.6215429403202425E-2</v>
      </c>
      <c r="T62">
        <f>(Table2[[#This Row],[Close Price]]-Table2[[#This Row],[50D EMA]])/Table2[[#This Row],[50D EMA]]</f>
        <v>3.5369336470628024E-2</v>
      </c>
      <c r="U62">
        <f>(Table2[[#This Row],[Close Price]]-Table2[[#This Row],[200D EMA]])/Table2[[#This Row],[200D EMA]]</f>
        <v>0.13729640876272392</v>
      </c>
      <c r="V62">
        <v>0.99861981158152702</v>
      </c>
      <c r="W62">
        <v>301.05</v>
      </c>
      <c r="X62">
        <v>321.89999999999998</v>
      </c>
      <c r="Y62">
        <v>301.05</v>
      </c>
      <c r="Z62">
        <v>321.89999999999998</v>
      </c>
      <c r="AA62">
        <v>301.05</v>
      </c>
      <c r="AB62">
        <v>321.89999999999998</v>
      </c>
      <c r="AC62" s="1">
        <f>(Table2[[#This Row],[Close Price]]/Table2[[#This Row],[Day Low]])-1</f>
        <v>5.0489951835243296E-2</v>
      </c>
      <c r="AD62" s="1">
        <f>(Table2[[#This Row],[Day High]]/Table2[[#This Row],[Close Price]])-1</f>
        <v>1.7865612648221285E-2</v>
      </c>
      <c r="AE62" s="1">
        <f>(Table2[[#This Row],[Close Price]]/Table2[[#This Row],[Current Week Low]])-1</f>
        <v>5.0489951835243296E-2</v>
      </c>
      <c r="AF62" s="1">
        <f>(Table2[[#This Row],[Current Week High]]/Table2[[#This Row],[Close Price]])-1</f>
        <v>1.7865612648221285E-2</v>
      </c>
      <c r="AG62" s="1">
        <f>(Table2[[#This Row],[Close Price]]/Table2[[#This Row],[Current Month Low]])-1</f>
        <v>5.0489951835243296E-2</v>
      </c>
      <c r="AH62" s="1">
        <f>(Table2[[#This Row],[Current Month High]]/Table2[[#This Row],[Close Price]])-1</f>
        <v>1.7865612648221285E-2</v>
      </c>
      <c r="AI62">
        <v>15.2569169960474</v>
      </c>
      <c r="AJ62">
        <v>114.261517615176</v>
      </c>
      <c r="AK62" t="str">
        <f>IF(AND(Table2[[#This Row],[20D EMA]]&gt;Table2[[#This Row],[50D EMA]],Table2[[#This Row],[50D EMA]]&gt;Table2[[#This Row],[200D EMA]]),"Uptrend","Downtrend/NoTrend")</f>
        <v>Downtrend/NoTrend</v>
      </c>
      <c r="AL62">
        <v>0.04</v>
      </c>
      <c r="AM62" t="s">
        <v>3203</v>
      </c>
      <c r="AN62">
        <v>8.42</v>
      </c>
      <c r="AO62" t="s">
        <v>3203</v>
      </c>
      <c r="AP62">
        <v>0.16471508522172601</v>
      </c>
      <c r="AQ62">
        <f>(Table2[[#This Row],[Sharpe Ratio]]-AVERAGE(Table2[Sharpe Ratio]))/_xlfn.STDEV.P(Table2[Sharpe Ratio])</f>
        <v>1.2099705734898736</v>
      </c>
      <c r="AR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">
        <f>_xlfn.RANK.AVG(Table2[[#This Row],[1Y Return vs Nifty Z-Score]],Table2[1Y Return vs Nifty Z-Score])</f>
        <v>83</v>
      </c>
      <c r="AT62">
        <f>_xlfn.RANK.AVG(Table2[[#This Row],[6M Return vs Nifty Z-Score]],Table2[6M Return vs Nifty Z-Score])</f>
        <v>178</v>
      </c>
      <c r="AU62">
        <f>_xlfn.RANK.AVG(Table2[[#This Row],[Sharpe Ratio Z-Score]],Table2[Sharpe Ratio Z-Score])</f>
        <v>83</v>
      </c>
      <c r="AV62">
        <f>(Table2[[#This Row],[Rank 1Y]]+Table2[[#This Row],[Rank 6M]]+Table2[[#This Row],[Rank Sharpe]])/3</f>
        <v>114.66666666666667</v>
      </c>
    </row>
    <row r="63" spans="1:48" x14ac:dyDescent="0.3">
      <c r="A63" t="s">
        <v>1514</v>
      </c>
      <c r="B63" t="s">
        <v>1515</v>
      </c>
      <c r="C63" t="s">
        <v>3167</v>
      </c>
      <c r="D63" t="s">
        <v>173</v>
      </c>
      <c r="E63">
        <v>6846.30863202</v>
      </c>
      <c r="F63">
        <v>431.85</v>
      </c>
      <c r="G63">
        <v>42.720313460304098</v>
      </c>
      <c r="H63">
        <f>(Table2[[#This Row],[1Y Return vs Nifty]]-AVERAGE(Table2[1Y Return vs Nifty]))/_xlfn.STDEV.P(Table2[1Y Return vs Nifty])</f>
        <v>0.33715587007303488</v>
      </c>
      <c r="I63">
        <v>12.405250899851801</v>
      </c>
      <c r="J63">
        <f>(Table2[[#This Row],[1M Return vs Nifty]]-AVERAGE(Table2[1M Return vs Nifty]))/_xlfn.STDEV.P(Table2[1M Return vs Nifty])</f>
        <v>1.2273457715555569</v>
      </c>
      <c r="K63">
        <v>38.008894585865797</v>
      </c>
      <c r="L63">
        <f>(Table2[[#This Row],[6M Return vs Nifty]]-AVERAGE(Table2[6M Return vs Nifty]))/_xlfn.STDEV.P(Table2[6M Return vs Nifty])</f>
        <v>0.93902020523821506</v>
      </c>
      <c r="M63">
        <v>11.934412621248599</v>
      </c>
      <c r="N63">
        <f>(Table2[[#This Row],[1W Return vs Nifty]]-AVERAGE(Table2[1W Return vs Nifty]))/_xlfn.STDEV.P(Table2[1W Return vs Nifty])</f>
        <v>2.2937316287584002</v>
      </c>
      <c r="O63">
        <v>409.73</v>
      </c>
      <c r="P63">
        <v>405.24832440507402</v>
      </c>
      <c r="Q63">
        <v>359.86914448310398</v>
      </c>
      <c r="R63">
        <v>76.986670641567699</v>
      </c>
      <c r="S63" s="1">
        <f>(Table2[[#This Row],[Close Price]]-Table2[[#This Row],[20D EMA]])/Table2[[#This Row],[20D EMA]]</f>
        <v>5.3986771776535776E-2</v>
      </c>
      <c r="T63" s="1">
        <f>(Table2[[#This Row],[Close Price]]-Table2[[#This Row],[50D EMA]])/Table2[[#This Row],[50D EMA]]</f>
        <v>6.5642900890407571E-2</v>
      </c>
      <c r="U63" s="1">
        <f>(Table2[[#This Row],[Close Price]]-Table2[[#This Row],[200D EMA]])/Table2[[#This Row],[200D EMA]]</f>
        <v>0.20001952548692481</v>
      </c>
      <c r="V63">
        <v>1.4310982273547099</v>
      </c>
      <c r="W63">
        <v>431</v>
      </c>
      <c r="X63">
        <v>446.35</v>
      </c>
      <c r="Y63">
        <v>400.05</v>
      </c>
      <c r="Z63">
        <v>451.9</v>
      </c>
      <c r="AA63">
        <v>400.05</v>
      </c>
      <c r="AB63">
        <v>451.9</v>
      </c>
      <c r="AC63" s="1">
        <f>(Table2[[#This Row],[Close Price]]/Table2[[#This Row],[Day Low]])-1</f>
        <v>1.9721577726219408E-3</v>
      </c>
      <c r="AD63" s="1">
        <f>(Table2[[#This Row],[Day High]]/Table2[[#This Row],[Close Price]])-1</f>
        <v>3.3576473312492805E-2</v>
      </c>
      <c r="AE63" s="1">
        <f>(Table2[[#This Row],[Close Price]]/Table2[[#This Row],[Current Week Low]])-1</f>
        <v>7.949006374203238E-2</v>
      </c>
      <c r="AF63" s="1">
        <f>(Table2[[#This Row],[Current Week High]]/Table2[[#This Row],[Close Price]])-1</f>
        <v>4.6428157925205493E-2</v>
      </c>
      <c r="AG63" s="1">
        <f>(Table2[[#This Row],[Close Price]]/Table2[[#This Row],[Current Month Low]])-1</f>
        <v>7.949006374203238E-2</v>
      </c>
      <c r="AH63" s="1">
        <f>(Table2[[#This Row],[Current Month High]]/Table2[[#This Row],[Close Price]])-1</f>
        <v>4.6428157925205493E-2</v>
      </c>
      <c r="AI63">
        <v>4.6428157925205404</v>
      </c>
      <c r="AJ63">
        <v>72.567432567432505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7.0000000000000007E-2</v>
      </c>
      <c r="AM63" t="s">
        <v>3203</v>
      </c>
      <c r="AN63">
        <v>7.8</v>
      </c>
      <c r="AO63" t="s">
        <v>3203</v>
      </c>
      <c r="AP63">
        <v>0.18710284842076499</v>
      </c>
      <c r="AQ63">
        <f>(Table2[[#This Row],[Sharpe Ratio]]-AVERAGE(Table2[Sharpe Ratio]))/_xlfn.STDEV.P(Table2[Sharpe Ratio])</f>
        <v>1.477057540933298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6.2743110165585048</v>
      </c>
      <c r="AS63">
        <f>_xlfn.RANK.AVG(Table2[[#This Row],[1Y Return vs Nifty Z-Score]],Table2[1Y Return vs Nifty Z-Score])</f>
        <v>207</v>
      </c>
      <c r="AT63">
        <f>_xlfn.RANK.AVG(Table2[[#This Row],[6M Return vs Nifty Z-Score]],Table2[6M Return vs Nifty Z-Score])</f>
        <v>101</v>
      </c>
      <c r="AU63">
        <f>_xlfn.RANK.AVG(Table2[[#This Row],[Sharpe Ratio Z-Score]],Table2[Sharpe Ratio Z-Score])</f>
        <v>47</v>
      </c>
      <c r="AV63">
        <f>(Table2[[#This Row],[Rank 1Y]]+Table2[[#This Row],[Rank 6M]]+Table2[[#This Row],[Rank Sharpe]])/3</f>
        <v>118.33333333333333</v>
      </c>
    </row>
    <row r="64" spans="1:48" hidden="1" x14ac:dyDescent="0.3">
      <c r="A64" t="s">
        <v>1512</v>
      </c>
      <c r="B64" t="s">
        <v>1513</v>
      </c>
      <c r="C64" t="s">
        <v>3160</v>
      </c>
      <c r="D64" t="s">
        <v>46</v>
      </c>
      <c r="E64">
        <v>6875.5180406500003</v>
      </c>
      <c r="F64">
        <v>499.3</v>
      </c>
      <c r="G64">
        <v>50.0984762606383</v>
      </c>
      <c r="H64">
        <f>(Table2[[#This Row],[1Y Return vs Nifty]]-AVERAGE(Table2[1Y Return vs Nifty]))/_xlfn.STDEV.P(Table2[1Y Return vs Nifty])</f>
        <v>0.46776427350845712</v>
      </c>
      <c r="I64">
        <v>-5.3596057982527698</v>
      </c>
      <c r="J64">
        <f>(Table2[[#This Row],[1M Return vs Nifty]]-AVERAGE(Table2[1M Return vs Nifty]))/_xlfn.STDEV.P(Table2[1M Return vs Nifty])</f>
        <v>-0.64120682280498753</v>
      </c>
      <c r="K64">
        <v>26.733252871024</v>
      </c>
      <c r="L64">
        <f>(Table2[[#This Row],[6M Return vs Nifty]]-AVERAGE(Table2[6M Return vs Nifty]))/_xlfn.STDEV.P(Table2[6M Return vs Nifty])</f>
        <v>0.57322666033655845</v>
      </c>
      <c r="M64">
        <v>2.5698352463387302</v>
      </c>
      <c r="N64">
        <f>(Table2[[#This Row],[1W Return vs Nifty]]-AVERAGE(Table2[1W Return vs Nifty]))/_xlfn.STDEV.P(Table2[1W Return vs Nifty])</f>
        <v>-8.3762580716150753E-2</v>
      </c>
      <c r="O64">
        <v>514.95000000000005</v>
      </c>
      <c r="P64">
        <v>531.65228031960805</v>
      </c>
      <c r="Q64">
        <v>459.38606404965498</v>
      </c>
      <c r="R64">
        <v>46.8977327458499</v>
      </c>
      <c r="S64">
        <f>(Table2[[#This Row],[Close Price]]-Table2[[#This Row],[20D EMA]])/Table2[[#This Row],[20D EMA]]</f>
        <v>-3.0391300126225911E-2</v>
      </c>
      <c r="T64">
        <f>(Table2[[#This Row],[Close Price]]-Table2[[#This Row],[50D EMA]])/Table2[[#This Row],[50D EMA]]</f>
        <v>-6.0852330587501939E-2</v>
      </c>
      <c r="U64">
        <f>(Table2[[#This Row],[Close Price]]-Table2[[#This Row],[200D EMA]])/Table2[[#This Row],[200D EMA]]</f>
        <v>8.6885386984727392E-2</v>
      </c>
      <c r="V64">
        <v>0.96790830736579703</v>
      </c>
      <c r="W64">
        <v>495.15</v>
      </c>
      <c r="X64">
        <v>506.8</v>
      </c>
      <c r="Y64">
        <v>472.85</v>
      </c>
      <c r="Z64">
        <v>507.7</v>
      </c>
      <c r="AA64">
        <v>472.85</v>
      </c>
      <c r="AB64">
        <v>507.7</v>
      </c>
      <c r="AC64" s="1">
        <f>(Table2[[#This Row],[Close Price]]/Table2[[#This Row],[Day Low]])-1</f>
        <v>8.3812985963849229E-3</v>
      </c>
      <c r="AD64" s="1">
        <f>(Table2[[#This Row],[Day High]]/Table2[[#This Row],[Close Price]])-1</f>
        <v>1.5021029441217637E-2</v>
      </c>
      <c r="AE64" s="1">
        <f>(Table2[[#This Row],[Close Price]]/Table2[[#This Row],[Current Week Low]])-1</f>
        <v>5.5937400867082543E-2</v>
      </c>
      <c r="AF64" s="1">
        <f>(Table2[[#This Row],[Current Week High]]/Table2[[#This Row],[Close Price]])-1</f>
        <v>1.6823552974163825E-2</v>
      </c>
      <c r="AG64" s="1">
        <f>(Table2[[#This Row],[Close Price]]/Table2[[#This Row],[Current Month Low]])-1</f>
        <v>5.5937400867082543E-2</v>
      </c>
      <c r="AH64" s="1">
        <f>(Table2[[#This Row],[Current Month High]]/Table2[[#This Row],[Close Price]])-1</f>
        <v>1.6823552974163825E-2</v>
      </c>
      <c r="AI64">
        <v>23.973562988183399</v>
      </c>
      <c r="AJ64">
        <v>78.321428571428498</v>
      </c>
      <c r="AK64" t="str">
        <f>IF(AND(Table2[[#This Row],[20D EMA]]&gt;Table2[[#This Row],[50D EMA]],Table2[[#This Row],[50D EMA]]&gt;Table2[[#This Row],[200D EMA]]),"Uptrend","Downtrend/NoTrend")</f>
        <v>Downtrend/NoTrend</v>
      </c>
      <c r="AL64">
        <v>-0.08</v>
      </c>
      <c r="AM64" t="s">
        <v>3202</v>
      </c>
      <c r="AN64">
        <v>-5.12</v>
      </c>
      <c r="AO64" t="s">
        <v>3202</v>
      </c>
      <c r="AP64">
        <v>0.199688130679545</v>
      </c>
      <c r="AQ64">
        <f>(Table2[[#This Row],[Sharpe Ratio]]-AVERAGE(Table2[Sharpe Ratio]))/_xlfn.STDEV.P(Table2[Sharpe Ratio])</f>
        <v>1.6272004937166009</v>
      </c>
      <c r="AR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">
        <f>_xlfn.RANK.AVG(Table2[[#This Row],[1Y Return vs Nifty Z-Score]],Table2[1Y Return vs Nifty Z-Score])</f>
        <v>179</v>
      </c>
      <c r="AT64">
        <f>_xlfn.RANK.AVG(Table2[[#This Row],[6M Return vs Nifty Z-Score]],Table2[6M Return vs Nifty Z-Score])</f>
        <v>151</v>
      </c>
      <c r="AU64">
        <f>_xlfn.RANK.AVG(Table2[[#This Row],[Sharpe Ratio Z-Score]],Table2[Sharpe Ratio Z-Score])</f>
        <v>32</v>
      </c>
      <c r="AV64">
        <f>(Table2[[#This Row],[Rank 1Y]]+Table2[[#This Row],[Rank 6M]]+Table2[[#This Row],[Rank Sharpe]])/3</f>
        <v>120.66666666666667</v>
      </c>
    </row>
    <row r="65" spans="1:48" x14ac:dyDescent="0.3">
      <c r="A65" t="s">
        <v>945</v>
      </c>
      <c r="B65" t="s">
        <v>946</v>
      </c>
      <c r="C65" t="s">
        <v>3161</v>
      </c>
      <c r="D65" t="s">
        <v>51</v>
      </c>
      <c r="E65">
        <v>15927.49077984</v>
      </c>
      <c r="F65">
        <v>2121.6999999999998</v>
      </c>
      <c r="G65">
        <v>72.497325658335299</v>
      </c>
      <c r="H65">
        <f>(Table2[[#This Row],[1Y Return vs Nifty]]-AVERAGE(Table2[1Y Return vs Nifty]))/_xlfn.STDEV.P(Table2[1Y Return vs Nifty])</f>
        <v>0.86426920810967811</v>
      </c>
      <c r="I65">
        <v>8.2789845733985192</v>
      </c>
      <c r="J65">
        <f>(Table2[[#This Row],[1M Return vs Nifty]]-AVERAGE(Table2[1M Return vs Nifty]))/_xlfn.STDEV.P(Table2[1M Return vs Nifty])</f>
        <v>0.79333463482967104</v>
      </c>
      <c r="K65">
        <v>55.6051986268522</v>
      </c>
      <c r="L65">
        <f>(Table2[[#This Row],[6M Return vs Nifty]]-AVERAGE(Table2[6M Return vs Nifty]))/_xlfn.STDEV.P(Table2[6M Return vs Nifty])</f>
        <v>1.5098626100520747</v>
      </c>
      <c r="M65">
        <v>5.8637615421586302</v>
      </c>
      <c r="N65">
        <f>(Table2[[#This Row],[1W Return vs Nifty]]-AVERAGE(Table2[1W Return vs Nifty]))/_xlfn.STDEV.P(Table2[1W Return vs Nifty])</f>
        <v>0.75250481088337062</v>
      </c>
      <c r="O65">
        <v>1963.2</v>
      </c>
      <c r="P65">
        <v>1896.42901303286</v>
      </c>
      <c r="Q65">
        <v>1597.76904087809</v>
      </c>
      <c r="R65">
        <v>70.664964067732896</v>
      </c>
      <c r="S65" s="1">
        <f>(Table2[[#This Row],[Close Price]]-Table2[[#This Row],[20D EMA]])/Table2[[#This Row],[20D EMA]]</f>
        <v>8.0735533822330771E-2</v>
      </c>
      <c r="T65" s="1">
        <f>(Table2[[#This Row],[Close Price]]-Table2[[#This Row],[50D EMA]])/Table2[[#This Row],[50D EMA]]</f>
        <v>0.1187869334517698</v>
      </c>
      <c r="U65" s="1">
        <f>(Table2[[#This Row],[Close Price]]-Table2[[#This Row],[200D EMA]])/Table2[[#This Row],[200D EMA]]</f>
        <v>0.3279140762634703</v>
      </c>
      <c r="V65">
        <v>0.30804906509387298</v>
      </c>
      <c r="W65">
        <v>2043.2</v>
      </c>
      <c r="X65">
        <v>2176.75</v>
      </c>
      <c r="Y65">
        <v>1951.05</v>
      </c>
      <c r="Z65">
        <v>2176.75</v>
      </c>
      <c r="AA65">
        <v>1951.05</v>
      </c>
      <c r="AB65">
        <v>2176.75</v>
      </c>
      <c r="AC65" s="1">
        <f>(Table2[[#This Row],[Close Price]]/Table2[[#This Row],[Day Low]])-1</f>
        <v>3.8420125293656904E-2</v>
      </c>
      <c r="AD65" s="1">
        <f>(Table2[[#This Row],[Day High]]/Table2[[#This Row],[Close Price]])-1</f>
        <v>2.5946175236838398E-2</v>
      </c>
      <c r="AE65" s="1">
        <f>(Table2[[#This Row],[Close Price]]/Table2[[#This Row],[Current Week Low]])-1</f>
        <v>8.7465723584736255E-2</v>
      </c>
      <c r="AF65" s="1">
        <f>(Table2[[#This Row],[Current Week High]]/Table2[[#This Row],[Close Price]])-1</f>
        <v>2.5946175236838398E-2</v>
      </c>
      <c r="AG65" s="1">
        <f>(Table2[[#This Row],[Close Price]]/Table2[[#This Row],[Current Month Low]])-1</f>
        <v>8.7465723584736255E-2</v>
      </c>
      <c r="AH65" s="1">
        <f>(Table2[[#This Row],[Current Month High]]/Table2[[#This Row],[Close Price]])-1</f>
        <v>2.5946175236838398E-2</v>
      </c>
      <c r="AI65">
        <v>2.5946175236838398</v>
      </c>
      <c r="AJ65">
        <v>101.299810246679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0.21</v>
      </c>
      <c r="AM65" t="s">
        <v>3203</v>
      </c>
      <c r="AN65">
        <v>13.27</v>
      </c>
      <c r="AO65" t="s">
        <v>3203</v>
      </c>
      <c r="AP65">
        <v>0.11146080254273601</v>
      </c>
      <c r="AQ65">
        <f>(Table2[[#This Row],[Sharpe Ratio]]-AVERAGE(Table2[Sharpe Ratio]))/_xlfn.STDEV.P(Table2[Sharpe Ratio])</f>
        <v>0.57464471544627616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4.49461597932107</v>
      </c>
      <c r="AS65">
        <f>_xlfn.RANK.AVG(Table2[[#This Row],[1Y Return vs Nifty Z-Score]],Table2[1Y Return vs Nifty Z-Score])</f>
        <v>108</v>
      </c>
      <c r="AT65">
        <f>_xlfn.RANK.AVG(Table2[[#This Row],[6M Return vs Nifty Z-Score]],Table2[6M Return vs Nifty Z-Score])</f>
        <v>56</v>
      </c>
      <c r="AU65">
        <f>_xlfn.RANK.AVG(Table2[[#This Row],[Sharpe Ratio Z-Score]],Table2[Sharpe Ratio Z-Score])</f>
        <v>202</v>
      </c>
      <c r="AV65">
        <f>(Table2[[#This Row],[Rank 1Y]]+Table2[[#This Row],[Rank 6M]]+Table2[[#This Row],[Rank Sharpe]])/3</f>
        <v>122</v>
      </c>
    </row>
    <row r="66" spans="1:48" hidden="1" x14ac:dyDescent="0.3">
      <c r="A66" t="s">
        <v>86</v>
      </c>
      <c r="B66" t="s">
        <v>87</v>
      </c>
      <c r="C66" t="s">
        <v>3167</v>
      </c>
      <c r="D66" t="s">
        <v>88</v>
      </c>
      <c r="E66">
        <v>293602.25662499998</v>
      </c>
      <c r="F66">
        <v>4433.8</v>
      </c>
      <c r="G66">
        <v>95.109318198252396</v>
      </c>
      <c r="H66">
        <f>(Table2[[#This Row],[1Y Return vs Nifty]]-AVERAGE(Table2[1Y Return vs Nifty]))/_xlfn.STDEV.P(Table2[1Y Return vs Nifty])</f>
        <v>1.2645472073967738</v>
      </c>
      <c r="I66">
        <v>4.7779306871850604</v>
      </c>
      <c r="J66">
        <f>(Table2[[#This Row],[1M Return vs Nifty]]-AVERAGE(Table2[1M Return vs Nifty]))/_xlfn.STDEV.P(Table2[1M Return vs Nifty])</f>
        <v>0.42508492512172752</v>
      </c>
      <c r="K66">
        <v>10.8434864851531</v>
      </c>
      <c r="L66">
        <f>(Table2[[#This Row],[6M Return vs Nifty]]-AVERAGE(Table2[6M Return vs Nifty]))/_xlfn.STDEV.P(Table2[6M Return vs Nifty])</f>
        <v>5.7746112005881603E-2</v>
      </c>
      <c r="M66">
        <v>4.2061379482071697</v>
      </c>
      <c r="N66">
        <f>(Table2[[#This Row],[1W Return vs Nifty]]-AVERAGE(Table2[1W Return vs Nifty]))/_xlfn.STDEV.P(Table2[1W Return vs Nifty])</f>
        <v>0.33166462361908178</v>
      </c>
      <c r="O66">
        <v>4335.13</v>
      </c>
      <c r="P66">
        <v>4443.4538550233101</v>
      </c>
      <c r="Q66">
        <v>4121.8384891178403</v>
      </c>
      <c r="R66">
        <v>59.967110345646802</v>
      </c>
      <c r="S66">
        <f>(Table2[[#This Row],[Close Price]]-Table2[[#This Row],[20D EMA]])/Table2[[#This Row],[20D EMA]]</f>
        <v>2.2760563120367804E-2</v>
      </c>
      <c r="T66">
        <f>(Table2[[#This Row],[Close Price]]-Table2[[#This Row],[50D EMA]])/Table2[[#This Row],[50D EMA]]</f>
        <v>-2.1726016153844523E-3</v>
      </c>
      <c r="U66">
        <f>(Table2[[#This Row],[Close Price]]-Table2[[#This Row],[200D EMA]])/Table2[[#This Row],[200D EMA]]</f>
        <v>7.5685039990231698E-2</v>
      </c>
      <c r="V66">
        <v>0.72130370086913997</v>
      </c>
      <c r="W66">
        <v>4381.1000000000004</v>
      </c>
      <c r="X66">
        <v>4454</v>
      </c>
      <c r="Y66">
        <v>4130</v>
      </c>
      <c r="Z66">
        <v>4454</v>
      </c>
      <c r="AA66">
        <v>4130</v>
      </c>
      <c r="AB66">
        <v>4454</v>
      </c>
      <c r="AC66" s="1">
        <f>(Table2[[#This Row],[Close Price]]/Table2[[#This Row],[Day Low]])-1</f>
        <v>1.202894250302422E-2</v>
      </c>
      <c r="AD66" s="1">
        <f>(Table2[[#This Row],[Day High]]/Table2[[#This Row],[Close Price]])-1</f>
        <v>4.5559114078217444E-3</v>
      </c>
      <c r="AE66" s="1">
        <f>(Table2[[#This Row],[Close Price]]/Table2[[#This Row],[Current Week Low]])-1</f>
        <v>7.3559322033898367E-2</v>
      </c>
      <c r="AF66" s="1">
        <f>(Table2[[#This Row],[Current Week High]]/Table2[[#This Row],[Close Price]])-1</f>
        <v>4.5559114078217444E-3</v>
      </c>
      <c r="AG66" s="1">
        <f>(Table2[[#This Row],[Close Price]]/Table2[[#This Row],[Current Month Low]])-1</f>
        <v>7.3559322033898367E-2</v>
      </c>
      <c r="AH66" s="1">
        <f>(Table2[[#This Row],[Current Month High]]/Table2[[#This Row],[Close Price]])-1</f>
        <v>4.5559114078217444E-3</v>
      </c>
      <c r="AI66">
        <v>27.988407235328602</v>
      </c>
      <c r="AJ66">
        <v>129.730569948186</v>
      </c>
      <c r="AK66" t="str">
        <f>IF(AND(Table2[[#This Row],[20D EMA]]&gt;Table2[[#This Row],[50D EMA]],Table2[[#This Row],[50D EMA]]&gt;Table2[[#This Row],[200D EMA]]),"Uptrend","Downtrend/NoTrend")</f>
        <v>Downtrend/NoTrend</v>
      </c>
      <c r="AL66">
        <v>0</v>
      </c>
      <c r="AM66">
        <v>0</v>
      </c>
      <c r="AN66">
        <v>3.07</v>
      </c>
      <c r="AO66" t="s">
        <v>3203</v>
      </c>
      <c r="AP66">
        <v>0.246002499447911</v>
      </c>
      <c r="AQ66">
        <f>(Table2[[#This Row],[Sharpe Ratio]]-AVERAGE(Table2[Sharpe Ratio]))/_xlfn.STDEV.P(Table2[Sharpe Ratio])</f>
        <v>2.1797328835504506</v>
      </c>
      <c r="AR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">
        <f>_xlfn.RANK.AVG(Table2[[#This Row],[1Y Return vs Nifty Z-Score]],Table2[1Y Return vs Nifty Z-Score])</f>
        <v>71</v>
      </c>
      <c r="AT66">
        <f>_xlfn.RANK.AVG(Table2[[#This Row],[6M Return vs Nifty Z-Score]],Table2[6M Return vs Nifty Z-Score])</f>
        <v>288</v>
      </c>
      <c r="AU66">
        <f>_xlfn.RANK.AVG(Table2[[#This Row],[Sharpe Ratio Z-Score]],Table2[Sharpe Ratio Z-Score])</f>
        <v>8</v>
      </c>
      <c r="AV66">
        <f>(Table2[[#This Row],[Rank 1Y]]+Table2[[#This Row],[Rank 6M]]+Table2[[#This Row],[Rank Sharpe]])/3</f>
        <v>122.33333333333333</v>
      </c>
    </row>
    <row r="67" spans="1:48" x14ac:dyDescent="0.3">
      <c r="A67" t="s">
        <v>314</v>
      </c>
      <c r="B67" t="s">
        <v>315</v>
      </c>
      <c r="C67" t="s">
        <v>3162</v>
      </c>
      <c r="D67" t="s">
        <v>80</v>
      </c>
      <c r="E67">
        <v>85960.714902319902</v>
      </c>
      <c r="F67">
        <v>1756.05</v>
      </c>
      <c r="G67">
        <v>108.31018482188701</v>
      </c>
      <c r="H67">
        <f>(Table2[[#This Row],[1Y Return vs Nifty]]-AVERAGE(Table2[1Y Return vs Nifty]))/_xlfn.STDEV.P(Table2[1Y Return vs Nifty])</f>
        <v>1.4982292445563188</v>
      </c>
      <c r="I67">
        <v>-2.2867452634221999</v>
      </c>
      <c r="J67">
        <f>(Table2[[#This Row],[1M Return vs Nifty]]-AVERAGE(Table2[1M Return vs Nifty]))/_xlfn.STDEV.P(Table2[1M Return vs Nifty])</f>
        <v>-0.3179955736493208</v>
      </c>
      <c r="K67">
        <v>19.393661510321198</v>
      </c>
      <c r="L67">
        <f>(Table2[[#This Row],[6M Return vs Nifty]]-AVERAGE(Table2[6M Return vs Nifty]))/_xlfn.STDEV.P(Table2[6M Return vs Nifty])</f>
        <v>0.33512268276629192</v>
      </c>
      <c r="M67">
        <v>-2.13330837162927</v>
      </c>
      <c r="N67">
        <f>(Table2[[#This Row],[1W Return vs Nifty]]-AVERAGE(Table2[1W Return vs Nifty]))/_xlfn.STDEV.P(Table2[1W Return vs Nifty])</f>
        <v>-1.2778043692975314</v>
      </c>
      <c r="O67">
        <v>1841.01</v>
      </c>
      <c r="P67">
        <v>1820.1751667420799</v>
      </c>
      <c r="Q67">
        <v>1526.4208300272601</v>
      </c>
      <c r="R67">
        <v>39.7832196138882</v>
      </c>
      <c r="S67" s="1">
        <f>(Table2[[#This Row],[Close Price]]-Table2[[#This Row],[20D EMA]])/Table2[[#This Row],[20D EMA]]</f>
        <v>-4.6148581485163057E-2</v>
      </c>
      <c r="T67" s="1">
        <f>(Table2[[#This Row],[Close Price]]-Table2[[#This Row],[50D EMA]])/Table2[[#This Row],[50D EMA]]</f>
        <v>-3.523021735147458E-2</v>
      </c>
      <c r="U67" s="1">
        <f>(Table2[[#This Row],[Close Price]]-Table2[[#This Row],[200D EMA]])/Table2[[#This Row],[200D EMA]]</f>
        <v>0.15043634458830005</v>
      </c>
      <c r="V67">
        <v>0.52930798126551704</v>
      </c>
      <c r="W67">
        <v>1750</v>
      </c>
      <c r="X67">
        <v>1798</v>
      </c>
      <c r="Y67">
        <v>1685.1</v>
      </c>
      <c r="Z67">
        <v>1833.95</v>
      </c>
      <c r="AA67">
        <v>1685.1</v>
      </c>
      <c r="AB67">
        <v>1843</v>
      </c>
      <c r="AC67" s="1">
        <f>(Table2[[#This Row],[Close Price]]/Table2[[#This Row],[Day Low]])-1</f>
        <v>3.4571428571428253E-3</v>
      </c>
      <c r="AD67" s="1">
        <f>(Table2[[#This Row],[Day High]]/Table2[[#This Row],[Close Price]])-1</f>
        <v>2.3888841433900021E-2</v>
      </c>
      <c r="AE67" s="1">
        <f>(Table2[[#This Row],[Close Price]]/Table2[[#This Row],[Current Week Low]])-1</f>
        <v>4.2104326152750504E-2</v>
      </c>
      <c r="AF67" s="1">
        <f>(Table2[[#This Row],[Current Week High]]/Table2[[#This Row],[Close Price]])-1</f>
        <v>4.4360923663904872E-2</v>
      </c>
      <c r="AG67" s="1">
        <f>(Table2[[#This Row],[Close Price]]/Table2[[#This Row],[Current Month Low]])-1</f>
        <v>4.2104326152750504E-2</v>
      </c>
      <c r="AH67" s="1">
        <f>(Table2[[#This Row],[Current Month High]]/Table2[[#This Row],[Close Price]])-1</f>
        <v>4.9514535463113241E-2</v>
      </c>
      <c r="AI67">
        <v>15.9989749722388</v>
      </c>
      <c r="AJ67">
        <v>138.02778719078199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0.14000000000000001</v>
      </c>
      <c r="AM67" t="s">
        <v>3203</v>
      </c>
      <c r="AN67">
        <v>-10.06</v>
      </c>
      <c r="AO67" t="s">
        <v>3202</v>
      </c>
      <c r="AP67">
        <v>0.151554080170791</v>
      </c>
      <c r="AQ67">
        <f>(Table2[[#This Row],[Sharpe Ratio]]-AVERAGE(Table2[Sharpe Ratio]))/_xlfn.STDEV.P(Table2[Sharpe Ratio])</f>
        <v>1.0529592233022536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1.2905112076780121</v>
      </c>
      <c r="AS67">
        <f>_xlfn.RANK.AVG(Table2[[#This Row],[1Y Return vs Nifty Z-Score]],Table2[1Y Return vs Nifty Z-Score])</f>
        <v>58</v>
      </c>
      <c r="AT67">
        <f>_xlfn.RANK.AVG(Table2[[#This Row],[6M Return vs Nifty Z-Score]],Table2[6M Return vs Nifty Z-Score])</f>
        <v>203</v>
      </c>
      <c r="AU67">
        <f>_xlfn.RANK.AVG(Table2[[#This Row],[Sharpe Ratio Z-Score]],Table2[Sharpe Ratio Z-Score])</f>
        <v>107</v>
      </c>
      <c r="AV67">
        <f>(Table2[[#This Row],[Rank 1Y]]+Table2[[#This Row],[Rank 6M]]+Table2[[#This Row],[Rank Sharpe]])/3</f>
        <v>122.66666666666667</v>
      </c>
    </row>
    <row r="68" spans="1:48" x14ac:dyDescent="0.3">
      <c r="A68" t="s">
        <v>513</v>
      </c>
      <c r="B68" t="s">
        <v>514</v>
      </c>
      <c r="C68" t="s">
        <v>3157</v>
      </c>
      <c r="D68" t="s">
        <v>515</v>
      </c>
      <c r="E68">
        <v>40958.285270100001</v>
      </c>
      <c r="F68">
        <v>1036.1500000000001</v>
      </c>
      <c r="G68">
        <v>70.491111839209097</v>
      </c>
      <c r="H68">
        <f>(Table2[[#This Row],[1Y Return vs Nifty]]-AVERAGE(Table2[1Y Return vs Nifty]))/_xlfn.STDEV.P(Table2[1Y Return vs Nifty])</f>
        <v>0.82875516607006827</v>
      </c>
      <c r="I68">
        <v>6.9277645069769802</v>
      </c>
      <c r="J68">
        <f>(Table2[[#This Row],[1M Return vs Nifty]]-AVERAGE(Table2[1M Return vs Nifty]))/_xlfn.STDEV.P(Table2[1M Return vs Nifty])</f>
        <v>0.65120988800109791</v>
      </c>
      <c r="K68">
        <v>29.786524633215901</v>
      </c>
      <c r="L68">
        <f>(Table2[[#This Row],[6M Return vs Nifty]]-AVERAGE(Table2[6M Return vs Nifty]))/_xlfn.STDEV.P(Table2[6M Return vs Nifty])</f>
        <v>0.67227797197678218</v>
      </c>
      <c r="M68">
        <v>-0.35719747234815502</v>
      </c>
      <c r="N68">
        <f>(Table2[[#This Row],[1W Return vs Nifty]]-AVERAGE(Table2[1W Return vs Nifty]))/_xlfn.STDEV.P(Table2[1W Return vs Nifty])</f>
        <v>-0.82688243129964811</v>
      </c>
      <c r="O68">
        <v>1048.44</v>
      </c>
      <c r="P68">
        <v>1044.9394696311799</v>
      </c>
      <c r="Q68">
        <v>901.70583130516604</v>
      </c>
      <c r="R68">
        <v>52.157059466215401</v>
      </c>
      <c r="S68" s="1">
        <f>(Table2[[#This Row],[Close Price]]-Table2[[#This Row],[20D EMA]])/Table2[[#This Row],[20D EMA]]</f>
        <v>-1.1722177711647746E-2</v>
      </c>
      <c r="T68" s="1">
        <f>(Table2[[#This Row],[Close Price]]-Table2[[#This Row],[50D EMA]])/Table2[[#This Row],[50D EMA]]</f>
        <v>-8.4114629474969903E-3</v>
      </c>
      <c r="U68" s="1">
        <f>(Table2[[#This Row],[Close Price]]-Table2[[#This Row],[200D EMA]])/Table2[[#This Row],[200D EMA]]</f>
        <v>0.14909981063362321</v>
      </c>
      <c r="V68">
        <v>0.61487720300343596</v>
      </c>
      <c r="W68">
        <v>1033.4000000000001</v>
      </c>
      <c r="X68">
        <v>1075</v>
      </c>
      <c r="Y68">
        <v>1011.75</v>
      </c>
      <c r="Z68">
        <v>1099.8</v>
      </c>
      <c r="AA68">
        <v>1011.75</v>
      </c>
      <c r="AB68">
        <v>1099.8</v>
      </c>
      <c r="AC68" s="1">
        <f>(Table2[[#This Row],[Close Price]]/Table2[[#This Row],[Day Low]])-1</f>
        <v>2.661118637507176E-3</v>
      </c>
      <c r="AD68" s="1">
        <f>(Table2[[#This Row],[Day High]]/Table2[[#This Row],[Close Price]])-1</f>
        <v>3.7494571249336417E-2</v>
      </c>
      <c r="AE68" s="1">
        <f>(Table2[[#This Row],[Close Price]]/Table2[[#This Row],[Current Week Low]])-1</f>
        <v>2.4116629602174644E-2</v>
      </c>
      <c r="AF68" s="1">
        <f>(Table2[[#This Row],[Current Week High]]/Table2[[#This Row],[Close Price]])-1</f>
        <v>6.1429329730251281E-2</v>
      </c>
      <c r="AG68" s="1">
        <f>(Table2[[#This Row],[Close Price]]/Table2[[#This Row],[Current Month Low]])-1</f>
        <v>2.4116629602174644E-2</v>
      </c>
      <c r="AH68" s="1">
        <f>(Table2[[#This Row],[Current Month High]]/Table2[[#This Row],[Close Price]])-1</f>
        <v>6.1429329730251281E-2</v>
      </c>
      <c r="AI68">
        <v>17.261014331901698</v>
      </c>
      <c r="AJ68">
        <v>99.9903493534067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-0.09</v>
      </c>
      <c r="AM68" t="s">
        <v>3202</v>
      </c>
      <c r="AN68">
        <v>1.1000000000000001</v>
      </c>
      <c r="AO68" t="s">
        <v>3203</v>
      </c>
      <c r="AP68">
        <v>0.14348128257212001</v>
      </c>
      <c r="AQ68">
        <f>(Table2[[#This Row],[Sharpe Ratio]]-AVERAGE(Table2[Sharpe Ratio]))/_xlfn.STDEV.P(Table2[Sharpe Ratio])</f>
        <v>0.95665040449599847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2.2820109992442985</v>
      </c>
      <c r="AS68">
        <f>_xlfn.RANK.AVG(Table2[[#This Row],[1Y Return vs Nifty Z-Score]],Table2[1Y Return vs Nifty Z-Score])</f>
        <v>115</v>
      </c>
      <c r="AT68">
        <f>_xlfn.RANK.AVG(Table2[[#This Row],[6M Return vs Nifty Z-Score]],Table2[6M Return vs Nifty Z-Score])</f>
        <v>134</v>
      </c>
      <c r="AU68">
        <f>_xlfn.RANK.AVG(Table2[[#This Row],[Sharpe Ratio Z-Score]],Table2[Sharpe Ratio Z-Score])</f>
        <v>126</v>
      </c>
      <c r="AV68">
        <f>(Table2[[#This Row],[Rank 1Y]]+Table2[[#This Row],[Rank 6M]]+Table2[[#This Row],[Rank Sharpe]])/3</f>
        <v>125</v>
      </c>
    </row>
    <row r="69" spans="1:48" x14ac:dyDescent="0.3">
      <c r="A69" t="s">
        <v>808</v>
      </c>
      <c r="B69" t="s">
        <v>809</v>
      </c>
      <c r="C69" t="s">
        <v>3159</v>
      </c>
      <c r="D69" t="s">
        <v>267</v>
      </c>
      <c r="E69">
        <v>19580.4371565</v>
      </c>
      <c r="F69">
        <v>2772.05</v>
      </c>
      <c r="G69">
        <v>65.502782138205504</v>
      </c>
      <c r="H69">
        <f>(Table2[[#This Row],[1Y Return vs Nifty]]-AVERAGE(Table2[1Y Return vs Nifty]))/_xlfn.STDEV.P(Table2[1Y Return vs Nifty])</f>
        <v>0.74045164177970357</v>
      </c>
      <c r="I69">
        <v>4.8305218951435798</v>
      </c>
      <c r="J69">
        <f>(Table2[[#This Row],[1M Return vs Nifty]]-AVERAGE(Table2[1M Return vs Nifty]))/_xlfn.STDEV.P(Table2[1M Return vs Nifty])</f>
        <v>0.43061660149499831</v>
      </c>
      <c r="K69">
        <v>71.381337053250107</v>
      </c>
      <c r="L69">
        <f>(Table2[[#This Row],[6M Return vs Nifty]]-AVERAGE(Table2[6M Return vs Nifty]))/_xlfn.STDEV.P(Table2[6M Return vs Nifty])</f>
        <v>2.0216569491942438</v>
      </c>
      <c r="M69">
        <v>3.0479156617622101</v>
      </c>
      <c r="N69">
        <f>(Table2[[#This Row],[1W Return vs Nifty]]-AVERAGE(Table2[1W Return vs Nifty]))/_xlfn.STDEV.P(Table2[1W Return vs Nifty])</f>
        <v>3.7613256529622545E-2</v>
      </c>
      <c r="O69">
        <v>2720.49</v>
      </c>
      <c r="P69">
        <v>2637.0916127528999</v>
      </c>
      <c r="Q69">
        <v>2128.77195250983</v>
      </c>
      <c r="R69">
        <v>59.664232627733298</v>
      </c>
      <c r="S69" s="1">
        <f>(Table2[[#This Row],[Close Price]]-Table2[[#This Row],[20D EMA]])/Table2[[#This Row],[20D EMA]]</f>
        <v>1.8952468121551779E-2</v>
      </c>
      <c r="T69" s="1">
        <f>(Table2[[#This Row],[Close Price]]-Table2[[#This Row],[50D EMA]])/Table2[[#This Row],[50D EMA]]</f>
        <v>5.1176980956765164E-2</v>
      </c>
      <c r="U69" s="1">
        <f>(Table2[[#This Row],[Close Price]]-Table2[[#This Row],[200D EMA]])/Table2[[#This Row],[200D EMA]]</f>
        <v>0.30218269586450675</v>
      </c>
      <c r="V69">
        <v>0.70927874030150395</v>
      </c>
      <c r="W69">
        <v>2758</v>
      </c>
      <c r="X69">
        <v>2873.95</v>
      </c>
      <c r="Y69">
        <v>2640</v>
      </c>
      <c r="Z69">
        <v>2873.95</v>
      </c>
      <c r="AA69">
        <v>2640</v>
      </c>
      <c r="AB69">
        <v>2873.95</v>
      </c>
      <c r="AC69" s="1">
        <f>(Table2[[#This Row],[Close Price]]/Table2[[#This Row],[Day Low]])-1</f>
        <v>5.0942712110224608E-3</v>
      </c>
      <c r="AD69" s="1">
        <f>(Table2[[#This Row],[Day High]]/Table2[[#This Row],[Close Price]])-1</f>
        <v>3.6759798704929514E-2</v>
      </c>
      <c r="AE69" s="1">
        <f>(Table2[[#This Row],[Close Price]]/Table2[[#This Row],[Current Week Low]])-1</f>
        <v>5.0018939393939421E-2</v>
      </c>
      <c r="AF69" s="1">
        <f>(Table2[[#This Row],[Current Week High]]/Table2[[#This Row],[Close Price]])-1</f>
        <v>3.6759798704929514E-2</v>
      </c>
      <c r="AG69" s="1">
        <f>(Table2[[#This Row],[Close Price]]/Table2[[#This Row],[Current Month Low]])-1</f>
        <v>5.0018939393939421E-2</v>
      </c>
      <c r="AH69" s="1">
        <f>(Table2[[#This Row],[Current Month High]]/Table2[[#This Row],[Close Price]])-1</f>
        <v>3.6759798704929514E-2</v>
      </c>
      <c r="AI69">
        <v>7.3212965134106396</v>
      </c>
      <c r="AJ69">
        <v>120.126260620979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0.19</v>
      </c>
      <c r="AM69" t="s">
        <v>3203</v>
      </c>
      <c r="AN69">
        <v>5.17</v>
      </c>
      <c r="AO69" t="s">
        <v>3203</v>
      </c>
      <c r="AP69">
        <v>0.104830286909631</v>
      </c>
      <c r="AQ69">
        <f>(Table2[[#This Row],[Sharpe Ratio]]-AVERAGE(Table2[Sharpe Ratio]))/_xlfn.STDEV.P(Table2[Sharpe Ratio])</f>
        <v>0.49554238185056215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3.7258808308491305</v>
      </c>
      <c r="AS69">
        <f>_xlfn.RANK.AVG(Table2[[#This Row],[1Y Return vs Nifty Z-Score]],Table2[1Y Return vs Nifty Z-Score])</f>
        <v>124</v>
      </c>
      <c r="AT69">
        <f>_xlfn.RANK.AVG(Table2[[#This Row],[6M Return vs Nifty Z-Score]],Table2[6M Return vs Nifty Z-Score])</f>
        <v>31</v>
      </c>
      <c r="AU69">
        <f>_xlfn.RANK.AVG(Table2[[#This Row],[Sharpe Ratio Z-Score]],Table2[Sharpe Ratio Z-Score])</f>
        <v>223</v>
      </c>
      <c r="AV69">
        <f>(Table2[[#This Row],[Rank 1Y]]+Table2[[#This Row],[Rank 6M]]+Table2[[#This Row],[Rank Sharpe]])/3</f>
        <v>126</v>
      </c>
    </row>
    <row r="70" spans="1:48" x14ac:dyDescent="0.3">
      <c r="A70" t="s">
        <v>1620</v>
      </c>
      <c r="B70" t="s">
        <v>1621</v>
      </c>
      <c r="C70" t="s">
        <v>3158</v>
      </c>
      <c r="D70" t="s">
        <v>967</v>
      </c>
      <c r="E70">
        <v>5952.4790520300003</v>
      </c>
      <c r="F70">
        <v>675.25</v>
      </c>
      <c r="G70">
        <v>85.302592568552299</v>
      </c>
      <c r="H70">
        <f>(Table2[[#This Row],[1Y Return vs Nifty]]-AVERAGE(Table2[1Y Return vs Nifty]))/_xlfn.STDEV.P(Table2[1Y Return vs Nifty])</f>
        <v>1.0909483302662302</v>
      </c>
      <c r="I70">
        <v>0.25987334163019299</v>
      </c>
      <c r="J70">
        <f>(Table2[[#This Row],[1M Return vs Nifty]]-AVERAGE(Table2[1M Return vs Nifty]))/_xlfn.STDEV.P(Table2[1M Return vs Nifty])</f>
        <v>-5.0135782704584998E-2</v>
      </c>
      <c r="K70">
        <v>147.46533182048901</v>
      </c>
      <c r="L70">
        <f>(Table2[[#This Row],[6M Return vs Nifty]]-AVERAGE(Table2[6M Return vs Nifty]))/_xlfn.STDEV.P(Table2[6M Return vs Nifty])</f>
        <v>4.4899008735780992</v>
      </c>
      <c r="M70">
        <v>-2.29981056998637</v>
      </c>
      <c r="N70">
        <f>(Table2[[#This Row],[1W Return vs Nifty]]-AVERAGE(Table2[1W Return vs Nifty]))/_xlfn.STDEV.P(Table2[1W Return vs Nifty])</f>
        <v>-1.3200762195488192</v>
      </c>
      <c r="O70">
        <v>675.54</v>
      </c>
      <c r="P70">
        <v>648.34629330617395</v>
      </c>
      <c r="Q70">
        <v>474.22105559674401</v>
      </c>
      <c r="R70">
        <v>57.492977826130698</v>
      </c>
      <c r="S70" s="1">
        <f>(Table2[[#This Row],[Close Price]]-Table2[[#This Row],[20D EMA]])/Table2[[#This Row],[20D EMA]]</f>
        <v>-4.2928620066904054E-4</v>
      </c>
      <c r="T70" s="1">
        <f>(Table2[[#This Row],[Close Price]]-Table2[[#This Row],[50D EMA]])/Table2[[#This Row],[50D EMA]]</f>
        <v>4.1495890346859889E-2</v>
      </c>
      <c r="U70" s="1">
        <f>(Table2[[#This Row],[Close Price]]-Table2[[#This Row],[200D EMA]])/Table2[[#This Row],[200D EMA]]</f>
        <v>0.42391399966475096</v>
      </c>
      <c r="V70">
        <v>0.12898795900399401</v>
      </c>
      <c r="W70">
        <v>670.65</v>
      </c>
      <c r="X70">
        <v>711</v>
      </c>
      <c r="Y70">
        <v>655</v>
      </c>
      <c r="Z70">
        <v>711</v>
      </c>
      <c r="AA70">
        <v>655</v>
      </c>
      <c r="AB70">
        <v>711</v>
      </c>
      <c r="AC70" s="1">
        <f>(Table2[[#This Row],[Close Price]]/Table2[[#This Row],[Day Low]])-1</f>
        <v>6.8590173712070879E-3</v>
      </c>
      <c r="AD70" s="1">
        <f>(Table2[[#This Row],[Day High]]/Table2[[#This Row],[Close Price]])-1</f>
        <v>5.2943354313217394E-2</v>
      </c>
      <c r="AE70" s="1">
        <f>(Table2[[#This Row],[Close Price]]/Table2[[#This Row],[Current Week Low]])-1</f>
        <v>3.0916030534351213E-2</v>
      </c>
      <c r="AF70" s="1">
        <f>(Table2[[#This Row],[Current Week High]]/Table2[[#This Row],[Close Price]])-1</f>
        <v>5.2943354313217394E-2</v>
      </c>
      <c r="AG70" s="1">
        <f>(Table2[[#This Row],[Close Price]]/Table2[[#This Row],[Current Month Low]])-1</f>
        <v>3.0916030534351213E-2</v>
      </c>
      <c r="AH70" s="1">
        <f>(Table2[[#This Row],[Current Month High]]/Table2[[#This Row],[Close Price]])-1</f>
        <v>5.2943354313217394E-2</v>
      </c>
      <c r="AI70">
        <v>29.4039244724176</v>
      </c>
      <c r="AJ70">
        <v>212.90546802594901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0.16</v>
      </c>
      <c r="AM70" t="s">
        <v>3203</v>
      </c>
      <c r="AN70">
        <v>4.63</v>
      </c>
      <c r="AO70" t="s">
        <v>3203</v>
      </c>
      <c r="AP70">
        <v>8.1672527792106001E-2</v>
      </c>
      <c r="AQ70">
        <f>(Table2[[#This Row],[Sharpe Ratio]]-AVERAGE(Table2[Sharpe Ratio]))/_xlfn.STDEV.P(Table2[Sharpe Ratio])</f>
        <v>0.21926933034041549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4.4299065319313407</v>
      </c>
      <c r="AS70">
        <f>_xlfn.RANK.AVG(Table2[[#This Row],[1Y Return vs Nifty Z-Score]],Table2[1Y Return vs Nifty Z-Score])</f>
        <v>91</v>
      </c>
      <c r="AT70">
        <f>_xlfn.RANK.AVG(Table2[[#This Row],[6M Return vs Nifty Z-Score]],Table2[6M Return vs Nifty Z-Score])</f>
        <v>3</v>
      </c>
      <c r="AU70">
        <f>_xlfn.RANK.AVG(Table2[[#This Row],[Sharpe Ratio Z-Score]],Table2[Sharpe Ratio Z-Score])</f>
        <v>285</v>
      </c>
      <c r="AV70">
        <f>(Table2[[#This Row],[Rank 1Y]]+Table2[[#This Row],[Rank 6M]]+Table2[[#This Row],[Rank Sharpe]])/3</f>
        <v>126.33333333333333</v>
      </c>
    </row>
    <row r="71" spans="1:48" x14ac:dyDescent="0.3">
      <c r="A71" t="s">
        <v>538</v>
      </c>
      <c r="B71" t="s">
        <v>539</v>
      </c>
      <c r="C71" t="s">
        <v>3161</v>
      </c>
      <c r="D71" t="s">
        <v>51</v>
      </c>
      <c r="E71">
        <v>38743.519383375002</v>
      </c>
      <c r="F71">
        <v>292.25</v>
      </c>
      <c r="G71">
        <v>133.81807942521999</v>
      </c>
      <c r="H71">
        <f>(Table2[[#This Row],[1Y Return vs Nifty]]-AVERAGE(Table2[1Y Return vs Nifty]))/_xlfn.STDEV.P(Table2[1Y Return vs Nifty])</f>
        <v>1.9497705671453838</v>
      </c>
      <c r="I71">
        <v>30.884767706574401</v>
      </c>
      <c r="J71">
        <f>(Table2[[#This Row],[1M Return vs Nifty]]-AVERAGE(Table2[1M Return vs Nifty]))/_xlfn.STDEV.P(Table2[1M Return vs Nifty])</f>
        <v>3.1710681251062605</v>
      </c>
      <c r="K71">
        <v>86.328233008257598</v>
      </c>
      <c r="L71">
        <f>(Table2[[#This Row],[6M Return vs Nifty]]-AVERAGE(Table2[6M Return vs Nifty]))/_xlfn.STDEV.P(Table2[6M Return vs Nifty])</f>
        <v>2.5065498000784414</v>
      </c>
      <c r="M71">
        <v>16.753752438440699</v>
      </c>
      <c r="N71">
        <f>(Table2[[#This Row],[1W Return vs Nifty]]-AVERAGE(Table2[1W Return vs Nifty]))/_xlfn.STDEV.P(Table2[1W Return vs Nifty])</f>
        <v>3.5172734983106966</v>
      </c>
      <c r="O71">
        <v>255.4</v>
      </c>
      <c r="P71">
        <v>232.000069861897</v>
      </c>
      <c r="Q71">
        <v>180.26448105588099</v>
      </c>
      <c r="R71">
        <v>78.128275703470194</v>
      </c>
      <c r="S71" s="1">
        <f>(Table2[[#This Row],[Close Price]]-Table2[[#This Row],[20D EMA]])/Table2[[#This Row],[20D EMA]]</f>
        <v>0.14428347689898197</v>
      </c>
      <c r="T71" s="1">
        <f>(Table2[[#This Row],[Close Price]]-Table2[[#This Row],[50D EMA]])/Table2[[#This Row],[50D EMA]]</f>
        <v>0.25969789653066938</v>
      </c>
      <c r="U71" s="1">
        <f>(Table2[[#This Row],[Close Price]]-Table2[[#This Row],[200D EMA]])/Table2[[#This Row],[200D EMA]]</f>
        <v>0.62122897582582626</v>
      </c>
      <c r="V71">
        <v>2.2697668313488202</v>
      </c>
      <c r="W71">
        <v>289.10000000000002</v>
      </c>
      <c r="X71">
        <v>303.14999999999998</v>
      </c>
      <c r="Y71">
        <v>268.75</v>
      </c>
      <c r="Z71">
        <v>307.89999999999998</v>
      </c>
      <c r="AA71">
        <v>268.75</v>
      </c>
      <c r="AB71">
        <v>307.89999999999998</v>
      </c>
      <c r="AC71" s="1">
        <f>(Table2[[#This Row],[Close Price]]/Table2[[#This Row],[Day Low]])-1</f>
        <v>1.0895883777239712E-2</v>
      </c>
      <c r="AD71" s="1">
        <f>(Table2[[#This Row],[Day High]]/Table2[[#This Row],[Close Price]])-1</f>
        <v>3.7296834901625164E-2</v>
      </c>
      <c r="AE71" s="1">
        <f>(Table2[[#This Row],[Close Price]]/Table2[[#This Row],[Current Week Low]])-1</f>
        <v>8.7441860465116372E-2</v>
      </c>
      <c r="AF71" s="1">
        <f>(Table2[[#This Row],[Current Week High]]/Table2[[#This Row],[Close Price]])-1</f>
        <v>5.3550042771599582E-2</v>
      </c>
      <c r="AG71" s="1">
        <f>(Table2[[#This Row],[Close Price]]/Table2[[#This Row],[Current Month Low]])-1</f>
        <v>8.7441860465116372E-2</v>
      </c>
      <c r="AH71" s="1">
        <f>(Table2[[#This Row],[Current Month High]]/Table2[[#This Row],[Close Price]])-1</f>
        <v>5.3550042771599582E-2</v>
      </c>
      <c r="AI71">
        <v>5.3550042771599502</v>
      </c>
      <c r="AJ71">
        <v>206.663168940188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0.56000000000000005</v>
      </c>
      <c r="AM71" t="s">
        <v>3203</v>
      </c>
      <c r="AN71">
        <v>35.86</v>
      </c>
      <c r="AO71" t="s">
        <v>3203</v>
      </c>
      <c r="AP71">
        <v>7.0336304575156994E-2</v>
      </c>
      <c r="AQ71">
        <f>(Table2[[#This Row],[Sharpe Ratio]]-AVERAGE(Table2[Sharpe Ratio]))/_xlfn.STDEV.P(Table2[Sharpe Ratio])</f>
        <v>8.4027705066899147E-2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11.228689695707681</v>
      </c>
      <c r="AS71">
        <f>_xlfn.RANK.AVG(Table2[[#This Row],[1Y Return vs Nifty Z-Score]],Table2[1Y Return vs Nifty Z-Score])</f>
        <v>38</v>
      </c>
      <c r="AT71">
        <f>_xlfn.RANK.AVG(Table2[[#This Row],[6M Return vs Nifty Z-Score]],Table2[6M Return vs Nifty Z-Score])</f>
        <v>18</v>
      </c>
      <c r="AU71">
        <f>_xlfn.RANK.AVG(Table2[[#This Row],[Sharpe Ratio Z-Score]],Table2[Sharpe Ratio Z-Score])</f>
        <v>325</v>
      </c>
      <c r="AV71">
        <f>(Table2[[#This Row],[Rank 1Y]]+Table2[[#This Row],[Rank 6M]]+Table2[[#This Row],[Rank Sharpe]])/3</f>
        <v>127</v>
      </c>
    </row>
    <row r="72" spans="1:48" hidden="1" x14ac:dyDescent="0.3">
      <c r="A72" t="s">
        <v>223</v>
      </c>
      <c r="B72" t="s">
        <v>224</v>
      </c>
      <c r="C72" t="s">
        <v>3167</v>
      </c>
      <c r="D72" t="s">
        <v>173</v>
      </c>
      <c r="E72">
        <v>110891.8112197</v>
      </c>
      <c r="F72">
        <v>727</v>
      </c>
      <c r="G72">
        <v>62.554630472927897</v>
      </c>
      <c r="H72">
        <f>(Table2[[#This Row],[1Y Return vs Nifty]]-AVERAGE(Table2[1Y Return vs Nifty]))/_xlfn.STDEV.P(Table2[1Y Return vs Nifty])</f>
        <v>0.68826339485325361</v>
      </c>
      <c r="I72">
        <v>3.5202334782490001</v>
      </c>
      <c r="J72">
        <f>(Table2[[#This Row],[1M Return vs Nifty]]-AVERAGE(Table2[1M Return vs Nifty]))/_xlfn.STDEV.P(Table2[1M Return vs Nifty])</f>
        <v>0.29279714917089567</v>
      </c>
      <c r="K72">
        <v>18.8934802409455</v>
      </c>
      <c r="L72">
        <f>(Table2[[#This Row],[6M Return vs Nifty]]-AVERAGE(Table2[6M Return vs Nifty]))/_xlfn.STDEV.P(Table2[6M Return vs Nifty])</f>
        <v>0.31889628215465154</v>
      </c>
      <c r="M72">
        <v>1.3586799400246901</v>
      </c>
      <c r="N72">
        <f>(Table2[[#This Row],[1W Return vs Nifty]]-AVERAGE(Table2[1W Return vs Nifty]))/_xlfn.STDEV.P(Table2[1W Return vs Nifty])</f>
        <v>-0.39125266940407949</v>
      </c>
      <c r="O72">
        <v>740.79</v>
      </c>
      <c r="P72">
        <v>742.23130760055506</v>
      </c>
      <c r="Q72">
        <v>645.79544935094896</v>
      </c>
      <c r="R72">
        <v>44.8883202532813</v>
      </c>
      <c r="S72">
        <f>(Table2[[#This Row],[Close Price]]-Table2[[#This Row],[20D EMA]])/Table2[[#This Row],[20D EMA]]</f>
        <v>-1.8615262085071294E-2</v>
      </c>
      <c r="T72">
        <f>(Table2[[#This Row],[Close Price]]-Table2[[#This Row],[50D EMA]])/Table2[[#This Row],[50D EMA]]</f>
        <v>-2.0520971622436674E-2</v>
      </c>
      <c r="U72">
        <f>(Table2[[#This Row],[Close Price]]-Table2[[#This Row],[200D EMA]])/Table2[[#This Row],[200D EMA]]</f>
        <v>0.12574345441836879</v>
      </c>
      <c r="V72">
        <v>0.840325561042647</v>
      </c>
      <c r="W72">
        <v>723.05</v>
      </c>
      <c r="X72">
        <v>750</v>
      </c>
      <c r="Y72">
        <v>702.65</v>
      </c>
      <c r="Z72">
        <v>750</v>
      </c>
      <c r="AA72">
        <v>702.65</v>
      </c>
      <c r="AB72">
        <v>750</v>
      </c>
      <c r="AC72" s="1">
        <f>(Table2[[#This Row],[Close Price]]/Table2[[#This Row],[Day Low]])-1</f>
        <v>5.4629693658807543E-3</v>
      </c>
      <c r="AD72" s="1">
        <f>(Table2[[#This Row],[Day High]]/Table2[[#This Row],[Close Price]])-1</f>
        <v>3.1636863823933936E-2</v>
      </c>
      <c r="AE72" s="1">
        <f>(Table2[[#This Row],[Close Price]]/Table2[[#This Row],[Current Week Low]])-1</f>
        <v>3.4654522166085666E-2</v>
      </c>
      <c r="AF72" s="1">
        <f>(Table2[[#This Row],[Current Week High]]/Table2[[#This Row],[Close Price]])-1</f>
        <v>3.1636863823933936E-2</v>
      </c>
      <c r="AG72" s="1">
        <f>(Table2[[#This Row],[Close Price]]/Table2[[#This Row],[Current Month Low]])-1</f>
        <v>3.4654522166085666E-2</v>
      </c>
      <c r="AH72" s="1">
        <f>(Table2[[#This Row],[Current Month High]]/Table2[[#This Row],[Close Price]])-1</f>
        <v>3.1636863823933936E-2</v>
      </c>
      <c r="AI72">
        <v>20.3163686382393</v>
      </c>
      <c r="AJ72">
        <v>92.991770639766401</v>
      </c>
      <c r="AK72" t="str">
        <f>IF(AND(Table2[[#This Row],[20D EMA]]&gt;Table2[[#This Row],[50D EMA]],Table2[[#This Row],[50D EMA]]&gt;Table2[[#This Row],[200D EMA]]),"Uptrend","Downtrend/NoTrend")</f>
        <v>Downtrend/NoTrend</v>
      </c>
      <c r="AL72">
        <v>0.04</v>
      </c>
      <c r="AM72" t="s">
        <v>3203</v>
      </c>
      <c r="AN72">
        <v>-3.73</v>
      </c>
      <c r="AO72" t="s">
        <v>3202</v>
      </c>
      <c r="AP72">
        <v>0.18839314365964699</v>
      </c>
      <c r="AQ72">
        <f>(Table2[[#This Row],[Sharpe Ratio]]-AVERAGE(Table2[Sharpe Ratio]))/_xlfn.STDEV.P(Table2[Sharpe Ratio])</f>
        <v>1.4924508180282814</v>
      </c>
      <c r="AR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">
        <f>_xlfn.RANK.AVG(Table2[[#This Row],[1Y Return vs Nifty Z-Score]],Table2[1Y Return vs Nifty Z-Score])</f>
        <v>130</v>
      </c>
      <c r="AT72">
        <f>_xlfn.RANK.AVG(Table2[[#This Row],[6M Return vs Nifty Z-Score]],Table2[6M Return vs Nifty Z-Score])</f>
        <v>212</v>
      </c>
      <c r="AU72">
        <f>_xlfn.RANK.AVG(Table2[[#This Row],[Sharpe Ratio Z-Score]],Table2[Sharpe Ratio Z-Score])</f>
        <v>45</v>
      </c>
      <c r="AV72">
        <f>(Table2[[#This Row],[Rank 1Y]]+Table2[[#This Row],[Rank 6M]]+Table2[[#This Row],[Rank Sharpe]])/3</f>
        <v>129</v>
      </c>
    </row>
    <row r="73" spans="1:48" x14ac:dyDescent="0.3">
      <c r="A73" t="s">
        <v>789</v>
      </c>
      <c r="B73" t="s">
        <v>790</v>
      </c>
      <c r="C73" t="s">
        <v>3167</v>
      </c>
      <c r="D73" t="s">
        <v>117</v>
      </c>
      <c r="E73">
        <v>20268.97106923</v>
      </c>
      <c r="F73">
        <v>798.65</v>
      </c>
      <c r="G73">
        <v>51.879429429224601</v>
      </c>
      <c r="H73">
        <f>(Table2[[#This Row],[1Y Return vs Nifty]]-AVERAGE(Table2[1Y Return vs Nifty]))/_xlfn.STDEV.P(Table2[1Y Return vs Nifty])</f>
        <v>0.49929074645803434</v>
      </c>
      <c r="I73">
        <v>9.5520691446875094</v>
      </c>
      <c r="J73">
        <f>(Table2[[#This Row],[1M Return vs Nifty]]-AVERAGE(Table2[1M Return vs Nifty]))/_xlfn.STDEV.P(Table2[1M Return vs Nifty])</f>
        <v>0.9272408925016643</v>
      </c>
      <c r="K73">
        <v>28.83797792084</v>
      </c>
      <c r="L73">
        <f>(Table2[[#This Row],[6M Return vs Nifty]]-AVERAGE(Table2[6M Return vs Nifty]))/_xlfn.STDEV.P(Table2[6M Return vs Nifty])</f>
        <v>0.64150613005419932</v>
      </c>
      <c r="M73">
        <v>7.8969353018562503</v>
      </c>
      <c r="N73">
        <f>(Table2[[#This Row],[1W Return vs Nifty]]-AVERAGE(Table2[1W Return vs Nifty]))/_xlfn.STDEV.P(Table2[1W Return vs Nifty])</f>
        <v>1.268690288029179</v>
      </c>
      <c r="O73">
        <v>731.9</v>
      </c>
      <c r="P73">
        <v>710.40924390528903</v>
      </c>
      <c r="Q73">
        <v>617.92993258094805</v>
      </c>
      <c r="R73">
        <v>74.614237265432095</v>
      </c>
      <c r="S73" s="1">
        <f>(Table2[[#This Row],[Close Price]]-Table2[[#This Row],[20D EMA]])/Table2[[#This Row],[20D EMA]]</f>
        <v>9.1200983740948219E-2</v>
      </c>
      <c r="T73" s="1">
        <f>(Table2[[#This Row],[Close Price]]-Table2[[#This Row],[50D EMA]])/Table2[[#This Row],[50D EMA]]</f>
        <v>0.12421115976705267</v>
      </c>
      <c r="U73" s="1">
        <f>(Table2[[#This Row],[Close Price]]-Table2[[#This Row],[200D EMA]])/Table2[[#This Row],[200D EMA]]</f>
        <v>0.29246045205194493</v>
      </c>
      <c r="V73">
        <v>0.79982127278297499</v>
      </c>
      <c r="W73">
        <v>771.8</v>
      </c>
      <c r="X73">
        <v>806</v>
      </c>
      <c r="Y73">
        <v>716.15</v>
      </c>
      <c r="Z73">
        <v>806</v>
      </c>
      <c r="AA73">
        <v>716.15</v>
      </c>
      <c r="AB73">
        <v>806</v>
      </c>
      <c r="AC73" s="1">
        <f>(Table2[[#This Row],[Close Price]]/Table2[[#This Row],[Day Low]])-1</f>
        <v>3.4788805389997401E-2</v>
      </c>
      <c r="AD73" s="1">
        <f>(Table2[[#This Row],[Day High]]/Table2[[#This Row],[Close Price]])-1</f>
        <v>9.2030301133163572E-3</v>
      </c>
      <c r="AE73" s="1">
        <f>(Table2[[#This Row],[Close Price]]/Table2[[#This Row],[Current Week Low]])-1</f>
        <v>0.1151993297493541</v>
      </c>
      <c r="AF73" s="1">
        <f>(Table2[[#This Row],[Current Week High]]/Table2[[#This Row],[Close Price]])-1</f>
        <v>9.2030301133163572E-3</v>
      </c>
      <c r="AG73" s="1">
        <f>(Table2[[#This Row],[Close Price]]/Table2[[#This Row],[Current Month Low]])-1</f>
        <v>0.1151993297493541</v>
      </c>
      <c r="AH73" s="1">
        <f>(Table2[[#This Row],[Current Month High]]/Table2[[#This Row],[Close Price]])-1</f>
        <v>9.2030301133163572E-3</v>
      </c>
      <c r="AI73">
        <v>0.92030301133163495</v>
      </c>
      <c r="AJ73">
        <v>81.4495058502783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0.09</v>
      </c>
      <c r="AM73" t="s">
        <v>3203</v>
      </c>
      <c r="AN73">
        <v>17.27</v>
      </c>
      <c r="AO73" t="s">
        <v>3203</v>
      </c>
      <c r="AP73">
        <v>0.17038611090299099</v>
      </c>
      <c r="AQ73">
        <f>(Table2[[#This Row],[Sharpe Ratio]]-AVERAGE(Table2[Sharpe Ratio]))/_xlfn.STDEV.P(Table2[Sharpe Ratio])</f>
        <v>1.2776261511390004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4.6143542081820765</v>
      </c>
      <c r="AS73">
        <f>_xlfn.RANK.AVG(Table2[[#This Row],[1Y Return vs Nifty Z-Score]],Table2[1Y Return vs Nifty Z-Score])</f>
        <v>174</v>
      </c>
      <c r="AT73">
        <f>_xlfn.RANK.AVG(Table2[[#This Row],[6M Return vs Nifty Z-Score]],Table2[6M Return vs Nifty Z-Score])</f>
        <v>140</v>
      </c>
      <c r="AU73">
        <f>_xlfn.RANK.AVG(Table2[[#This Row],[Sharpe Ratio Z-Score]],Table2[Sharpe Ratio Z-Score])</f>
        <v>74</v>
      </c>
      <c r="AV73">
        <f>(Table2[[#This Row],[Rank 1Y]]+Table2[[#This Row],[Rank 6M]]+Table2[[#This Row],[Rank Sharpe]])/3</f>
        <v>129.33333333333334</v>
      </c>
    </row>
    <row r="74" spans="1:48" hidden="1" x14ac:dyDescent="0.3">
      <c r="A74" t="s">
        <v>1310</v>
      </c>
      <c r="B74" t="s">
        <v>1311</v>
      </c>
      <c r="C74" t="s">
        <v>3167</v>
      </c>
      <c r="D74" t="s">
        <v>764</v>
      </c>
      <c r="E74">
        <v>8940.0782187599998</v>
      </c>
      <c r="F74">
        <v>223.96</v>
      </c>
      <c r="G74">
        <v>50.068096034529503</v>
      </c>
      <c r="H74">
        <f>(Table2[[#This Row],[1Y Return vs Nifty]]-AVERAGE(Table2[1Y Return vs Nifty]))/_xlfn.STDEV.P(Table2[1Y Return vs Nifty])</f>
        <v>0.46722648206423778</v>
      </c>
      <c r="I74">
        <v>10.940653421675201</v>
      </c>
      <c r="J74">
        <f>(Table2[[#This Row],[1M Return vs Nifty]]-AVERAGE(Table2[1M Return vs Nifty]))/_xlfn.STDEV.P(Table2[1M Return vs Nifty])</f>
        <v>1.0732957015748186</v>
      </c>
      <c r="K74">
        <v>26.8999782722641</v>
      </c>
      <c r="L74">
        <f>(Table2[[#This Row],[6M Return vs Nifty]]-AVERAGE(Table2[6M Return vs Nifty]))/_xlfn.STDEV.P(Table2[6M Return vs Nifty])</f>
        <v>0.57863540576206196</v>
      </c>
      <c r="M74">
        <v>4.9671118323070802</v>
      </c>
      <c r="N74">
        <f>(Table2[[#This Row],[1W Return vs Nifty]]-AVERAGE(Table2[1W Return vs Nifty]))/_xlfn.STDEV.P(Table2[1W Return vs Nifty])</f>
        <v>0.52486191705554164</v>
      </c>
      <c r="O74">
        <v>212.21</v>
      </c>
      <c r="P74">
        <v>215.917276857204</v>
      </c>
      <c r="Q74">
        <v>204.001376421077</v>
      </c>
      <c r="R74">
        <v>69.885612166009807</v>
      </c>
      <c r="S74">
        <f>(Table2[[#This Row],[Close Price]]-Table2[[#This Row],[20D EMA]])/Table2[[#This Row],[20D EMA]]</f>
        <v>5.5369680976391306E-2</v>
      </c>
      <c r="T74">
        <f>(Table2[[#This Row],[Close Price]]-Table2[[#This Row],[50D EMA]])/Table2[[#This Row],[50D EMA]]</f>
        <v>3.7249094930532252E-2</v>
      </c>
      <c r="U74">
        <f>(Table2[[#This Row],[Close Price]]-Table2[[#This Row],[200D EMA]])/Table2[[#This Row],[200D EMA]]</f>
        <v>9.7835729979226391E-2</v>
      </c>
      <c r="V74">
        <v>1.37329239279316</v>
      </c>
      <c r="W74">
        <v>222.15</v>
      </c>
      <c r="X74">
        <v>227.7</v>
      </c>
      <c r="Y74">
        <v>213.49</v>
      </c>
      <c r="Z74">
        <v>227.7</v>
      </c>
      <c r="AA74">
        <v>213.49</v>
      </c>
      <c r="AB74">
        <v>227.7</v>
      </c>
      <c r="AC74" s="1">
        <f>(Table2[[#This Row],[Close Price]]/Table2[[#This Row],[Day Low]])-1</f>
        <v>8.1476479855953077E-3</v>
      </c>
      <c r="AD74" s="1">
        <f>(Table2[[#This Row],[Day High]]/Table2[[#This Row],[Close Price]])-1</f>
        <v>1.6699410609037235E-2</v>
      </c>
      <c r="AE74" s="1">
        <f>(Table2[[#This Row],[Close Price]]/Table2[[#This Row],[Current Week Low]])-1</f>
        <v>4.9042109700688563E-2</v>
      </c>
      <c r="AF74" s="1">
        <f>(Table2[[#This Row],[Current Week High]]/Table2[[#This Row],[Close Price]])-1</f>
        <v>1.6699410609037235E-2</v>
      </c>
      <c r="AG74" s="1">
        <f>(Table2[[#This Row],[Close Price]]/Table2[[#This Row],[Current Month Low]])-1</f>
        <v>4.9042109700688563E-2</v>
      </c>
      <c r="AH74" s="1">
        <f>(Table2[[#This Row],[Current Month High]]/Table2[[#This Row],[Close Price]])-1</f>
        <v>1.6699410609037235E-2</v>
      </c>
      <c r="AI74">
        <v>32.385247365601003</v>
      </c>
      <c r="AJ74">
        <v>76.415911776289803</v>
      </c>
      <c r="AK74" t="str">
        <f>IF(AND(Table2[[#This Row],[20D EMA]]&gt;Table2[[#This Row],[50D EMA]],Table2[[#This Row],[50D EMA]]&gt;Table2[[#This Row],[200D EMA]]),"Uptrend","Downtrend/NoTrend")</f>
        <v>Downtrend/NoTrend</v>
      </c>
      <c r="AL74">
        <v>-0.02</v>
      </c>
      <c r="AM74" t="s">
        <v>3202</v>
      </c>
      <c r="AN74">
        <v>20.54</v>
      </c>
      <c r="AO74" t="s">
        <v>3203</v>
      </c>
      <c r="AP74">
        <v>0.181173385618842</v>
      </c>
      <c r="AQ74">
        <f>(Table2[[#This Row],[Sharpe Ratio]]-AVERAGE(Table2[Sharpe Ratio]))/_xlfn.STDEV.P(Table2[Sharpe Ratio])</f>
        <v>1.4063187974396119</v>
      </c>
      <c r="AR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4">
        <f>_xlfn.RANK.AVG(Table2[[#This Row],[1Y Return vs Nifty Z-Score]],Table2[1Y Return vs Nifty Z-Score])</f>
        <v>180</v>
      </c>
      <c r="AT74">
        <f>_xlfn.RANK.AVG(Table2[[#This Row],[6M Return vs Nifty Z-Score]],Table2[6M Return vs Nifty Z-Score])</f>
        <v>150</v>
      </c>
      <c r="AU74">
        <f>_xlfn.RANK.AVG(Table2[[#This Row],[Sharpe Ratio Z-Score]],Table2[Sharpe Ratio Z-Score])</f>
        <v>59</v>
      </c>
      <c r="AV74">
        <f>(Table2[[#This Row],[Rank 1Y]]+Table2[[#This Row],[Rank 6M]]+Table2[[#This Row],[Rank Sharpe]])/3</f>
        <v>129.66666666666666</v>
      </c>
    </row>
    <row r="75" spans="1:48" x14ac:dyDescent="0.3">
      <c r="A75" t="s">
        <v>730</v>
      </c>
      <c r="B75" t="s">
        <v>731</v>
      </c>
      <c r="C75" t="s">
        <v>3167</v>
      </c>
      <c r="D75" t="s">
        <v>117</v>
      </c>
      <c r="E75">
        <v>24529.952573574999</v>
      </c>
      <c r="F75">
        <v>858.6</v>
      </c>
      <c r="G75">
        <v>66.635623859795203</v>
      </c>
      <c r="H75">
        <f>(Table2[[#This Row],[1Y Return vs Nifty]]-AVERAGE(Table2[1Y Return vs Nifty]))/_xlfn.STDEV.P(Table2[1Y Return vs Nifty])</f>
        <v>0.76050523135286452</v>
      </c>
      <c r="I75">
        <v>-1.32654025078381</v>
      </c>
      <c r="J75">
        <f>(Table2[[#This Row],[1M Return vs Nifty]]-AVERAGE(Table2[1M Return vs Nifty]))/_xlfn.STDEV.P(Table2[1M Return vs Nifty])</f>
        <v>-0.21699877992483807</v>
      </c>
      <c r="K75">
        <v>38.932007943147902</v>
      </c>
      <c r="L75">
        <f>(Table2[[#This Row],[6M Return vs Nifty]]-AVERAGE(Table2[6M Return vs Nifty]))/_xlfn.STDEV.P(Table2[6M Return vs Nifty])</f>
        <v>0.9689669626685995</v>
      </c>
      <c r="M75">
        <v>5.9753103054799803</v>
      </c>
      <c r="N75">
        <f>(Table2[[#This Row],[1W Return vs Nifty]]-AVERAGE(Table2[1W Return vs Nifty]))/_xlfn.STDEV.P(Table2[1W Return vs Nifty])</f>
        <v>0.7808249932314939</v>
      </c>
      <c r="O75">
        <v>860.19</v>
      </c>
      <c r="P75">
        <v>848.55017978805597</v>
      </c>
      <c r="Q75">
        <v>720.32698633594998</v>
      </c>
      <c r="R75">
        <v>63.6284588337572</v>
      </c>
      <c r="S75" s="1">
        <f>(Table2[[#This Row],[Close Price]]-Table2[[#This Row],[20D EMA]])/Table2[[#This Row],[20D EMA]]</f>
        <v>-1.8484288354898705E-3</v>
      </c>
      <c r="T75" s="1">
        <f>(Table2[[#This Row],[Close Price]]-Table2[[#This Row],[50D EMA]])/Table2[[#This Row],[50D EMA]]</f>
        <v>1.1843519041448102E-2</v>
      </c>
      <c r="U75" s="1">
        <f>(Table2[[#This Row],[Close Price]]-Table2[[#This Row],[200D EMA]])/Table2[[#This Row],[200D EMA]]</f>
        <v>0.19195867472270645</v>
      </c>
      <c r="V75">
        <v>0.33083827745724198</v>
      </c>
      <c r="W75">
        <v>840</v>
      </c>
      <c r="X75">
        <v>889.3</v>
      </c>
      <c r="Y75">
        <v>817.45</v>
      </c>
      <c r="Z75">
        <v>889.3</v>
      </c>
      <c r="AA75">
        <v>817.45</v>
      </c>
      <c r="AB75">
        <v>889.3</v>
      </c>
      <c r="AC75" s="1">
        <f>(Table2[[#This Row],[Close Price]]/Table2[[#This Row],[Day Low]])-1</f>
        <v>2.2142857142857242E-2</v>
      </c>
      <c r="AD75" s="1">
        <f>(Table2[[#This Row],[Day High]]/Table2[[#This Row],[Close Price]])-1</f>
        <v>3.5755881667831169E-2</v>
      </c>
      <c r="AE75" s="1">
        <f>(Table2[[#This Row],[Close Price]]/Table2[[#This Row],[Current Week Low]])-1</f>
        <v>5.0339470303994105E-2</v>
      </c>
      <c r="AF75" s="1">
        <f>(Table2[[#This Row],[Current Week High]]/Table2[[#This Row],[Close Price]])-1</f>
        <v>3.5755881667831169E-2</v>
      </c>
      <c r="AG75" s="1">
        <f>(Table2[[#This Row],[Close Price]]/Table2[[#This Row],[Current Month Low]])-1</f>
        <v>5.0339470303994105E-2</v>
      </c>
      <c r="AH75" s="1">
        <f>(Table2[[#This Row],[Current Month High]]/Table2[[#This Row],[Close Price]])-1</f>
        <v>3.5755881667831169E-2</v>
      </c>
      <c r="AI75">
        <v>11.4488702539016</v>
      </c>
      <c r="AJ75">
        <v>94.429347826086897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0.11</v>
      </c>
      <c r="AM75" t="s">
        <v>3203</v>
      </c>
      <c r="AN75">
        <v>4.58</v>
      </c>
      <c r="AO75" t="s">
        <v>3203</v>
      </c>
      <c r="AP75">
        <v>0.118185645910862</v>
      </c>
      <c r="AQ75">
        <f>(Table2[[#This Row],[Sharpe Ratio]]-AVERAGE(Table2[Sharpe Ratio]))/_xlfn.STDEV.P(Table2[Sharpe Ratio])</f>
        <v>0.65487238293392835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2.9481707902620484</v>
      </c>
      <c r="AS75">
        <f>_xlfn.RANK.AVG(Table2[[#This Row],[1Y Return vs Nifty Z-Score]],Table2[1Y Return vs Nifty Z-Score])</f>
        <v>122</v>
      </c>
      <c r="AT75">
        <f>_xlfn.RANK.AVG(Table2[[#This Row],[6M Return vs Nifty Z-Score]],Table2[6M Return vs Nifty Z-Score])</f>
        <v>96</v>
      </c>
      <c r="AU75">
        <f>_xlfn.RANK.AVG(Table2[[#This Row],[Sharpe Ratio Z-Score]],Table2[Sharpe Ratio Z-Score])</f>
        <v>181</v>
      </c>
      <c r="AV75">
        <f>(Table2[[#This Row],[Rank 1Y]]+Table2[[#This Row],[Rank 6M]]+Table2[[#This Row],[Rank Sharpe]])/3</f>
        <v>133</v>
      </c>
    </row>
    <row r="76" spans="1:48" x14ac:dyDescent="0.3">
      <c r="A76" t="s">
        <v>488</v>
      </c>
      <c r="B76" t="s">
        <v>489</v>
      </c>
      <c r="C76" t="s">
        <v>3164</v>
      </c>
      <c r="D76" t="s">
        <v>176</v>
      </c>
      <c r="E76">
        <v>44993.805517925997</v>
      </c>
      <c r="F76">
        <v>238.63</v>
      </c>
      <c r="G76">
        <v>129.97864059964201</v>
      </c>
      <c r="H76">
        <f>(Table2[[#This Row],[1Y Return vs Nifty]]-AVERAGE(Table2[1Y Return vs Nifty]))/_xlfn.STDEV.P(Table2[1Y Return vs Nifty])</f>
        <v>1.8818047349094782</v>
      </c>
      <c r="I76">
        <v>12.9607813840794</v>
      </c>
      <c r="J76">
        <f>(Table2[[#This Row],[1M Return vs Nifty]]-AVERAGE(Table2[1M Return vs Nifty]))/_xlfn.STDEV.P(Table2[1M Return vs Nifty])</f>
        <v>1.2857778740594068</v>
      </c>
      <c r="K76">
        <v>26.619474986362601</v>
      </c>
      <c r="L76">
        <f>(Table2[[#This Row],[6M Return vs Nifty]]-AVERAGE(Table2[6M Return vs Nifty]))/_xlfn.STDEV.P(Table2[6M Return vs Nifty])</f>
        <v>0.56953558741900334</v>
      </c>
      <c r="M76">
        <v>8.8854349045478305</v>
      </c>
      <c r="N76">
        <f>(Table2[[#This Row],[1W Return vs Nifty]]-AVERAGE(Table2[1W Return vs Nifty]))/_xlfn.STDEV.P(Table2[1W Return vs Nifty])</f>
        <v>1.5196521827713585</v>
      </c>
      <c r="O76">
        <v>226.54</v>
      </c>
      <c r="P76">
        <v>212.39478029564901</v>
      </c>
      <c r="Q76">
        <v>179.90315408940501</v>
      </c>
      <c r="R76">
        <v>78.646927680337697</v>
      </c>
      <c r="S76" s="1">
        <f>(Table2[[#This Row],[Close Price]]-Table2[[#This Row],[20D EMA]])/Table2[[#This Row],[20D EMA]]</f>
        <v>5.3368058620994099E-2</v>
      </c>
      <c r="T76" s="1">
        <f>(Table2[[#This Row],[Close Price]]-Table2[[#This Row],[50D EMA]])/Table2[[#This Row],[50D EMA]]</f>
        <v>0.12352101905626925</v>
      </c>
      <c r="U76" s="1">
        <f>(Table2[[#This Row],[Close Price]]-Table2[[#This Row],[200D EMA]])/Table2[[#This Row],[200D EMA]]</f>
        <v>0.32643588828581621</v>
      </c>
      <c r="V76">
        <v>0.81876842755025303</v>
      </c>
      <c r="W76">
        <v>236.8</v>
      </c>
      <c r="X76">
        <v>245.75</v>
      </c>
      <c r="Y76">
        <v>223.05</v>
      </c>
      <c r="Z76">
        <v>246.29</v>
      </c>
      <c r="AA76">
        <v>223.05</v>
      </c>
      <c r="AB76">
        <v>246.29</v>
      </c>
      <c r="AC76" s="1">
        <f>(Table2[[#This Row],[Close Price]]/Table2[[#This Row],[Day Low]])-1</f>
        <v>7.7280405405404373E-3</v>
      </c>
      <c r="AD76" s="1">
        <f>(Table2[[#This Row],[Day High]]/Table2[[#This Row],[Close Price]])-1</f>
        <v>2.9836986129153864E-2</v>
      </c>
      <c r="AE76" s="1">
        <f>(Table2[[#This Row],[Close Price]]/Table2[[#This Row],[Current Week Low]])-1</f>
        <v>6.984980945976238E-2</v>
      </c>
      <c r="AF76" s="1">
        <f>(Table2[[#This Row],[Current Week High]]/Table2[[#This Row],[Close Price]])-1</f>
        <v>3.2099903616477299E-2</v>
      </c>
      <c r="AG76" s="1">
        <f>(Table2[[#This Row],[Close Price]]/Table2[[#This Row],[Current Month Low]])-1</f>
        <v>6.984980945976238E-2</v>
      </c>
      <c r="AH76" s="1">
        <f>(Table2[[#This Row],[Current Month High]]/Table2[[#This Row],[Close Price]])-1</f>
        <v>3.2099903616477299E-2</v>
      </c>
      <c r="AI76">
        <v>3.2099903616477299</v>
      </c>
      <c r="AJ76">
        <v>167.37254901960699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0.38</v>
      </c>
      <c r="AM76" t="s">
        <v>3203</v>
      </c>
      <c r="AN76">
        <v>8.24</v>
      </c>
      <c r="AO76" t="s">
        <v>3203</v>
      </c>
      <c r="AP76">
        <v>0.107423701836334</v>
      </c>
      <c r="AQ76">
        <f>(Table2[[#This Row],[Sharpe Ratio]]-AVERAGE(Table2[Sharpe Ratio]))/_xlfn.STDEV.P(Table2[Sharpe Ratio])</f>
        <v>0.5264819322619827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5.7832523114212293</v>
      </c>
      <c r="AS76">
        <f>_xlfn.RANK.AVG(Table2[[#This Row],[1Y Return vs Nifty Z-Score]],Table2[1Y Return vs Nifty Z-Score])</f>
        <v>43</v>
      </c>
      <c r="AT76">
        <f>_xlfn.RANK.AVG(Table2[[#This Row],[6M Return vs Nifty Z-Score]],Table2[6M Return vs Nifty Z-Score])</f>
        <v>152</v>
      </c>
      <c r="AU76">
        <f>_xlfn.RANK.AVG(Table2[[#This Row],[Sharpe Ratio Z-Score]],Table2[Sharpe Ratio Z-Score])</f>
        <v>219</v>
      </c>
      <c r="AV76">
        <f>(Table2[[#This Row],[Rank 1Y]]+Table2[[#This Row],[Rank 6M]]+Table2[[#This Row],[Rank Sharpe]])/3</f>
        <v>138</v>
      </c>
    </row>
    <row r="77" spans="1:48" x14ac:dyDescent="0.3">
      <c r="A77" t="s">
        <v>1113</v>
      </c>
      <c r="B77" t="s">
        <v>1114</v>
      </c>
      <c r="C77" t="s">
        <v>3159</v>
      </c>
      <c r="D77" t="s">
        <v>128</v>
      </c>
      <c r="E77">
        <v>11321.506153005001</v>
      </c>
      <c r="F77">
        <v>1814.55</v>
      </c>
      <c r="G77">
        <v>29.733934770718001</v>
      </c>
      <c r="H77">
        <f>(Table2[[#This Row],[1Y Return vs Nifty]]-AVERAGE(Table2[1Y Return vs Nifty]))/_xlfn.STDEV.P(Table2[1Y Return vs Nifty])</f>
        <v>0.10727070313448442</v>
      </c>
      <c r="I77">
        <v>2.5654899003949798</v>
      </c>
      <c r="J77">
        <f>(Table2[[#This Row],[1M Return vs Nifty]]-AVERAGE(Table2[1M Return vs Nifty]))/_xlfn.STDEV.P(Table2[1M Return vs Nifty])</f>
        <v>0.19237480298115459</v>
      </c>
      <c r="K77">
        <v>36.786756508938197</v>
      </c>
      <c r="L77">
        <f>(Table2[[#This Row],[6M Return vs Nifty]]-AVERAGE(Table2[6M Return vs Nifty]))/_xlfn.STDEV.P(Table2[6M Return vs Nifty])</f>
        <v>0.89937277489017542</v>
      </c>
      <c r="M77">
        <v>2.6346206899612699</v>
      </c>
      <c r="N77">
        <f>(Table2[[#This Row],[1W Return vs Nifty]]-AVERAGE(Table2[1W Return vs Nifty]))/_xlfn.STDEV.P(Table2[1W Return vs Nifty])</f>
        <v>-6.7314746403466616E-2</v>
      </c>
      <c r="O77">
        <v>1814.44</v>
      </c>
      <c r="P77">
        <v>1769.24060836491</v>
      </c>
      <c r="Q77">
        <v>1467.3146053000801</v>
      </c>
      <c r="R77">
        <v>56.069211547395803</v>
      </c>
      <c r="S77" s="1">
        <f>(Table2[[#This Row],[Close Price]]-Table2[[#This Row],[20D EMA]])/Table2[[#This Row],[20D EMA]]</f>
        <v>6.0624765767895303E-5</v>
      </c>
      <c r="T77" s="1">
        <f>(Table2[[#This Row],[Close Price]]-Table2[[#This Row],[50D EMA]])/Table2[[#This Row],[50D EMA]]</f>
        <v>2.5609513720671256E-2</v>
      </c>
      <c r="U77" s="1">
        <f>(Table2[[#This Row],[Close Price]]-Table2[[#This Row],[200D EMA]])/Table2[[#This Row],[200D EMA]]</f>
        <v>0.23664686049308892</v>
      </c>
      <c r="V77">
        <v>0.41116037637884401</v>
      </c>
      <c r="W77">
        <v>1805</v>
      </c>
      <c r="X77">
        <v>1859.9</v>
      </c>
      <c r="Y77">
        <v>1780</v>
      </c>
      <c r="Z77">
        <v>1877.9</v>
      </c>
      <c r="AA77">
        <v>1780</v>
      </c>
      <c r="AB77">
        <v>1913.5</v>
      </c>
      <c r="AC77" s="1">
        <f>(Table2[[#This Row],[Close Price]]/Table2[[#This Row],[Day Low]])-1</f>
        <v>5.2908587257618489E-3</v>
      </c>
      <c r="AD77" s="1">
        <f>(Table2[[#This Row],[Day High]]/Table2[[#This Row],[Close Price]])-1</f>
        <v>2.4992422363671496E-2</v>
      </c>
      <c r="AE77" s="1">
        <f>(Table2[[#This Row],[Close Price]]/Table2[[#This Row],[Current Week Low]])-1</f>
        <v>1.941011235955048E-2</v>
      </c>
      <c r="AF77" s="1">
        <f>(Table2[[#This Row],[Current Week High]]/Table2[[#This Row],[Close Price]])-1</f>
        <v>3.491223719379466E-2</v>
      </c>
      <c r="AG77" s="1">
        <f>(Table2[[#This Row],[Close Price]]/Table2[[#This Row],[Current Month Low]])-1</f>
        <v>1.941011235955048E-2</v>
      </c>
      <c r="AH77" s="1">
        <f>(Table2[[#This Row],[Current Month High]]/Table2[[#This Row],[Close Price]])-1</f>
        <v>5.4531426524482729E-2</v>
      </c>
      <c r="AI77">
        <v>21.242181257060899</v>
      </c>
      <c r="AJ77">
        <v>88.172767810847205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0.36</v>
      </c>
      <c r="AM77" t="s">
        <v>3203</v>
      </c>
      <c r="AN77">
        <v>6.27</v>
      </c>
      <c r="AO77" t="s">
        <v>3203</v>
      </c>
      <c r="AP77">
        <v>0.17893359506217099</v>
      </c>
      <c r="AQ77">
        <f>(Table2[[#This Row],[Sharpe Ratio]]-AVERAGE(Table2[Sharpe Ratio]))/_xlfn.STDEV.P(Table2[Sharpe Ratio])</f>
        <v>1.3795980008074875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2.5113015354098351</v>
      </c>
      <c r="AS77">
        <f>_xlfn.RANK.AVG(Table2[[#This Row],[1Y Return vs Nifty Z-Score]],Table2[1Y Return vs Nifty Z-Score])</f>
        <v>256</v>
      </c>
      <c r="AT77">
        <f>_xlfn.RANK.AVG(Table2[[#This Row],[6M Return vs Nifty Z-Score]],Table2[6M Return vs Nifty Z-Score])</f>
        <v>105</v>
      </c>
      <c r="AU77">
        <f>_xlfn.RANK.AVG(Table2[[#This Row],[Sharpe Ratio Z-Score]],Table2[Sharpe Ratio Z-Score])</f>
        <v>63</v>
      </c>
      <c r="AV77">
        <f>(Table2[[#This Row],[Rank 1Y]]+Table2[[#This Row],[Rank 6M]]+Table2[[#This Row],[Rank Sharpe]])/3</f>
        <v>141.33333333333334</v>
      </c>
    </row>
    <row r="78" spans="1:48" hidden="1" x14ac:dyDescent="0.3">
      <c r="A78" t="s">
        <v>316</v>
      </c>
      <c r="B78" t="s">
        <v>317</v>
      </c>
      <c r="C78" t="s">
        <v>3155</v>
      </c>
      <c r="D78" t="s">
        <v>72</v>
      </c>
      <c r="E78">
        <v>85413.175105410002</v>
      </c>
      <c r="F78">
        <v>524.54999999999995</v>
      </c>
      <c r="G78">
        <v>127.774867896052</v>
      </c>
      <c r="H78">
        <f>(Table2[[#This Row],[1Y Return vs Nifty]]-AVERAGE(Table2[1Y Return vs Nifty]))/_xlfn.STDEV.P(Table2[1Y Return vs Nifty])</f>
        <v>1.8427935010644596</v>
      </c>
      <c r="I78">
        <v>-5.3910616550208896</v>
      </c>
      <c r="J78">
        <f>(Table2[[#This Row],[1M Return vs Nifty]]-AVERAGE(Table2[1M Return vs Nifty]))/_xlfn.STDEV.P(Table2[1M Return vs Nifty])</f>
        <v>-0.64451542944171747</v>
      </c>
      <c r="K78">
        <v>15.083213505129301</v>
      </c>
      <c r="L78">
        <f>(Table2[[#This Row],[6M Return vs Nifty]]-AVERAGE(Table2[6M Return vs Nifty]))/_xlfn.STDEV.P(Table2[6M Return vs Nifty])</f>
        <v>0.19528726622782477</v>
      </c>
      <c r="M78">
        <v>10.8053786257578</v>
      </c>
      <c r="N78">
        <f>(Table2[[#This Row],[1W Return vs Nifty]]-AVERAGE(Table2[1W Return vs Nifty]))/_xlfn.STDEV.P(Table2[1W Return vs Nifty])</f>
        <v>2.0070906326819355</v>
      </c>
      <c r="O78">
        <v>513.24</v>
      </c>
      <c r="P78">
        <v>545.75186913301604</v>
      </c>
      <c r="Q78">
        <v>480.59660651635198</v>
      </c>
      <c r="R78">
        <v>64.562260183720099</v>
      </c>
      <c r="S78">
        <f>(Table2[[#This Row],[Close Price]]-Table2[[#This Row],[20D EMA]])/Table2[[#This Row],[20D EMA]]</f>
        <v>2.2036474164133631E-2</v>
      </c>
      <c r="T78">
        <f>(Table2[[#This Row],[Close Price]]-Table2[[#This Row],[50D EMA]])/Table2[[#This Row],[50D EMA]]</f>
        <v>-3.8848917121800199E-2</v>
      </c>
      <c r="U78">
        <f>(Table2[[#This Row],[Close Price]]-Table2[[#This Row],[200D EMA]])/Table2[[#This Row],[200D EMA]]</f>
        <v>9.1455896458046429E-2</v>
      </c>
      <c r="V78">
        <v>0.402944982819742</v>
      </c>
      <c r="W78">
        <v>513.15</v>
      </c>
      <c r="X78">
        <v>535.85</v>
      </c>
      <c r="Y78">
        <v>459.05</v>
      </c>
      <c r="Z78">
        <v>535.85</v>
      </c>
      <c r="AA78">
        <v>459.05</v>
      </c>
      <c r="AB78">
        <v>535.85</v>
      </c>
      <c r="AC78" s="1">
        <f>(Table2[[#This Row],[Close Price]]/Table2[[#This Row],[Day Low]])-1</f>
        <v>2.2215726395790725E-2</v>
      </c>
      <c r="AD78" s="1">
        <f>(Table2[[#This Row],[Day High]]/Table2[[#This Row],[Close Price]])-1</f>
        <v>2.1542274330378586E-2</v>
      </c>
      <c r="AE78" s="1">
        <f>(Table2[[#This Row],[Close Price]]/Table2[[#This Row],[Current Week Low]])-1</f>
        <v>0.1426859819191808</v>
      </c>
      <c r="AF78" s="1">
        <f>(Table2[[#This Row],[Current Week High]]/Table2[[#This Row],[Close Price]])-1</f>
        <v>2.1542274330378586E-2</v>
      </c>
      <c r="AG78" s="1">
        <f>(Table2[[#This Row],[Close Price]]/Table2[[#This Row],[Current Month Low]])-1</f>
        <v>0.1426859819191808</v>
      </c>
      <c r="AH78" s="1">
        <f>(Table2[[#This Row],[Current Month High]]/Table2[[#This Row],[Close Price]])-1</f>
        <v>2.1542274330378586E-2</v>
      </c>
      <c r="AI78">
        <v>46.392145648651201</v>
      </c>
      <c r="AJ78">
        <v>168.357776261937</v>
      </c>
      <c r="AK78" t="str">
        <f>IF(AND(Table2[[#This Row],[20D EMA]]&gt;Table2[[#This Row],[50D EMA]],Table2[[#This Row],[50D EMA]]&gt;Table2[[#This Row],[200D EMA]]),"Uptrend","Downtrend/NoTrend")</f>
        <v>Downtrend/NoTrend</v>
      </c>
      <c r="AL78">
        <v>-0.13</v>
      </c>
      <c r="AM78" t="s">
        <v>3202</v>
      </c>
      <c r="AN78">
        <v>1.54</v>
      </c>
      <c r="AO78" t="s">
        <v>3203</v>
      </c>
      <c r="AP78">
        <v>0.130693004011849</v>
      </c>
      <c r="AQ78">
        <f>(Table2[[#This Row],[Sharpe Ratio]]-AVERAGE(Table2[Sharpe Ratio]))/_xlfn.STDEV.P(Table2[Sharpe Ratio])</f>
        <v>0.80408569719950707</v>
      </c>
      <c r="AR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8">
        <f>_xlfn.RANK.AVG(Table2[[#This Row],[1Y Return vs Nifty Z-Score]],Table2[1Y Return vs Nifty Z-Score])</f>
        <v>44</v>
      </c>
      <c r="AT78">
        <f>_xlfn.RANK.AVG(Table2[[#This Row],[6M Return vs Nifty Z-Score]],Table2[6M Return vs Nifty Z-Score])</f>
        <v>236</v>
      </c>
      <c r="AU78">
        <f>_xlfn.RANK.AVG(Table2[[#This Row],[Sharpe Ratio Z-Score]],Table2[Sharpe Ratio Z-Score])</f>
        <v>148</v>
      </c>
      <c r="AV78">
        <f>(Table2[[#This Row],[Rank 1Y]]+Table2[[#This Row],[Rank 6M]]+Table2[[#This Row],[Rank Sharpe]])/3</f>
        <v>142.66666666666666</v>
      </c>
    </row>
    <row r="79" spans="1:48" x14ac:dyDescent="0.3">
      <c r="A79" t="s">
        <v>540</v>
      </c>
      <c r="B79" t="s">
        <v>541</v>
      </c>
      <c r="C79" t="s">
        <v>3168</v>
      </c>
      <c r="D79" t="s">
        <v>291</v>
      </c>
      <c r="E79">
        <v>38677.169696739998</v>
      </c>
      <c r="F79">
        <v>1778.55</v>
      </c>
      <c r="G79">
        <v>71.707175466719804</v>
      </c>
      <c r="H79">
        <f>(Table2[[#This Row],[1Y Return vs Nifty]]-AVERAGE(Table2[1Y Return vs Nifty]))/_xlfn.STDEV.P(Table2[1Y Return vs Nifty])</f>
        <v>0.8502819516890936</v>
      </c>
      <c r="I79">
        <v>-6.05501480650861</v>
      </c>
      <c r="J79">
        <f>(Table2[[#This Row],[1M Return vs Nifty]]-AVERAGE(Table2[1M Return vs Nifty]))/_xlfn.STDEV.P(Table2[1M Return vs Nifty])</f>
        <v>-0.71435170253018032</v>
      </c>
      <c r="K79">
        <v>14.6333356495842</v>
      </c>
      <c r="L79">
        <f>(Table2[[#This Row],[6M Return vs Nifty]]-AVERAGE(Table2[6M Return vs Nifty]))/_xlfn.STDEV.P(Table2[6M Return vs Nifty])</f>
        <v>0.18069276068088203</v>
      </c>
      <c r="M79">
        <v>4.5885612206681401</v>
      </c>
      <c r="N79">
        <f>(Table2[[#This Row],[1W Return vs Nifty]]-AVERAGE(Table2[1W Return vs Nifty]))/_xlfn.STDEV.P(Table2[1W Return vs Nifty])</f>
        <v>0.42875486906681254</v>
      </c>
      <c r="O79">
        <v>1892.22</v>
      </c>
      <c r="P79">
        <v>1881.7852497311401</v>
      </c>
      <c r="Q79">
        <v>1596.2517929098101</v>
      </c>
      <c r="R79">
        <v>47.9271864680113</v>
      </c>
      <c r="S79" s="1">
        <f>(Table2[[#This Row],[Close Price]]-Table2[[#This Row],[20D EMA]])/Table2[[#This Row],[20D EMA]]</f>
        <v>-6.0072296033230846E-2</v>
      </c>
      <c r="T79" s="1">
        <f>(Table2[[#This Row],[Close Price]]-Table2[[#This Row],[50D EMA]])/Table2[[#This Row],[50D EMA]]</f>
        <v>-5.486027151392002E-2</v>
      </c>
      <c r="U79" s="1">
        <f>(Table2[[#This Row],[Close Price]]-Table2[[#This Row],[200D EMA]])/Table2[[#This Row],[200D EMA]]</f>
        <v>0.11420391688824866</v>
      </c>
      <c r="V79">
        <v>0.85475534636387596</v>
      </c>
      <c r="W79">
        <v>1732.9</v>
      </c>
      <c r="X79">
        <v>1931.1</v>
      </c>
      <c r="Y79">
        <v>1732.9</v>
      </c>
      <c r="Z79">
        <v>1931.1</v>
      </c>
      <c r="AA79">
        <v>1732.9</v>
      </c>
      <c r="AB79">
        <v>1931.1</v>
      </c>
      <c r="AC79" s="1">
        <f>(Table2[[#This Row],[Close Price]]/Table2[[#This Row],[Day Low]])-1</f>
        <v>2.6343124242599103E-2</v>
      </c>
      <c r="AD79" s="1">
        <f>(Table2[[#This Row],[Day High]]/Table2[[#This Row],[Close Price]])-1</f>
        <v>8.5772117736358178E-2</v>
      </c>
      <c r="AE79" s="1">
        <f>(Table2[[#This Row],[Close Price]]/Table2[[#This Row],[Current Week Low]])-1</f>
        <v>2.6343124242599103E-2</v>
      </c>
      <c r="AF79" s="1">
        <f>(Table2[[#This Row],[Current Week High]]/Table2[[#This Row],[Close Price]])-1</f>
        <v>8.5772117736358178E-2</v>
      </c>
      <c r="AG79" s="1">
        <f>(Table2[[#This Row],[Close Price]]/Table2[[#This Row],[Current Month Low]])-1</f>
        <v>2.6343124242599103E-2</v>
      </c>
      <c r="AH79" s="1">
        <f>(Table2[[#This Row],[Current Month High]]/Table2[[#This Row],[Close Price]])-1</f>
        <v>8.5772117736358178E-2</v>
      </c>
      <c r="AI79">
        <v>23.6709679233083</v>
      </c>
      <c r="AJ79">
        <v>97.276911984914804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0.09</v>
      </c>
      <c r="AM79" t="s">
        <v>3203</v>
      </c>
      <c r="AN79">
        <v>-6.88</v>
      </c>
      <c r="AO79" t="s">
        <v>3202</v>
      </c>
      <c r="AP79">
        <v>0.16755283790953099</v>
      </c>
      <c r="AQ79">
        <f>(Table2[[#This Row],[Sharpe Ratio]]-AVERAGE(Table2[Sharpe Ratio]))/_xlfn.STDEV.P(Table2[Sharpe Ratio])</f>
        <v>1.2438250837864981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1.9892029626931056</v>
      </c>
      <c r="AS79">
        <f>_xlfn.RANK.AVG(Table2[[#This Row],[1Y Return vs Nifty Z-Score]],Table2[1Y Return vs Nifty Z-Score])</f>
        <v>111</v>
      </c>
      <c r="AT79">
        <f>_xlfn.RANK.AVG(Table2[[#This Row],[6M Return vs Nifty Z-Score]],Table2[6M Return vs Nifty Z-Score])</f>
        <v>241</v>
      </c>
      <c r="AU79">
        <f>_xlfn.RANK.AVG(Table2[[#This Row],[Sharpe Ratio Z-Score]],Table2[Sharpe Ratio Z-Score])</f>
        <v>78</v>
      </c>
      <c r="AV79">
        <f>(Table2[[#This Row],[Rank 1Y]]+Table2[[#This Row],[Rank 6M]]+Table2[[#This Row],[Rank Sharpe]])/3</f>
        <v>143.33333333333334</v>
      </c>
    </row>
    <row r="80" spans="1:48" x14ac:dyDescent="0.3">
      <c r="A80" t="s">
        <v>548</v>
      </c>
      <c r="B80" t="s">
        <v>549</v>
      </c>
      <c r="C80" t="s">
        <v>3167</v>
      </c>
      <c r="D80" t="s">
        <v>240</v>
      </c>
      <c r="E80">
        <v>37724.273873824997</v>
      </c>
      <c r="F80">
        <v>9360.35</v>
      </c>
      <c r="G80">
        <v>59.5757016791853</v>
      </c>
      <c r="H80">
        <f>(Table2[[#This Row],[1Y Return vs Nifty]]-AVERAGE(Table2[1Y Return vs Nifty]))/_xlfn.STDEV.P(Table2[1Y Return vs Nifty])</f>
        <v>0.63553033050816954</v>
      </c>
      <c r="I80">
        <v>1.12598251102567</v>
      </c>
      <c r="J80">
        <f>(Table2[[#This Row],[1M Return vs Nifty]]-AVERAGE(Table2[1M Return vs Nifty]))/_xlfn.STDEV.P(Table2[1M Return vs Nifty])</f>
        <v>4.0963772049833473E-2</v>
      </c>
      <c r="K80">
        <v>10.408582494699299</v>
      </c>
      <c r="L80">
        <f>(Table2[[#This Row],[6M Return vs Nifty]]-AVERAGE(Table2[6M Return vs Nifty]))/_xlfn.STDEV.P(Table2[6M Return vs Nifty])</f>
        <v>4.3637374216654659E-2</v>
      </c>
      <c r="M80">
        <v>-0.871640097662156</v>
      </c>
      <c r="N80">
        <f>(Table2[[#This Row],[1W Return vs Nifty]]-AVERAGE(Table2[1W Return vs Nifty]))/_xlfn.STDEV.P(Table2[1W Return vs Nifty])</f>
        <v>-0.95748996582308354</v>
      </c>
      <c r="O80">
        <v>9701.0300000000007</v>
      </c>
      <c r="P80">
        <v>9571.5502907629107</v>
      </c>
      <c r="Q80">
        <v>8133.0571685267696</v>
      </c>
      <c r="R80">
        <v>38.969538642849201</v>
      </c>
      <c r="S80" s="1">
        <f>(Table2[[#This Row],[Close Price]]-Table2[[#This Row],[20D EMA]])/Table2[[#This Row],[20D EMA]]</f>
        <v>-3.5117920468238965E-2</v>
      </c>
      <c r="T80" s="1">
        <f>(Table2[[#This Row],[Close Price]]-Table2[[#This Row],[50D EMA]])/Table2[[#This Row],[50D EMA]]</f>
        <v>-2.2065421415246658E-2</v>
      </c>
      <c r="U80" s="1">
        <f>(Table2[[#This Row],[Close Price]]-Table2[[#This Row],[200D EMA]])/Table2[[#This Row],[200D EMA]]</f>
        <v>0.15090178343054042</v>
      </c>
      <c r="V80">
        <v>0.77073192326885398</v>
      </c>
      <c r="W80">
        <v>9331</v>
      </c>
      <c r="X80">
        <v>9594.4500000000007</v>
      </c>
      <c r="Y80">
        <v>9329.1</v>
      </c>
      <c r="Z80">
        <v>10000.049999999999</v>
      </c>
      <c r="AA80">
        <v>9329.1</v>
      </c>
      <c r="AB80">
        <v>10263.200000000001</v>
      </c>
      <c r="AC80" s="1">
        <f>(Table2[[#This Row],[Close Price]]/Table2[[#This Row],[Day Low]])-1</f>
        <v>3.1454292144466045E-3</v>
      </c>
      <c r="AD80" s="1">
        <f>(Table2[[#This Row],[Day High]]/Table2[[#This Row],[Close Price]])-1</f>
        <v>2.5009748567094148E-2</v>
      </c>
      <c r="AE80" s="1">
        <f>(Table2[[#This Row],[Close Price]]/Table2[[#This Row],[Current Week Low]])-1</f>
        <v>3.3497336291818947E-3</v>
      </c>
      <c r="AF80" s="1">
        <f>(Table2[[#This Row],[Current Week High]]/Table2[[#This Row],[Close Price]])-1</f>
        <v>6.8341461590645469E-2</v>
      </c>
      <c r="AG80" s="1">
        <f>(Table2[[#This Row],[Close Price]]/Table2[[#This Row],[Current Month Low]])-1</f>
        <v>3.3497336291818947E-3</v>
      </c>
      <c r="AH80" s="1">
        <f>(Table2[[#This Row],[Current Month High]]/Table2[[#This Row],[Close Price]])-1</f>
        <v>9.6454726586078454E-2</v>
      </c>
      <c r="AI80">
        <v>17.516973190104999</v>
      </c>
      <c r="AJ80">
        <v>85.302094468860105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0.19</v>
      </c>
      <c r="AM80" t="s">
        <v>3203</v>
      </c>
      <c r="AN80">
        <v>-4.4800000000000004</v>
      </c>
      <c r="AO80" t="s">
        <v>3202</v>
      </c>
      <c r="AP80">
        <v>0.27074381684530302</v>
      </c>
      <c r="AQ80">
        <f>(Table2[[#This Row],[Sharpe Ratio]]-AVERAGE(Table2[Sharpe Ratio]))/_xlfn.STDEV.P(Table2[Sharpe Ratio])</f>
        <v>2.4748978527112966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2.2375393636628704</v>
      </c>
      <c r="AS80">
        <f>_xlfn.RANK.AVG(Table2[[#This Row],[1Y Return vs Nifty Z-Score]],Table2[1Y Return vs Nifty Z-Score])</f>
        <v>138</v>
      </c>
      <c r="AT80">
        <f>_xlfn.RANK.AVG(Table2[[#This Row],[6M Return vs Nifty Z-Score]],Table2[6M Return vs Nifty Z-Score])</f>
        <v>290</v>
      </c>
      <c r="AU80">
        <f>_xlfn.RANK.AVG(Table2[[#This Row],[Sharpe Ratio Z-Score]],Table2[Sharpe Ratio Z-Score])</f>
        <v>2</v>
      </c>
      <c r="AV80">
        <f>(Table2[[#This Row],[Rank 1Y]]+Table2[[#This Row],[Rank 6M]]+Table2[[#This Row],[Rank Sharpe]])/3</f>
        <v>143.33333333333334</v>
      </c>
    </row>
    <row r="81" spans="1:48" x14ac:dyDescent="0.3">
      <c r="A81" t="s">
        <v>593</v>
      </c>
      <c r="B81" t="s">
        <v>594</v>
      </c>
      <c r="C81" t="s">
        <v>3157</v>
      </c>
      <c r="D81" t="s">
        <v>380</v>
      </c>
      <c r="E81">
        <v>32863.160000000003</v>
      </c>
      <c r="F81">
        <v>1600.95</v>
      </c>
      <c r="G81">
        <v>77.763837704237901</v>
      </c>
      <c r="H81">
        <f>(Table2[[#This Row],[1Y Return vs Nifty]]-AVERAGE(Table2[1Y Return vs Nifty]))/_xlfn.STDEV.P(Table2[1Y Return vs Nifty])</f>
        <v>0.95749712251102492</v>
      </c>
      <c r="I81">
        <v>14.2561543000509</v>
      </c>
      <c r="J81">
        <f>(Table2[[#This Row],[1M Return vs Nifty]]-AVERAGE(Table2[1M Return vs Nifty]))/_xlfn.STDEV.P(Table2[1M Return vs Nifty])</f>
        <v>1.4220284762419275</v>
      </c>
      <c r="K81">
        <v>43.254503438225001</v>
      </c>
      <c r="L81">
        <f>(Table2[[#This Row],[6M Return vs Nifty]]-AVERAGE(Table2[6M Return vs Nifty]))/_xlfn.STDEV.P(Table2[6M Return vs Nifty])</f>
        <v>1.1091932123094057</v>
      </c>
      <c r="M81">
        <v>3.3803602619600901</v>
      </c>
      <c r="N81">
        <f>(Table2[[#This Row],[1W Return vs Nifty]]-AVERAGE(Table2[1W Return vs Nifty]))/_xlfn.STDEV.P(Table2[1W Return vs Nifty])</f>
        <v>0.12201483497769951</v>
      </c>
      <c r="O81">
        <v>1518.73</v>
      </c>
      <c r="P81">
        <v>1462.44548645381</v>
      </c>
      <c r="Q81">
        <v>1204.8071270215901</v>
      </c>
      <c r="R81">
        <v>62.638990260512102</v>
      </c>
      <c r="S81" s="1">
        <f>(Table2[[#This Row],[Close Price]]-Table2[[#This Row],[20D EMA]])/Table2[[#This Row],[20D EMA]]</f>
        <v>5.4137338434086392E-2</v>
      </c>
      <c r="T81" s="1">
        <f>(Table2[[#This Row],[Close Price]]-Table2[[#This Row],[50D EMA]])/Table2[[#This Row],[50D EMA]]</f>
        <v>9.4707471033358498E-2</v>
      </c>
      <c r="U81" s="1">
        <f>(Table2[[#This Row],[Close Price]]-Table2[[#This Row],[200D EMA]])/Table2[[#This Row],[200D EMA]]</f>
        <v>0.32880190039854496</v>
      </c>
      <c r="V81">
        <v>0.83920685440874998</v>
      </c>
      <c r="W81">
        <v>1575.85</v>
      </c>
      <c r="X81">
        <v>1620</v>
      </c>
      <c r="Y81">
        <v>1504</v>
      </c>
      <c r="Z81">
        <v>1620</v>
      </c>
      <c r="AA81">
        <v>1504</v>
      </c>
      <c r="AB81">
        <v>1620</v>
      </c>
      <c r="AC81" s="1">
        <f>(Table2[[#This Row],[Close Price]]/Table2[[#This Row],[Day Low]])-1</f>
        <v>1.5927911920550875E-2</v>
      </c>
      <c r="AD81" s="1">
        <f>(Table2[[#This Row],[Day High]]/Table2[[#This Row],[Close Price]])-1</f>
        <v>1.1899184858989997E-2</v>
      </c>
      <c r="AE81" s="1">
        <f>(Table2[[#This Row],[Close Price]]/Table2[[#This Row],[Current Week Low]])-1</f>
        <v>6.4461436170212716E-2</v>
      </c>
      <c r="AF81" s="1">
        <f>(Table2[[#This Row],[Current Week High]]/Table2[[#This Row],[Close Price]])-1</f>
        <v>1.1899184858989997E-2</v>
      </c>
      <c r="AG81" s="1">
        <f>(Table2[[#This Row],[Close Price]]/Table2[[#This Row],[Current Month Low]])-1</f>
        <v>6.4461436170212716E-2</v>
      </c>
      <c r="AH81" s="1">
        <f>(Table2[[#This Row],[Current Month High]]/Table2[[#This Row],[Close Price]])-1</f>
        <v>1.1899184858989997E-2</v>
      </c>
      <c r="AI81">
        <v>3.9632718073643698</v>
      </c>
      <c r="AJ81">
        <v>103.77394514096601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0.08</v>
      </c>
      <c r="AM81" t="s">
        <v>3203</v>
      </c>
      <c r="AN81">
        <v>9.59</v>
      </c>
      <c r="AO81" t="s">
        <v>3203</v>
      </c>
      <c r="AP81">
        <v>9.2139382183219001E-2</v>
      </c>
      <c r="AQ81">
        <f>(Table2[[#This Row],[Sharpe Ratio]]-AVERAGE(Table2[Sharpe Ratio]))/_xlfn.STDEV.P(Table2[Sharpe Ratio])</f>
        <v>0.34413934853474154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3.9548729945747993</v>
      </c>
      <c r="AS81">
        <f>_xlfn.RANK.AVG(Table2[[#This Row],[1Y Return vs Nifty Z-Score]],Table2[1Y Return vs Nifty Z-Score])</f>
        <v>102</v>
      </c>
      <c r="AT81">
        <f>_xlfn.RANK.AVG(Table2[[#This Row],[6M Return vs Nifty Z-Score]],Table2[6M Return vs Nifty Z-Score])</f>
        <v>78</v>
      </c>
      <c r="AU81">
        <f>_xlfn.RANK.AVG(Table2[[#This Row],[Sharpe Ratio Z-Score]],Table2[Sharpe Ratio Z-Score])</f>
        <v>255</v>
      </c>
      <c r="AV81">
        <f>(Table2[[#This Row],[Rank 1Y]]+Table2[[#This Row],[Rank 6M]]+Table2[[#This Row],[Rank Sharpe]])/3</f>
        <v>145</v>
      </c>
    </row>
    <row r="82" spans="1:48" x14ac:dyDescent="0.3">
      <c r="A82" t="s">
        <v>1312</v>
      </c>
      <c r="B82" t="s">
        <v>1313</v>
      </c>
      <c r="C82" t="s">
        <v>3171</v>
      </c>
      <c r="D82" t="s">
        <v>396</v>
      </c>
      <c r="E82">
        <v>8933.0721990940001</v>
      </c>
      <c r="F82">
        <v>113.14</v>
      </c>
      <c r="G82">
        <v>53.758406211754298</v>
      </c>
      <c r="H82">
        <f>(Table2[[#This Row],[1Y Return vs Nifty]]-AVERAGE(Table2[1Y Return vs Nifty]))/_xlfn.STDEV.P(Table2[1Y Return vs Nifty])</f>
        <v>0.5325524356209943</v>
      </c>
      <c r="I82">
        <v>32.085724272632802</v>
      </c>
      <c r="J82">
        <f>(Table2[[#This Row],[1M Return vs Nifty]]-AVERAGE(Table2[1M Return vs Nifty]))/_xlfn.STDEV.P(Table2[1M Return vs Nifty])</f>
        <v>3.2973877766158721</v>
      </c>
      <c r="K82">
        <v>60.612986371486301</v>
      </c>
      <c r="L82">
        <f>(Table2[[#This Row],[6M Return vs Nifty]]-AVERAGE(Table2[6M Return vs Nifty]))/_xlfn.STDEV.P(Table2[6M Return vs Nifty])</f>
        <v>1.6723204530335178</v>
      </c>
      <c r="M82">
        <v>8.2198905940822602</v>
      </c>
      <c r="N82">
        <f>(Table2[[#This Row],[1W Return vs Nifty]]-AVERAGE(Table2[1W Return vs Nifty]))/_xlfn.STDEV.P(Table2[1W Return vs Nifty])</f>
        <v>1.3506827054599646</v>
      </c>
      <c r="O82">
        <v>98.28</v>
      </c>
      <c r="P82">
        <v>92.062469414381795</v>
      </c>
      <c r="Q82">
        <v>81.697859263632694</v>
      </c>
      <c r="R82">
        <v>77.9726883620134</v>
      </c>
      <c r="S82" s="1">
        <f>(Table2[[#This Row],[Close Price]]-Table2[[#This Row],[20D EMA]])/Table2[[#This Row],[20D EMA]]</f>
        <v>0.15120065120065118</v>
      </c>
      <c r="T82" s="1">
        <f>(Table2[[#This Row],[Close Price]]-Table2[[#This Row],[50D EMA]])/Table2[[#This Row],[50D EMA]]</f>
        <v>0.22894813401915462</v>
      </c>
      <c r="U82" s="1">
        <f>(Table2[[#This Row],[Close Price]]-Table2[[#This Row],[200D EMA]])/Table2[[#This Row],[200D EMA]]</f>
        <v>0.3848588080491307</v>
      </c>
      <c r="V82">
        <v>2.3175145562341699</v>
      </c>
      <c r="W82">
        <v>109.58</v>
      </c>
      <c r="X82">
        <v>119.55</v>
      </c>
      <c r="Y82">
        <v>100.54</v>
      </c>
      <c r="Z82">
        <v>119.55</v>
      </c>
      <c r="AA82">
        <v>100.54</v>
      </c>
      <c r="AB82">
        <v>119.55</v>
      </c>
      <c r="AC82" s="1">
        <f>(Table2[[#This Row],[Close Price]]/Table2[[#This Row],[Day Low]])-1</f>
        <v>3.2487680233619365E-2</v>
      </c>
      <c r="AD82" s="1">
        <f>(Table2[[#This Row],[Day High]]/Table2[[#This Row],[Close Price]])-1</f>
        <v>5.6655471097754928E-2</v>
      </c>
      <c r="AE82" s="1">
        <f>(Table2[[#This Row],[Close Price]]/Table2[[#This Row],[Current Week Low]])-1</f>
        <v>0.12532325442609893</v>
      </c>
      <c r="AF82" s="1">
        <f>(Table2[[#This Row],[Current Week High]]/Table2[[#This Row],[Close Price]])-1</f>
        <v>5.6655471097754928E-2</v>
      </c>
      <c r="AG82" s="1">
        <f>(Table2[[#This Row],[Close Price]]/Table2[[#This Row],[Current Month Low]])-1</f>
        <v>0.12532325442609893</v>
      </c>
      <c r="AH82" s="1">
        <f>(Table2[[#This Row],[Current Month High]]/Table2[[#This Row],[Close Price]])-1</f>
        <v>5.6655471097754928E-2</v>
      </c>
      <c r="AI82">
        <v>5.6655471097754901</v>
      </c>
      <c r="AJ82">
        <v>82.631154156577793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0.36</v>
      </c>
      <c r="AM82" t="s">
        <v>3203</v>
      </c>
      <c r="AN82">
        <v>30.32</v>
      </c>
      <c r="AO82" t="s">
        <v>3203</v>
      </c>
      <c r="AP82">
        <v>0.103581874727636</v>
      </c>
      <c r="AQ82">
        <f>(Table2[[#This Row],[Sharpe Ratio]]-AVERAGE(Table2[Sharpe Ratio]))/_xlfn.STDEV.P(Table2[Sharpe Ratio])</f>
        <v>0.48064877140613921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7.3335921421364887</v>
      </c>
      <c r="AS82">
        <f>_xlfn.RANK.AVG(Table2[[#This Row],[1Y Return vs Nifty Z-Score]],Table2[1Y Return vs Nifty Z-Score])</f>
        <v>162</v>
      </c>
      <c r="AT82">
        <f>_xlfn.RANK.AVG(Table2[[#This Row],[6M Return vs Nifty Z-Score]],Table2[6M Return vs Nifty Z-Score])</f>
        <v>45</v>
      </c>
      <c r="AU82">
        <f>_xlfn.RANK.AVG(Table2[[#This Row],[Sharpe Ratio Z-Score]],Table2[Sharpe Ratio Z-Score])</f>
        <v>228</v>
      </c>
      <c r="AV82">
        <f>(Table2[[#This Row],[Rank 1Y]]+Table2[[#This Row],[Rank 6M]]+Table2[[#This Row],[Rank Sharpe]])/3</f>
        <v>145</v>
      </c>
    </row>
    <row r="83" spans="1:48" x14ac:dyDescent="0.3">
      <c r="A83" t="s">
        <v>476</v>
      </c>
      <c r="B83" t="s">
        <v>477</v>
      </c>
      <c r="C83" t="s">
        <v>3161</v>
      </c>
      <c r="D83" t="s">
        <v>243</v>
      </c>
      <c r="E83">
        <v>46931.97327042</v>
      </c>
      <c r="F83">
        <v>623.1</v>
      </c>
      <c r="G83">
        <v>59.844351890296103</v>
      </c>
      <c r="H83">
        <f>(Table2[[#This Row],[1Y Return vs Nifty]]-AVERAGE(Table2[1Y Return vs Nifty]))/_xlfn.STDEV.P(Table2[1Y Return vs Nifty])</f>
        <v>0.6402859825729601</v>
      </c>
      <c r="I83">
        <v>9.5862853826104093</v>
      </c>
      <c r="J83">
        <f>(Table2[[#This Row],[1M Return vs Nifty]]-AVERAGE(Table2[1M Return vs Nifty]))/_xlfn.STDEV.P(Table2[1M Return vs Nifty])</f>
        <v>0.93083984301540024</v>
      </c>
      <c r="K83">
        <v>28.892915110425999</v>
      </c>
      <c r="L83">
        <f>(Table2[[#This Row],[6M Return vs Nifty]]-AVERAGE(Table2[6M Return vs Nifty]))/_xlfn.STDEV.P(Table2[6M Return vs Nifty])</f>
        <v>0.64328834962394199</v>
      </c>
      <c r="M83">
        <v>1.2707162472204601</v>
      </c>
      <c r="N83">
        <f>(Table2[[#This Row],[1W Return vs Nifty]]-AVERAGE(Table2[1W Return vs Nifty]))/_xlfn.STDEV.P(Table2[1W Return vs Nifty])</f>
        <v>-0.41358503550170789</v>
      </c>
      <c r="O83">
        <v>610.63</v>
      </c>
      <c r="P83">
        <v>588.93328577816305</v>
      </c>
      <c r="Q83">
        <v>502.32345256770702</v>
      </c>
      <c r="R83">
        <v>56.665850813616601</v>
      </c>
      <c r="S83" s="1">
        <f>(Table2[[#This Row],[Close Price]]-Table2[[#This Row],[20D EMA]])/Table2[[#This Row],[20D EMA]]</f>
        <v>2.0421531860537523E-2</v>
      </c>
      <c r="T83" s="1">
        <f>(Table2[[#This Row],[Close Price]]-Table2[[#This Row],[50D EMA]])/Table2[[#This Row],[50D EMA]]</f>
        <v>5.8014574905020301E-2</v>
      </c>
      <c r="U83" s="1">
        <f>(Table2[[#This Row],[Close Price]]-Table2[[#This Row],[200D EMA]])/Table2[[#This Row],[200D EMA]]</f>
        <v>0.24043581245296089</v>
      </c>
      <c r="V83">
        <v>0.72248095171350502</v>
      </c>
      <c r="W83">
        <v>620</v>
      </c>
      <c r="X83">
        <v>633.5</v>
      </c>
      <c r="Y83">
        <v>604.9</v>
      </c>
      <c r="Z83">
        <v>642.70000000000005</v>
      </c>
      <c r="AA83">
        <v>604.9</v>
      </c>
      <c r="AB83">
        <v>643.9</v>
      </c>
      <c r="AC83" s="1">
        <f>(Table2[[#This Row],[Close Price]]/Table2[[#This Row],[Day Low]])-1</f>
        <v>5.0000000000001155E-3</v>
      </c>
      <c r="AD83" s="1">
        <f>(Table2[[#This Row],[Day High]]/Table2[[#This Row],[Close Price]])-1</f>
        <v>1.6690739849141378E-2</v>
      </c>
      <c r="AE83" s="1">
        <f>(Table2[[#This Row],[Close Price]]/Table2[[#This Row],[Current Week Low]])-1</f>
        <v>3.0087617788064236E-2</v>
      </c>
      <c r="AF83" s="1">
        <f>(Table2[[#This Row],[Current Week High]]/Table2[[#This Row],[Close Price]])-1</f>
        <v>3.1455625100304863E-2</v>
      </c>
      <c r="AG83" s="1">
        <f>(Table2[[#This Row],[Close Price]]/Table2[[#This Row],[Current Month Low]])-1</f>
        <v>3.0087617788064236E-2</v>
      </c>
      <c r="AH83" s="1">
        <f>(Table2[[#This Row],[Current Month High]]/Table2[[#This Row],[Close Price]])-1</f>
        <v>3.3381479698282757E-2</v>
      </c>
      <c r="AI83">
        <v>3.3381479698282699</v>
      </c>
      <c r="AJ83">
        <v>88.020519010259505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0.19</v>
      </c>
      <c r="AM83" t="s">
        <v>3203</v>
      </c>
      <c r="AN83">
        <v>4.95</v>
      </c>
      <c r="AO83" t="s">
        <v>3203</v>
      </c>
      <c r="AP83">
        <v>0.12312507673841</v>
      </c>
      <c r="AQ83">
        <f>(Table2[[#This Row],[Sharpe Ratio]]-AVERAGE(Table2[Sharpe Ratio]))/_xlfn.STDEV.P(Table2[Sharpe Ratio])</f>
        <v>0.713800002852786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2.51462914256338</v>
      </c>
      <c r="AS83">
        <f>_xlfn.RANK.AVG(Table2[[#This Row],[1Y Return vs Nifty Z-Score]],Table2[1Y Return vs Nifty Z-Score])</f>
        <v>135</v>
      </c>
      <c r="AT83">
        <f>_xlfn.RANK.AVG(Table2[[#This Row],[6M Return vs Nifty Z-Score]],Table2[6M Return vs Nifty Z-Score])</f>
        <v>138</v>
      </c>
      <c r="AU83">
        <f>_xlfn.RANK.AVG(Table2[[#This Row],[Sharpe Ratio Z-Score]],Table2[Sharpe Ratio Z-Score])</f>
        <v>166</v>
      </c>
      <c r="AV83">
        <f>(Table2[[#This Row],[Rank 1Y]]+Table2[[#This Row],[Rank 6M]]+Table2[[#This Row],[Rank Sharpe]])/3</f>
        <v>146.33333333333334</v>
      </c>
    </row>
    <row r="84" spans="1:48" x14ac:dyDescent="0.3">
      <c r="A84" t="s">
        <v>241</v>
      </c>
      <c r="B84" t="s">
        <v>242</v>
      </c>
      <c r="C84" t="s">
        <v>3161</v>
      </c>
      <c r="D84" t="s">
        <v>243</v>
      </c>
      <c r="E84">
        <v>104980.540403469</v>
      </c>
      <c r="F84">
        <v>1078.75</v>
      </c>
      <c r="G84">
        <v>55.8631901343823</v>
      </c>
      <c r="H84">
        <f>(Table2[[#This Row],[1Y Return vs Nifty]]-AVERAGE(Table2[1Y Return vs Nifty]))/_xlfn.STDEV.P(Table2[1Y Return vs Nifty])</f>
        <v>0.56981136784441122</v>
      </c>
      <c r="I84">
        <v>18.473608595466501</v>
      </c>
      <c r="J84">
        <f>(Table2[[#This Row],[1M Return vs Nifty]]-AVERAGE(Table2[1M Return vs Nifty]))/_xlfn.STDEV.P(Table2[1M Return vs Nifty])</f>
        <v>1.8656309943605598</v>
      </c>
      <c r="K84">
        <v>25.467825656047001</v>
      </c>
      <c r="L84">
        <f>(Table2[[#This Row],[6M Return vs Nifty]]-AVERAGE(Table2[6M Return vs Nifty]))/_xlfn.STDEV.P(Table2[6M Return vs Nifty])</f>
        <v>0.53217488532563495</v>
      </c>
      <c r="M84">
        <v>8.5574512250411701</v>
      </c>
      <c r="N84">
        <f>(Table2[[#This Row],[1W Return vs Nifty]]-AVERAGE(Table2[1W Return vs Nifty]))/_xlfn.STDEV.P(Table2[1W Return vs Nifty])</f>
        <v>1.4363831501593292</v>
      </c>
      <c r="O84">
        <v>996.14</v>
      </c>
      <c r="P84">
        <v>961.188486863972</v>
      </c>
      <c r="Q84">
        <v>859.76733316084403</v>
      </c>
      <c r="R84">
        <v>81.361491293169294</v>
      </c>
      <c r="S84" s="1">
        <f>(Table2[[#This Row],[Close Price]]-Table2[[#This Row],[20D EMA]])/Table2[[#This Row],[20D EMA]]</f>
        <v>8.2930110225470324E-2</v>
      </c>
      <c r="T84" s="1">
        <f>(Table2[[#This Row],[Close Price]]-Table2[[#This Row],[50D EMA]])/Table2[[#This Row],[50D EMA]]</f>
        <v>0.12230849073066911</v>
      </c>
      <c r="U84" s="1">
        <f>(Table2[[#This Row],[Close Price]]-Table2[[#This Row],[200D EMA]])/Table2[[#This Row],[200D EMA]]</f>
        <v>0.25469991518994944</v>
      </c>
      <c r="V84">
        <v>0.951942927356899</v>
      </c>
      <c r="W84">
        <v>1067.6500000000001</v>
      </c>
      <c r="X84">
        <v>1109</v>
      </c>
      <c r="Y84">
        <v>1010.75</v>
      </c>
      <c r="Z84">
        <v>1109</v>
      </c>
      <c r="AA84">
        <v>1000.15</v>
      </c>
      <c r="AB84">
        <v>1109</v>
      </c>
      <c r="AC84" s="1">
        <f>(Table2[[#This Row],[Close Price]]/Table2[[#This Row],[Day Low]])-1</f>
        <v>1.0396665573924047E-2</v>
      </c>
      <c r="AD84" s="1">
        <f>(Table2[[#This Row],[Day High]]/Table2[[#This Row],[Close Price]])-1</f>
        <v>2.8041714947856233E-2</v>
      </c>
      <c r="AE84" s="1">
        <f>(Table2[[#This Row],[Close Price]]/Table2[[#This Row],[Current Week Low]])-1</f>
        <v>6.727677467227311E-2</v>
      </c>
      <c r="AF84" s="1">
        <f>(Table2[[#This Row],[Current Week High]]/Table2[[#This Row],[Close Price]])-1</f>
        <v>2.8041714947856233E-2</v>
      </c>
      <c r="AG84" s="1">
        <f>(Table2[[#This Row],[Close Price]]/Table2[[#This Row],[Current Month Low]])-1</f>
        <v>7.8588211768234828E-2</v>
      </c>
      <c r="AH84" s="1">
        <f>(Table2[[#This Row],[Current Month High]]/Table2[[#This Row],[Close Price]])-1</f>
        <v>2.8041714947856233E-2</v>
      </c>
      <c r="AI84">
        <v>3.6384704519119402</v>
      </c>
      <c r="AJ84">
        <v>84.733281959071803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0.25</v>
      </c>
      <c r="AM84" t="s">
        <v>3203</v>
      </c>
      <c r="AN84">
        <v>16.850000000000001</v>
      </c>
      <c r="AO84" t="s">
        <v>3203</v>
      </c>
      <c r="AP84">
        <v>0.13859326956306101</v>
      </c>
      <c r="AQ84">
        <f>(Table2[[#This Row],[Sharpe Ratio]]-AVERAGE(Table2[Sharpe Ratio]))/_xlfn.STDEV.P(Table2[Sharpe Ratio])</f>
        <v>0.89833620133926606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5.3023365990292008</v>
      </c>
      <c r="AS84">
        <f>_xlfn.RANK.AVG(Table2[[#This Row],[1Y Return vs Nifty Z-Score]],Table2[1Y Return vs Nifty Z-Score])</f>
        <v>153</v>
      </c>
      <c r="AT84">
        <f>_xlfn.RANK.AVG(Table2[[#This Row],[6M Return vs Nifty Z-Score]],Table2[6M Return vs Nifty Z-Score])</f>
        <v>158</v>
      </c>
      <c r="AU84">
        <f>_xlfn.RANK.AVG(Table2[[#This Row],[Sharpe Ratio Z-Score]],Table2[Sharpe Ratio Z-Score])</f>
        <v>131</v>
      </c>
      <c r="AV84">
        <f>(Table2[[#This Row],[Rank 1Y]]+Table2[[#This Row],[Rank 6M]]+Table2[[#This Row],[Rank Sharpe]])/3</f>
        <v>147.33333333333334</v>
      </c>
    </row>
    <row r="85" spans="1:48" hidden="1" x14ac:dyDescent="0.3">
      <c r="A85" t="s">
        <v>895</v>
      </c>
      <c r="B85" t="s">
        <v>896</v>
      </c>
      <c r="C85" t="s">
        <v>3167</v>
      </c>
      <c r="D85" t="s">
        <v>264</v>
      </c>
      <c r="E85">
        <v>17310.544575389998</v>
      </c>
      <c r="F85">
        <v>1171.3</v>
      </c>
      <c r="G85">
        <v>89.220684839204907</v>
      </c>
      <c r="H85">
        <f>(Table2[[#This Row],[1Y Return vs Nifty]]-AVERAGE(Table2[1Y Return vs Nifty]))/_xlfn.STDEV.P(Table2[1Y Return vs Nifty])</f>
        <v>1.1603064875515947</v>
      </c>
      <c r="I85">
        <v>4.3232346674724704</v>
      </c>
      <c r="J85">
        <f>(Table2[[#This Row],[1M Return vs Nifty]]-AVERAGE(Table2[1M Return vs Nifty]))/_xlfn.STDEV.P(Table2[1M Return vs Nifty])</f>
        <v>0.37725884683030936</v>
      </c>
      <c r="K85">
        <v>7.6549631449496198</v>
      </c>
      <c r="L85">
        <f>(Table2[[#This Row],[6M Return vs Nifty]]-AVERAGE(Table2[6M Return vs Nifty]))/_xlfn.STDEV.P(Table2[6M Return vs Nifty])</f>
        <v>-4.5692901498731738E-2</v>
      </c>
      <c r="M85">
        <v>7.0638188640437196</v>
      </c>
      <c r="N85">
        <f>(Table2[[#This Row],[1W Return vs Nifty]]-AVERAGE(Table2[1W Return vs Nifty]))/_xlfn.STDEV.P(Table2[1W Return vs Nifty])</f>
        <v>1.0571773251458518</v>
      </c>
      <c r="O85">
        <v>1146.25</v>
      </c>
      <c r="P85">
        <v>1183.7921224033601</v>
      </c>
      <c r="Q85">
        <v>1083.5143432715799</v>
      </c>
      <c r="R85">
        <v>62.615915302615399</v>
      </c>
      <c r="S85">
        <f>(Table2[[#This Row],[Close Price]]-Table2[[#This Row],[20D EMA]])/Table2[[#This Row],[20D EMA]]</f>
        <v>2.1853871319520136E-2</v>
      </c>
      <c r="T85">
        <f>(Table2[[#This Row],[Close Price]]-Table2[[#This Row],[50D EMA]])/Table2[[#This Row],[50D EMA]]</f>
        <v>-1.0552631806670858E-2</v>
      </c>
      <c r="U85">
        <f>(Table2[[#This Row],[Close Price]]-Table2[[#This Row],[200D EMA]])/Table2[[#This Row],[200D EMA]]</f>
        <v>8.1019376691736852E-2</v>
      </c>
      <c r="V85">
        <v>0.71238094394171902</v>
      </c>
      <c r="W85">
        <v>1165.9000000000001</v>
      </c>
      <c r="X85">
        <v>1209</v>
      </c>
      <c r="Y85">
        <v>1098</v>
      </c>
      <c r="Z85">
        <v>1209</v>
      </c>
      <c r="AA85">
        <v>1098</v>
      </c>
      <c r="AB85">
        <v>1209</v>
      </c>
      <c r="AC85" s="1">
        <f>(Table2[[#This Row],[Close Price]]/Table2[[#This Row],[Day Low]])-1</f>
        <v>4.6316150613259222E-3</v>
      </c>
      <c r="AD85" s="1">
        <f>(Table2[[#This Row],[Day High]]/Table2[[#This Row],[Close Price]])-1</f>
        <v>3.2186459489456309E-2</v>
      </c>
      <c r="AE85" s="1">
        <f>(Table2[[#This Row],[Close Price]]/Table2[[#This Row],[Current Week Low]])-1</f>
        <v>6.6757741347905242E-2</v>
      </c>
      <c r="AF85" s="1">
        <f>(Table2[[#This Row],[Current Week High]]/Table2[[#This Row],[Close Price]])-1</f>
        <v>3.2186459489456309E-2</v>
      </c>
      <c r="AG85" s="1">
        <f>(Table2[[#This Row],[Close Price]]/Table2[[#This Row],[Current Month Low]])-1</f>
        <v>6.6757741347905242E-2</v>
      </c>
      <c r="AH85" s="1">
        <f>(Table2[[#This Row],[Current Month High]]/Table2[[#This Row],[Close Price]])-1</f>
        <v>3.2186459489456309E-2</v>
      </c>
      <c r="AI85">
        <v>23.7940749594467</v>
      </c>
      <c r="AJ85">
        <v>122.532535385199</v>
      </c>
      <c r="AK85" t="str">
        <f>IF(AND(Table2[[#This Row],[20D EMA]]&gt;Table2[[#This Row],[50D EMA]],Table2[[#This Row],[50D EMA]]&gt;Table2[[#This Row],[200D EMA]]),"Uptrend","Downtrend/NoTrend")</f>
        <v>Downtrend/NoTrend</v>
      </c>
      <c r="AL85">
        <v>-0.1</v>
      </c>
      <c r="AM85" t="s">
        <v>3202</v>
      </c>
      <c r="AN85">
        <v>4.95</v>
      </c>
      <c r="AO85" t="s">
        <v>3203</v>
      </c>
      <c r="AP85">
        <v>0.18985156264913899</v>
      </c>
      <c r="AQ85">
        <f>(Table2[[#This Row],[Sharpe Ratio]]-AVERAGE(Table2[Sharpe Ratio]))/_xlfn.STDEV.P(Table2[Sharpe Ratio])</f>
        <v>1.5098498186208034</v>
      </c>
      <c r="AR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5">
        <f>_xlfn.RANK.AVG(Table2[[#This Row],[1Y Return vs Nifty Z-Score]],Table2[1Y Return vs Nifty Z-Score])</f>
        <v>80</v>
      </c>
      <c r="AT85">
        <f>_xlfn.RANK.AVG(Table2[[#This Row],[6M Return vs Nifty Z-Score]],Table2[6M Return vs Nifty Z-Score])</f>
        <v>322</v>
      </c>
      <c r="AU85">
        <f>_xlfn.RANK.AVG(Table2[[#This Row],[Sharpe Ratio Z-Score]],Table2[Sharpe Ratio Z-Score])</f>
        <v>42</v>
      </c>
      <c r="AV85">
        <f>(Table2[[#This Row],[Rank 1Y]]+Table2[[#This Row],[Rank 6M]]+Table2[[#This Row],[Rank Sharpe]])/3</f>
        <v>148</v>
      </c>
    </row>
    <row r="86" spans="1:48" hidden="1" x14ac:dyDescent="0.3">
      <c r="A86" t="s">
        <v>762</v>
      </c>
      <c r="B86" t="s">
        <v>763</v>
      </c>
      <c r="C86" t="s">
        <v>3167</v>
      </c>
      <c r="D86" t="s">
        <v>764</v>
      </c>
      <c r="E86">
        <v>21827.689679579998</v>
      </c>
      <c r="F86">
        <v>510.1</v>
      </c>
      <c r="G86">
        <v>41.514639553619098</v>
      </c>
      <c r="H86">
        <f>(Table2[[#This Row],[1Y Return vs Nifty]]-AVERAGE(Table2[1Y Return vs Nifty]))/_xlfn.STDEV.P(Table2[1Y Return vs Nifty])</f>
        <v>0.31581300352518055</v>
      </c>
      <c r="I86">
        <v>7.8173050203930003</v>
      </c>
      <c r="J86">
        <f>(Table2[[#This Row],[1M Return vs Nifty]]-AVERAGE(Table2[1M Return vs Nifty]))/_xlfn.STDEV.P(Table2[1M Return vs Nifty])</f>
        <v>0.74477401082960681</v>
      </c>
      <c r="K86">
        <v>17.3833498229993</v>
      </c>
      <c r="L86">
        <f>(Table2[[#This Row],[6M Return vs Nifty]]-AVERAGE(Table2[6M Return vs Nifty]))/_xlfn.STDEV.P(Table2[6M Return vs Nifty])</f>
        <v>0.26990608072626998</v>
      </c>
      <c r="M86">
        <v>4.5794849397717998</v>
      </c>
      <c r="N86">
        <f>(Table2[[#This Row],[1W Return vs Nifty]]-AVERAGE(Table2[1W Return vs Nifty]))/_xlfn.STDEV.P(Table2[1W Return vs Nifty])</f>
        <v>0.42645056803851106</v>
      </c>
      <c r="O86">
        <v>501.06</v>
      </c>
      <c r="P86">
        <v>517.24070216327004</v>
      </c>
      <c r="Q86">
        <v>489.90453532372601</v>
      </c>
      <c r="R86">
        <v>58.480471761625402</v>
      </c>
      <c r="S86">
        <f>(Table2[[#This Row],[Close Price]]-Table2[[#This Row],[20D EMA]])/Table2[[#This Row],[20D EMA]]</f>
        <v>1.8041751486847925E-2</v>
      </c>
      <c r="T86">
        <f>(Table2[[#This Row],[Close Price]]-Table2[[#This Row],[50D EMA]])/Table2[[#This Row],[50D EMA]]</f>
        <v>-1.3805375588976786E-2</v>
      </c>
      <c r="U86">
        <f>(Table2[[#This Row],[Close Price]]-Table2[[#This Row],[200D EMA]])/Table2[[#This Row],[200D EMA]]</f>
        <v>4.1223265391754277E-2</v>
      </c>
      <c r="V86">
        <v>1.2115985493275601</v>
      </c>
      <c r="W86">
        <v>508.05</v>
      </c>
      <c r="X86">
        <v>522.29999999999995</v>
      </c>
      <c r="Y86">
        <v>491.1</v>
      </c>
      <c r="Z86">
        <v>525.45000000000005</v>
      </c>
      <c r="AA86">
        <v>491.1</v>
      </c>
      <c r="AB86">
        <v>526.5</v>
      </c>
      <c r="AC86" s="1">
        <f>(Table2[[#This Row],[Close Price]]/Table2[[#This Row],[Day Low]])-1</f>
        <v>4.0350359216612119E-3</v>
      </c>
      <c r="AD86" s="1">
        <f>(Table2[[#This Row],[Day High]]/Table2[[#This Row],[Close Price]])-1</f>
        <v>2.3916879043324624E-2</v>
      </c>
      <c r="AE86" s="1">
        <f>(Table2[[#This Row],[Close Price]]/Table2[[#This Row],[Current Week Low]])-1</f>
        <v>3.8688658114437002E-2</v>
      </c>
      <c r="AF86" s="1">
        <f>(Table2[[#This Row],[Current Week High]]/Table2[[#This Row],[Close Price]])-1</f>
        <v>3.0092138796314449E-2</v>
      </c>
      <c r="AG86" s="1">
        <f>(Table2[[#This Row],[Close Price]]/Table2[[#This Row],[Current Month Low]])-1</f>
        <v>3.8688658114437002E-2</v>
      </c>
      <c r="AH86" s="1">
        <f>(Table2[[#This Row],[Current Month High]]/Table2[[#This Row],[Close Price]])-1</f>
        <v>3.2150558713977651E-2</v>
      </c>
      <c r="AI86">
        <v>46.657518133699199</v>
      </c>
      <c r="AJ86">
        <v>69.750415973377699</v>
      </c>
      <c r="AK86" t="str">
        <f>IF(AND(Table2[[#This Row],[20D EMA]]&gt;Table2[[#This Row],[50D EMA]],Table2[[#This Row],[50D EMA]]&gt;Table2[[#This Row],[200D EMA]]),"Uptrend","Downtrend/NoTrend")</f>
        <v>Downtrend/NoTrend</v>
      </c>
      <c r="AL86">
        <v>-0.04</v>
      </c>
      <c r="AM86" t="s">
        <v>3202</v>
      </c>
      <c r="AN86">
        <v>8.9600000000000009</v>
      </c>
      <c r="AO86" t="s">
        <v>3203</v>
      </c>
      <c r="AP86">
        <v>0.23877849189612299</v>
      </c>
      <c r="AQ86">
        <f>(Table2[[#This Row],[Sharpe Ratio]]-AVERAGE(Table2[Sharpe Ratio]))/_xlfn.STDEV.P(Table2[Sharpe Ratio])</f>
        <v>2.0935501661149596</v>
      </c>
      <c r="AR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6">
        <f>_xlfn.RANK.AVG(Table2[[#This Row],[1Y Return vs Nifty Z-Score]],Table2[1Y Return vs Nifty Z-Score])</f>
        <v>213</v>
      </c>
      <c r="AT86">
        <f>_xlfn.RANK.AVG(Table2[[#This Row],[6M Return vs Nifty Z-Score]],Table2[6M Return vs Nifty Z-Score])</f>
        <v>219</v>
      </c>
      <c r="AU86">
        <f>_xlfn.RANK.AVG(Table2[[#This Row],[Sharpe Ratio Z-Score]],Table2[Sharpe Ratio Z-Score])</f>
        <v>13</v>
      </c>
      <c r="AV86">
        <f>(Table2[[#This Row],[Rank 1Y]]+Table2[[#This Row],[Rank 6M]]+Table2[[#This Row],[Rank Sharpe]])/3</f>
        <v>148.33333333333334</v>
      </c>
    </row>
    <row r="87" spans="1:48" x14ac:dyDescent="0.3">
      <c r="A87" t="s">
        <v>871</v>
      </c>
      <c r="B87" t="s">
        <v>872</v>
      </c>
      <c r="C87" t="s">
        <v>3166</v>
      </c>
      <c r="D87" t="s">
        <v>445</v>
      </c>
      <c r="E87">
        <v>17959.395017995001</v>
      </c>
      <c r="F87">
        <v>1291.5999999999999</v>
      </c>
      <c r="G87">
        <v>42.7834006487086</v>
      </c>
      <c r="H87">
        <f>(Table2[[#This Row],[1Y Return vs Nifty]]-AVERAGE(Table2[1Y Return vs Nifty]))/_xlfn.STDEV.P(Table2[1Y Return vs Nifty])</f>
        <v>0.33827264089765918</v>
      </c>
      <c r="I87">
        <v>3.66908668169925</v>
      </c>
      <c r="J87">
        <f>(Table2[[#This Row],[1M Return vs Nifty]]-AVERAGE(Table2[1M Return vs Nifty]))/_xlfn.STDEV.P(Table2[1M Return vs Nifty])</f>
        <v>0.30845390589078064</v>
      </c>
      <c r="K87">
        <v>22.8017669549528</v>
      </c>
      <c r="L87">
        <f>(Table2[[#This Row],[6M Return vs Nifty]]-AVERAGE(Table2[6M Return vs Nifty]))/_xlfn.STDEV.P(Table2[6M Return vs Nifty])</f>
        <v>0.44568516812350972</v>
      </c>
      <c r="M87">
        <v>-2.5239203070586398</v>
      </c>
      <c r="N87">
        <f>(Table2[[#This Row],[1W Return vs Nifty]]-AVERAGE(Table2[1W Return vs Nifty]))/_xlfn.STDEV.P(Table2[1W Return vs Nifty])</f>
        <v>-1.3769735658832889</v>
      </c>
      <c r="O87">
        <v>1269.95</v>
      </c>
      <c r="P87">
        <v>1268.2722340944299</v>
      </c>
      <c r="Q87">
        <v>1157.6404584146401</v>
      </c>
      <c r="R87">
        <v>44.489442165743398</v>
      </c>
      <c r="S87" s="1">
        <f>(Table2[[#This Row],[Close Price]]-Table2[[#This Row],[20D EMA]])/Table2[[#This Row],[20D EMA]]</f>
        <v>1.7047915272254705E-2</v>
      </c>
      <c r="T87" s="1">
        <f>(Table2[[#This Row],[Close Price]]-Table2[[#This Row],[50D EMA]])/Table2[[#This Row],[50D EMA]]</f>
        <v>1.839334275280927E-2</v>
      </c>
      <c r="U87" s="1">
        <f>(Table2[[#This Row],[Close Price]]-Table2[[#This Row],[200D EMA]])/Table2[[#This Row],[200D EMA]]</f>
        <v>0.11571774345966977</v>
      </c>
      <c r="V87">
        <v>0.85994218703940695</v>
      </c>
      <c r="W87">
        <v>1258.5999999999999</v>
      </c>
      <c r="X87">
        <v>1334.6</v>
      </c>
      <c r="Y87">
        <v>1255.25</v>
      </c>
      <c r="Z87">
        <v>1334.6</v>
      </c>
      <c r="AA87">
        <v>1255.25</v>
      </c>
      <c r="AB87">
        <v>1334.6</v>
      </c>
      <c r="AC87" s="1">
        <f>(Table2[[#This Row],[Close Price]]/Table2[[#This Row],[Day Low]])-1</f>
        <v>2.6219609089464413E-2</v>
      </c>
      <c r="AD87" s="1">
        <f>(Table2[[#This Row],[Day High]]/Table2[[#This Row],[Close Price]])-1</f>
        <v>3.3292040879529194E-2</v>
      </c>
      <c r="AE87" s="1">
        <f>(Table2[[#This Row],[Close Price]]/Table2[[#This Row],[Current Week Low]])-1</f>
        <v>2.8958374825731825E-2</v>
      </c>
      <c r="AF87" s="1">
        <f>(Table2[[#This Row],[Current Week High]]/Table2[[#This Row],[Close Price]])-1</f>
        <v>3.3292040879529194E-2</v>
      </c>
      <c r="AG87" s="1">
        <f>(Table2[[#This Row],[Close Price]]/Table2[[#This Row],[Current Month Low]])-1</f>
        <v>2.8958374825731825E-2</v>
      </c>
      <c r="AH87" s="1">
        <f>(Table2[[#This Row],[Current Month High]]/Table2[[#This Row],[Close Price]])-1</f>
        <v>3.3292040879529194E-2</v>
      </c>
      <c r="AI87">
        <v>19.518426757509999</v>
      </c>
      <c r="AJ87">
        <v>77.539518900343595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-0.01</v>
      </c>
      <c r="AM87" t="s">
        <v>3202</v>
      </c>
      <c r="AN87">
        <v>4.9400000000000004</v>
      </c>
      <c r="AO87" t="s">
        <v>3203</v>
      </c>
      <c r="AP87">
        <v>0.175269213936319</v>
      </c>
      <c r="AQ87">
        <f>(Table2[[#This Row],[Sharpe Ratio]]-AVERAGE(Table2[Sharpe Ratio]))/_xlfn.STDEV.P(Table2[Sharpe Ratio])</f>
        <v>1.335881778076369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1.0513199271050298</v>
      </c>
      <c r="AS87">
        <f>_xlfn.RANK.AVG(Table2[[#This Row],[1Y Return vs Nifty Z-Score]],Table2[1Y Return vs Nifty Z-Score])</f>
        <v>205</v>
      </c>
      <c r="AT87">
        <f>_xlfn.RANK.AVG(Table2[[#This Row],[6M Return vs Nifty Z-Score]],Table2[6M Return vs Nifty Z-Score])</f>
        <v>173</v>
      </c>
      <c r="AU87">
        <f>_xlfn.RANK.AVG(Table2[[#This Row],[Sharpe Ratio Z-Score]],Table2[Sharpe Ratio Z-Score])</f>
        <v>67</v>
      </c>
      <c r="AV87">
        <f>(Table2[[#This Row],[Rank 1Y]]+Table2[[#This Row],[Rank 6M]]+Table2[[#This Row],[Rank Sharpe]])/3</f>
        <v>148.33333333333334</v>
      </c>
    </row>
    <row r="88" spans="1:48" hidden="1" x14ac:dyDescent="0.3">
      <c r="A88" t="s">
        <v>1741</v>
      </c>
      <c r="B88" t="s">
        <v>1742</v>
      </c>
      <c r="C88" t="s">
        <v>3159</v>
      </c>
      <c r="D88" t="s">
        <v>128</v>
      </c>
      <c r="E88">
        <v>4781.7778799999996</v>
      </c>
      <c r="F88">
        <v>517.29999999999995</v>
      </c>
      <c r="G88">
        <v>103.08926422535799</v>
      </c>
      <c r="H88">
        <f>(Table2[[#This Row],[1Y Return vs Nifty]]-AVERAGE(Table2[1Y Return vs Nifty]))/_xlfn.STDEV.P(Table2[1Y Return vs Nifty])</f>
        <v>1.4058083910147192</v>
      </c>
      <c r="I88">
        <v>-13.077773538396499</v>
      </c>
      <c r="J88">
        <f>(Table2[[#This Row],[1M Return vs Nifty]]-AVERAGE(Table2[1M Return vs Nifty]))/_xlfn.STDEV.P(Table2[1M Return vs Nifty])</f>
        <v>-1.4530232421344027</v>
      </c>
      <c r="K88">
        <v>49.2323596535796</v>
      </c>
      <c r="L88">
        <f>(Table2[[#This Row],[6M Return vs Nifty]]-AVERAGE(Table2[6M Return vs Nifty]))/_xlfn.STDEV.P(Table2[6M Return vs Nifty])</f>
        <v>1.303121085438677</v>
      </c>
      <c r="M88">
        <v>-1.7667119962492099</v>
      </c>
      <c r="N88">
        <f>(Table2[[#This Row],[1W Return vs Nifty]]-AVERAGE(Table2[1W Return vs Nifty]))/_xlfn.STDEV.P(Table2[1W Return vs Nifty])</f>
        <v>-1.1847322823482962</v>
      </c>
      <c r="O88">
        <v>553.12</v>
      </c>
      <c r="P88">
        <v>567.87963291456401</v>
      </c>
      <c r="Q88">
        <v>479.59379830975399</v>
      </c>
      <c r="R88">
        <v>27.062773431131099</v>
      </c>
      <c r="S88">
        <f>(Table2[[#This Row],[Close Price]]-Table2[[#This Row],[20D EMA]])/Table2[[#This Row],[20D EMA]]</f>
        <v>-6.4759907434191591E-2</v>
      </c>
      <c r="T88">
        <f>(Table2[[#This Row],[Close Price]]-Table2[[#This Row],[50D EMA]])/Table2[[#This Row],[50D EMA]]</f>
        <v>-8.90675241423452E-2</v>
      </c>
      <c r="U88">
        <f>(Table2[[#This Row],[Close Price]]-Table2[[#This Row],[200D EMA]])/Table2[[#This Row],[200D EMA]]</f>
        <v>7.862112025454665E-2</v>
      </c>
      <c r="V88">
        <v>1.06440691505605</v>
      </c>
      <c r="W88">
        <v>513.79999999999995</v>
      </c>
      <c r="X88">
        <v>524.45000000000005</v>
      </c>
      <c r="Y88">
        <v>509</v>
      </c>
      <c r="Z88">
        <v>534</v>
      </c>
      <c r="AA88">
        <v>509</v>
      </c>
      <c r="AB88">
        <v>534.54999999999995</v>
      </c>
      <c r="AC88" s="1">
        <f>(Table2[[#This Row],[Close Price]]/Table2[[#This Row],[Day Low]])-1</f>
        <v>6.8119891008173727E-3</v>
      </c>
      <c r="AD88" s="1">
        <f>(Table2[[#This Row],[Day High]]/Table2[[#This Row],[Close Price]])-1</f>
        <v>1.3821766866422003E-2</v>
      </c>
      <c r="AE88" s="1">
        <f>(Table2[[#This Row],[Close Price]]/Table2[[#This Row],[Current Week Low]])-1</f>
        <v>1.6306483300589258E-2</v>
      </c>
      <c r="AF88" s="1">
        <f>(Table2[[#This Row],[Current Week High]]/Table2[[#This Row],[Close Price]])-1</f>
        <v>3.2283007925768548E-2</v>
      </c>
      <c r="AG88" s="1">
        <f>(Table2[[#This Row],[Close Price]]/Table2[[#This Row],[Current Month Low]])-1</f>
        <v>1.6306483300589258E-2</v>
      </c>
      <c r="AH88" s="1">
        <f>(Table2[[#This Row],[Current Month High]]/Table2[[#This Row],[Close Price]])-1</f>
        <v>3.3346220761647061E-2</v>
      </c>
      <c r="AI88">
        <v>40.605064759327298</v>
      </c>
      <c r="AJ88">
        <v>131.609581374524</v>
      </c>
      <c r="AK88" t="str">
        <f>IF(AND(Table2[[#This Row],[20D EMA]]&gt;Table2[[#This Row],[50D EMA]],Table2[[#This Row],[50D EMA]]&gt;Table2[[#This Row],[200D EMA]]),"Uptrend","Downtrend/NoTrend")</f>
        <v>Downtrend/NoTrend</v>
      </c>
      <c r="AL88">
        <v>0.02</v>
      </c>
      <c r="AM88" t="s">
        <v>3203</v>
      </c>
      <c r="AN88">
        <v>-17.38</v>
      </c>
      <c r="AO88" t="s">
        <v>3202</v>
      </c>
      <c r="AP88">
        <v>7.0758118145801005E-2</v>
      </c>
      <c r="AQ88">
        <f>(Table2[[#This Row],[Sharpe Ratio]]-AVERAGE(Table2[Sharpe Ratio]))/_xlfn.STDEV.P(Table2[Sharpe Ratio])</f>
        <v>8.9059958910580495E-2</v>
      </c>
      <c r="AR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8">
        <f>_xlfn.RANK.AVG(Table2[[#This Row],[1Y Return vs Nifty Z-Score]],Table2[1Y Return vs Nifty Z-Score])</f>
        <v>62</v>
      </c>
      <c r="AT88">
        <f>_xlfn.RANK.AVG(Table2[[#This Row],[6M Return vs Nifty Z-Score]],Table2[6M Return vs Nifty Z-Score])</f>
        <v>64</v>
      </c>
      <c r="AU88">
        <f>_xlfn.RANK.AVG(Table2[[#This Row],[Sharpe Ratio Z-Score]],Table2[Sharpe Ratio Z-Score])</f>
        <v>320</v>
      </c>
      <c r="AV88">
        <f>(Table2[[#This Row],[Rank 1Y]]+Table2[[#This Row],[Rank 6M]]+Table2[[#This Row],[Rank Sharpe]])/3</f>
        <v>148.66666666666666</v>
      </c>
    </row>
    <row r="89" spans="1:48" x14ac:dyDescent="0.3">
      <c r="A89" t="s">
        <v>1833</v>
      </c>
      <c r="B89" t="s">
        <v>1834</v>
      </c>
      <c r="C89" t="s">
        <v>3163</v>
      </c>
      <c r="D89" t="s">
        <v>199</v>
      </c>
      <c r="E89">
        <v>4320.5037873000001</v>
      </c>
      <c r="F89">
        <v>1643.95</v>
      </c>
      <c r="G89">
        <v>56.961099386173998</v>
      </c>
      <c r="H89">
        <f>(Table2[[#This Row],[1Y Return vs Nifty]]-AVERAGE(Table2[1Y Return vs Nifty]))/_xlfn.STDEV.P(Table2[1Y Return vs Nifty])</f>
        <v>0.58924658205342795</v>
      </c>
      <c r="I89">
        <v>2.72303132579979</v>
      </c>
      <c r="J89">
        <f>(Table2[[#This Row],[1M Return vs Nifty]]-AVERAGE(Table2[1M Return vs Nifty]))/_xlfn.STDEV.P(Table2[1M Return vs Nifty])</f>
        <v>0.20894540887806703</v>
      </c>
      <c r="K89">
        <v>36.419305722440498</v>
      </c>
      <c r="L89">
        <f>(Table2[[#This Row],[6M Return vs Nifty]]-AVERAGE(Table2[6M Return vs Nifty]))/_xlfn.STDEV.P(Table2[6M Return vs Nifty])</f>
        <v>0.88745228919462749</v>
      </c>
      <c r="M89">
        <v>7.7380425016340997</v>
      </c>
      <c r="N89">
        <f>(Table2[[#This Row],[1W Return vs Nifty]]-AVERAGE(Table2[1W Return vs Nifty]))/_xlfn.STDEV.P(Table2[1W Return vs Nifty])</f>
        <v>1.2283503242132472</v>
      </c>
      <c r="O89">
        <v>1591.29</v>
      </c>
      <c r="P89">
        <v>1578.72702283135</v>
      </c>
      <c r="Q89">
        <v>1365.8994597419401</v>
      </c>
      <c r="R89">
        <v>68.504362911604204</v>
      </c>
      <c r="S89" s="1">
        <f>(Table2[[#This Row],[Close Price]]-Table2[[#This Row],[20D EMA]])/Table2[[#This Row],[20D EMA]]</f>
        <v>3.3092648103111362E-2</v>
      </c>
      <c r="T89" s="1">
        <f>(Table2[[#This Row],[Close Price]]-Table2[[#This Row],[50D EMA]])/Table2[[#This Row],[50D EMA]]</f>
        <v>4.13136509513067E-2</v>
      </c>
      <c r="U89" s="1">
        <f>(Table2[[#This Row],[Close Price]]-Table2[[#This Row],[200D EMA]])/Table2[[#This Row],[200D EMA]]</f>
        <v>0.20356589079447487</v>
      </c>
      <c r="V89">
        <v>0.370387978658196</v>
      </c>
      <c r="W89">
        <v>1631.05</v>
      </c>
      <c r="X89">
        <v>1649.75</v>
      </c>
      <c r="Y89">
        <v>1537.6</v>
      </c>
      <c r="Z89">
        <v>1649.75</v>
      </c>
      <c r="AA89">
        <v>1537.6</v>
      </c>
      <c r="AB89">
        <v>1649.75</v>
      </c>
      <c r="AC89" s="1">
        <f>(Table2[[#This Row],[Close Price]]/Table2[[#This Row],[Day Low]])-1</f>
        <v>7.9090156647558807E-3</v>
      </c>
      <c r="AD89" s="1">
        <f>(Table2[[#This Row],[Day High]]/Table2[[#This Row],[Close Price]])-1</f>
        <v>3.5280878372212499E-3</v>
      </c>
      <c r="AE89" s="1">
        <f>(Table2[[#This Row],[Close Price]]/Table2[[#This Row],[Current Week Low]])-1</f>
        <v>6.9166233090530715E-2</v>
      </c>
      <c r="AF89" s="1">
        <f>(Table2[[#This Row],[Current Week High]]/Table2[[#This Row],[Close Price]])-1</f>
        <v>3.5280878372212499E-3</v>
      </c>
      <c r="AG89" s="1">
        <f>(Table2[[#This Row],[Close Price]]/Table2[[#This Row],[Current Month Low]])-1</f>
        <v>6.9166233090530715E-2</v>
      </c>
      <c r="AH89" s="1">
        <f>(Table2[[#This Row],[Current Month High]]/Table2[[#This Row],[Close Price]])-1</f>
        <v>3.5280878372212499E-3</v>
      </c>
      <c r="AI89">
        <v>8.8840901487271502</v>
      </c>
      <c r="AJ89">
        <v>88.742824339839203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0.22</v>
      </c>
      <c r="AM89" t="s">
        <v>3203</v>
      </c>
      <c r="AN89">
        <v>7.71</v>
      </c>
      <c r="AO89" t="s">
        <v>3203</v>
      </c>
      <c r="AP89">
        <v>0.113856981423158</v>
      </c>
      <c r="AQ89">
        <f>(Table2[[#This Row],[Sharpe Ratio]]-AVERAGE(Table2[Sharpe Ratio]))/_xlfn.STDEV.P(Table2[Sharpe Ratio])</f>
        <v>0.60323123143423174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3.5172258357736013</v>
      </c>
      <c r="AS89">
        <f>_xlfn.RANK.AVG(Table2[[#This Row],[1Y Return vs Nifty Z-Score]],Table2[1Y Return vs Nifty Z-Score])</f>
        <v>151</v>
      </c>
      <c r="AT89">
        <f>_xlfn.RANK.AVG(Table2[[#This Row],[6M Return vs Nifty Z-Score]],Table2[6M Return vs Nifty Z-Score])</f>
        <v>106</v>
      </c>
      <c r="AU89">
        <f>_xlfn.RANK.AVG(Table2[[#This Row],[Sharpe Ratio Z-Score]],Table2[Sharpe Ratio Z-Score])</f>
        <v>191</v>
      </c>
      <c r="AV89">
        <f>(Table2[[#This Row],[Rank 1Y]]+Table2[[#This Row],[Rank 6M]]+Table2[[#This Row],[Rank Sharpe]])/3</f>
        <v>149.33333333333334</v>
      </c>
    </row>
    <row r="90" spans="1:48" x14ac:dyDescent="0.3">
      <c r="A90" t="s">
        <v>903</v>
      </c>
      <c r="B90" t="s">
        <v>904</v>
      </c>
      <c r="C90" t="s">
        <v>3167</v>
      </c>
      <c r="D90" t="s">
        <v>764</v>
      </c>
      <c r="E90">
        <v>17272.6810425</v>
      </c>
      <c r="F90">
        <v>4266.8500000000004</v>
      </c>
      <c r="G90">
        <v>76.300449677665199</v>
      </c>
      <c r="H90">
        <f>(Table2[[#This Row],[1Y Return vs Nifty]]-AVERAGE(Table2[1Y Return vs Nifty]))/_xlfn.STDEV.P(Table2[1Y Return vs Nifty])</f>
        <v>0.93159219483058442</v>
      </c>
      <c r="I90">
        <v>13.9927083582518</v>
      </c>
      <c r="J90">
        <f>(Table2[[#This Row],[1M Return vs Nifty]]-AVERAGE(Table2[1M Return vs Nifty]))/_xlfn.STDEV.P(Table2[1M Return vs Nifty])</f>
        <v>1.394318565242477</v>
      </c>
      <c r="K90">
        <v>20.179209408770301</v>
      </c>
      <c r="L90">
        <f>(Table2[[#This Row],[6M Return vs Nifty]]-AVERAGE(Table2[6M Return vs Nifty]))/_xlfn.STDEV.P(Table2[6M Return vs Nifty])</f>
        <v>0.36060667363179771</v>
      </c>
      <c r="M90">
        <v>4.3157107145935196</v>
      </c>
      <c r="N90">
        <f>(Table2[[#This Row],[1W Return vs Nifty]]-AVERAGE(Table2[1W Return vs Nifty]))/_xlfn.STDEV.P(Table2[1W Return vs Nifty])</f>
        <v>0.35948313663576364</v>
      </c>
      <c r="O90">
        <v>3954.62</v>
      </c>
      <c r="P90">
        <v>3922.0470110706401</v>
      </c>
      <c r="Q90">
        <v>3687.4975196578198</v>
      </c>
      <c r="R90">
        <v>68.743543649828297</v>
      </c>
      <c r="S90" s="1">
        <f>(Table2[[#This Row],[Close Price]]-Table2[[#This Row],[20D EMA]])/Table2[[#This Row],[20D EMA]]</f>
        <v>7.8953224330024246E-2</v>
      </c>
      <c r="T90" s="1">
        <f>(Table2[[#This Row],[Close Price]]-Table2[[#This Row],[50D EMA]])/Table2[[#This Row],[50D EMA]]</f>
        <v>8.7914037734911285E-2</v>
      </c>
      <c r="U90" s="1">
        <f>(Table2[[#This Row],[Close Price]]-Table2[[#This Row],[200D EMA]])/Table2[[#This Row],[200D EMA]]</f>
        <v>0.15711264272143602</v>
      </c>
      <c r="V90">
        <v>0.80915735175497505</v>
      </c>
      <c r="W90">
        <v>4152.55</v>
      </c>
      <c r="X90">
        <v>4348</v>
      </c>
      <c r="Y90">
        <v>3933</v>
      </c>
      <c r="Z90">
        <v>4348</v>
      </c>
      <c r="AA90">
        <v>3933</v>
      </c>
      <c r="AB90">
        <v>4348</v>
      </c>
      <c r="AC90" s="1">
        <f>(Table2[[#This Row],[Close Price]]/Table2[[#This Row],[Day Low]])-1</f>
        <v>2.7525255565857165E-2</v>
      </c>
      <c r="AD90" s="1">
        <f>(Table2[[#This Row],[Day High]]/Table2[[#This Row],[Close Price]])-1</f>
        <v>1.9018714039630957E-2</v>
      </c>
      <c r="AE90" s="1">
        <f>(Table2[[#This Row],[Close Price]]/Table2[[#This Row],[Current Week Low]])-1</f>
        <v>8.4884312229850156E-2</v>
      </c>
      <c r="AF90" s="1">
        <f>(Table2[[#This Row],[Current Week High]]/Table2[[#This Row],[Close Price]])-1</f>
        <v>1.9018714039630957E-2</v>
      </c>
      <c r="AG90" s="1">
        <f>(Table2[[#This Row],[Close Price]]/Table2[[#This Row],[Current Month Low]])-1</f>
        <v>8.4884312229850156E-2</v>
      </c>
      <c r="AH90" s="1">
        <f>(Table2[[#This Row],[Current Month High]]/Table2[[#This Row],[Close Price]])-1</f>
        <v>1.9018714039630957E-2</v>
      </c>
      <c r="AI90">
        <v>28.6194733820031</v>
      </c>
      <c r="AJ90">
        <v>109.771146235343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0.17</v>
      </c>
      <c r="AM90" t="s">
        <v>3203</v>
      </c>
      <c r="AN90">
        <v>12.17</v>
      </c>
      <c r="AO90" t="s">
        <v>3203</v>
      </c>
      <c r="AP90">
        <v>0.122829072557541</v>
      </c>
      <c r="AQ90">
        <f>(Table2[[#This Row],[Sharpe Ratio]]-AVERAGE(Table2[Sharpe Ratio]))/_xlfn.STDEV.P(Table2[Sharpe Ratio])</f>
        <v>0.71026866038163328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3.756269230722256</v>
      </c>
      <c r="AS90">
        <f>_xlfn.RANK.AVG(Table2[[#This Row],[1Y Return vs Nifty Z-Score]],Table2[1Y Return vs Nifty Z-Score])</f>
        <v>105</v>
      </c>
      <c r="AT90">
        <f>_xlfn.RANK.AVG(Table2[[#This Row],[6M Return vs Nifty Z-Score]],Table2[6M Return vs Nifty Z-Score])</f>
        <v>198</v>
      </c>
      <c r="AU90">
        <f>_xlfn.RANK.AVG(Table2[[#This Row],[Sharpe Ratio Z-Score]],Table2[Sharpe Ratio Z-Score])</f>
        <v>167</v>
      </c>
      <c r="AV90">
        <f>(Table2[[#This Row],[Rank 1Y]]+Table2[[#This Row],[Rank 6M]]+Table2[[#This Row],[Rank Sharpe]])/3</f>
        <v>156.66666666666666</v>
      </c>
    </row>
    <row r="91" spans="1:48" x14ac:dyDescent="0.3">
      <c r="A91" t="s">
        <v>1091</v>
      </c>
      <c r="B91" t="s">
        <v>1092</v>
      </c>
      <c r="C91" t="s">
        <v>3162</v>
      </c>
      <c r="D91" t="s">
        <v>205</v>
      </c>
      <c r="E91">
        <v>12002.98901999</v>
      </c>
      <c r="F91">
        <v>288.25</v>
      </c>
      <c r="G91">
        <v>30.653110080464199</v>
      </c>
      <c r="H91">
        <f>(Table2[[#This Row],[1Y Return vs Nifty]]-AVERAGE(Table2[1Y Return vs Nifty]))/_xlfn.STDEV.P(Table2[1Y Return vs Nifty])</f>
        <v>0.12354196509115643</v>
      </c>
      <c r="I91">
        <v>0.99153624271823404</v>
      </c>
      <c r="J91">
        <f>(Table2[[#This Row],[1M Return vs Nifty]]-AVERAGE(Table2[1M Return vs Nifty]))/_xlfn.STDEV.P(Table2[1M Return vs Nifty])</f>
        <v>2.6822373235467722E-2</v>
      </c>
      <c r="K91">
        <v>60.308955311820299</v>
      </c>
      <c r="L91">
        <f>(Table2[[#This Row],[6M Return vs Nifty]]-AVERAGE(Table2[6M Return vs Nifty]))/_xlfn.STDEV.P(Table2[6M Return vs Nifty])</f>
        <v>1.6624573692385576</v>
      </c>
      <c r="M91">
        <v>7.5957098942738597</v>
      </c>
      <c r="N91">
        <f>(Table2[[#This Row],[1W Return vs Nifty]]-AVERAGE(Table2[1W Return vs Nifty]))/_xlfn.STDEV.P(Table2[1W Return vs Nifty])</f>
        <v>1.192214689227195</v>
      </c>
      <c r="O91">
        <v>285.79000000000002</v>
      </c>
      <c r="P91">
        <v>271.86857093087701</v>
      </c>
      <c r="Q91">
        <v>228.86311806461799</v>
      </c>
      <c r="R91">
        <v>69.353588976853501</v>
      </c>
      <c r="S91" s="1">
        <f>(Table2[[#This Row],[Close Price]]-Table2[[#This Row],[20D EMA]])/Table2[[#This Row],[20D EMA]]</f>
        <v>8.6077189544769908E-3</v>
      </c>
      <c r="T91" s="1">
        <f>(Table2[[#This Row],[Close Price]]-Table2[[#This Row],[50D EMA]])/Table2[[#This Row],[50D EMA]]</f>
        <v>6.0254957066324485E-2</v>
      </c>
      <c r="U91" s="1">
        <f>(Table2[[#This Row],[Close Price]]-Table2[[#This Row],[200D EMA]])/Table2[[#This Row],[200D EMA]]</f>
        <v>0.25948646700957084</v>
      </c>
      <c r="V91">
        <v>0.154692728110851</v>
      </c>
      <c r="W91">
        <v>288.2</v>
      </c>
      <c r="X91">
        <v>304.39999999999998</v>
      </c>
      <c r="Y91">
        <v>280.2</v>
      </c>
      <c r="Z91">
        <v>308.89999999999998</v>
      </c>
      <c r="AA91">
        <v>280.2</v>
      </c>
      <c r="AB91">
        <v>308.89999999999998</v>
      </c>
      <c r="AC91" s="1">
        <f>(Table2[[#This Row],[Close Price]]/Table2[[#This Row],[Day Low]])-1</f>
        <v>1.7349063150584598E-4</v>
      </c>
      <c r="AD91" s="1">
        <f>(Table2[[#This Row],[Day High]]/Table2[[#This Row],[Close Price]])-1</f>
        <v>5.6027753686036297E-2</v>
      </c>
      <c r="AE91" s="1">
        <f>(Table2[[#This Row],[Close Price]]/Table2[[#This Row],[Current Week Low]])-1</f>
        <v>2.8729478943611664E-2</v>
      </c>
      <c r="AF91" s="1">
        <f>(Table2[[#This Row],[Current Week High]]/Table2[[#This Row],[Close Price]])-1</f>
        <v>7.163920208152641E-2</v>
      </c>
      <c r="AG91" s="1">
        <f>(Table2[[#This Row],[Close Price]]/Table2[[#This Row],[Current Month Low]])-1</f>
        <v>2.8729478943611664E-2</v>
      </c>
      <c r="AH91" s="1">
        <f>(Table2[[#This Row],[Current Month High]]/Table2[[#This Row],[Close Price]])-1</f>
        <v>7.163920208152641E-2</v>
      </c>
      <c r="AI91">
        <v>21.769297484822101</v>
      </c>
      <c r="AJ91">
        <v>99.550017307026593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0.33</v>
      </c>
      <c r="AM91" t="s">
        <v>3203</v>
      </c>
      <c r="AN91">
        <v>13.24</v>
      </c>
      <c r="AO91" t="s">
        <v>3203</v>
      </c>
      <c r="AP91">
        <v>0.12013337161004101</v>
      </c>
      <c r="AQ91">
        <f>(Table2[[#This Row],[Sharpe Ratio]]-AVERAGE(Table2[Sharpe Ratio]))/_xlfn.STDEV.P(Table2[Sharpe Ratio])</f>
        <v>0.67810883339038452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3.6831452301827614</v>
      </c>
      <c r="AS91">
        <f>_xlfn.RANK.AVG(Table2[[#This Row],[1Y Return vs Nifty Z-Score]],Table2[1Y Return vs Nifty Z-Score])</f>
        <v>251</v>
      </c>
      <c r="AT91">
        <f>_xlfn.RANK.AVG(Table2[[#This Row],[6M Return vs Nifty Z-Score]],Table2[6M Return vs Nifty Z-Score])</f>
        <v>47</v>
      </c>
      <c r="AU91">
        <f>_xlfn.RANK.AVG(Table2[[#This Row],[Sharpe Ratio Z-Score]],Table2[Sharpe Ratio Z-Score])</f>
        <v>177</v>
      </c>
      <c r="AV91">
        <f>(Table2[[#This Row],[Rank 1Y]]+Table2[[#This Row],[Rank 6M]]+Table2[[#This Row],[Rank Sharpe]])/3</f>
        <v>158.33333333333334</v>
      </c>
    </row>
    <row r="92" spans="1:48" x14ac:dyDescent="0.3">
      <c r="A92" t="s">
        <v>907</v>
      </c>
      <c r="B92" t="s">
        <v>908</v>
      </c>
      <c r="C92" t="s">
        <v>3169</v>
      </c>
      <c r="D92" t="s">
        <v>693</v>
      </c>
      <c r="E92">
        <v>17191.855767100002</v>
      </c>
      <c r="F92">
        <v>419.1</v>
      </c>
      <c r="G92">
        <v>27.042018644568302</v>
      </c>
      <c r="H92">
        <f>(Table2[[#This Row],[1Y Return vs Nifty]]-AVERAGE(Table2[1Y Return vs Nifty]))/_xlfn.STDEV.P(Table2[1Y Return vs Nifty])</f>
        <v>5.9618343470835708E-2</v>
      </c>
      <c r="I92">
        <v>17.341298211088201</v>
      </c>
      <c r="J92">
        <f>(Table2[[#This Row],[1M Return vs Nifty]]-AVERAGE(Table2[1M Return vs Nifty]))/_xlfn.STDEV.P(Table2[1M Return vs Nifty])</f>
        <v>1.74653172199901</v>
      </c>
      <c r="K92">
        <v>22.238933367015999</v>
      </c>
      <c r="L92">
        <f>(Table2[[#This Row],[6M Return vs Nifty]]-AVERAGE(Table2[6M Return vs Nifty]))/_xlfn.STDEV.P(Table2[6M Return vs Nifty])</f>
        <v>0.42742626113375271</v>
      </c>
      <c r="M92">
        <v>9.7831278086421296</v>
      </c>
      <c r="N92">
        <f>(Table2[[#This Row],[1W Return vs Nifty]]-AVERAGE(Table2[1W Return vs Nifty]))/_xlfn.STDEV.P(Table2[1W Return vs Nifty])</f>
        <v>1.7475599244585409</v>
      </c>
      <c r="O92">
        <v>391.81</v>
      </c>
      <c r="P92">
        <v>387.554812466138</v>
      </c>
      <c r="Q92">
        <v>357.55693652316</v>
      </c>
      <c r="R92">
        <v>71.254895109204199</v>
      </c>
      <c r="S92" s="1">
        <f>(Table2[[#This Row],[Close Price]]-Table2[[#This Row],[20D EMA]])/Table2[[#This Row],[20D EMA]]</f>
        <v>6.9651106403614049E-2</v>
      </c>
      <c r="T92" s="1">
        <f>(Table2[[#This Row],[Close Price]]-Table2[[#This Row],[50D EMA]])/Table2[[#This Row],[50D EMA]]</f>
        <v>8.1395422064635653E-2</v>
      </c>
      <c r="U92" s="1">
        <f>(Table2[[#This Row],[Close Price]]-Table2[[#This Row],[200D EMA]])/Table2[[#This Row],[200D EMA]]</f>
        <v>0.17212101679603045</v>
      </c>
      <c r="V92">
        <v>0.64807397786132503</v>
      </c>
      <c r="W92">
        <v>414</v>
      </c>
      <c r="X92">
        <v>424.9</v>
      </c>
      <c r="Y92">
        <v>390</v>
      </c>
      <c r="Z92">
        <v>427.55</v>
      </c>
      <c r="AA92">
        <v>390</v>
      </c>
      <c r="AB92">
        <v>427.55</v>
      </c>
      <c r="AC92" s="1">
        <f>(Table2[[#This Row],[Close Price]]/Table2[[#This Row],[Day Low]])-1</f>
        <v>1.2318840579710111E-2</v>
      </c>
      <c r="AD92" s="1">
        <f>(Table2[[#This Row],[Day High]]/Table2[[#This Row],[Close Price]])-1</f>
        <v>1.3839179193509743E-2</v>
      </c>
      <c r="AE92" s="1">
        <f>(Table2[[#This Row],[Close Price]]/Table2[[#This Row],[Current Week Low]])-1</f>
        <v>7.461538461538475E-2</v>
      </c>
      <c r="AF92" s="1">
        <f>(Table2[[#This Row],[Current Week High]]/Table2[[#This Row],[Close Price]])-1</f>
        <v>2.016225244571701E-2</v>
      </c>
      <c r="AG92" s="1">
        <f>(Table2[[#This Row],[Close Price]]/Table2[[#This Row],[Current Month Low]])-1</f>
        <v>7.461538461538475E-2</v>
      </c>
      <c r="AH92" s="1">
        <f>(Table2[[#This Row],[Current Month High]]/Table2[[#This Row],[Close Price]])-1</f>
        <v>2.016225244571701E-2</v>
      </c>
      <c r="AI92">
        <v>13.194941541398199</v>
      </c>
      <c r="AJ92">
        <v>62.630966239813702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0.05</v>
      </c>
      <c r="AM92" t="s">
        <v>3203</v>
      </c>
      <c r="AN92">
        <v>19.47</v>
      </c>
      <c r="AO92" t="s">
        <v>3203</v>
      </c>
      <c r="AP92">
        <v>0.216101118835376</v>
      </c>
      <c r="AQ92">
        <f>(Table2[[#This Row],[Sharpe Ratio]]-AVERAGE(Table2[Sharpe Ratio]))/_xlfn.STDEV.P(Table2[Sharpe Ratio])</f>
        <v>1.8230081407000172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5.804144391762156</v>
      </c>
      <c r="AS92">
        <f>_xlfn.RANK.AVG(Table2[[#This Row],[1Y Return vs Nifty Z-Score]],Table2[1Y Return vs Nifty Z-Score])</f>
        <v>276</v>
      </c>
      <c r="AT92">
        <f>_xlfn.RANK.AVG(Table2[[#This Row],[6M Return vs Nifty Z-Score]],Table2[6M Return vs Nifty Z-Score])</f>
        <v>181</v>
      </c>
      <c r="AU92">
        <f>_xlfn.RANK.AVG(Table2[[#This Row],[Sharpe Ratio Z-Score]],Table2[Sharpe Ratio Z-Score])</f>
        <v>20</v>
      </c>
      <c r="AV92">
        <f>(Table2[[#This Row],[Rank 1Y]]+Table2[[#This Row],[Rank 6M]]+Table2[[#This Row],[Rank Sharpe]])/3</f>
        <v>159</v>
      </c>
    </row>
    <row r="93" spans="1:48" x14ac:dyDescent="0.3">
      <c r="A93" t="s">
        <v>1186</v>
      </c>
      <c r="B93" t="s">
        <v>1187</v>
      </c>
      <c r="C93" t="s">
        <v>3157</v>
      </c>
      <c r="D93" t="s">
        <v>405</v>
      </c>
      <c r="E93">
        <v>10370.643459147001</v>
      </c>
      <c r="F93">
        <v>108.48</v>
      </c>
      <c r="G93">
        <v>54.6099326606424</v>
      </c>
      <c r="H93">
        <f>(Table2[[#This Row],[1Y Return vs Nifty]]-AVERAGE(Table2[1Y Return vs Nifty]))/_xlfn.STDEV.P(Table2[1Y Return vs Nifty])</f>
        <v>0.54762617592491813</v>
      </c>
      <c r="I93">
        <v>-6.4572470804358097</v>
      </c>
      <c r="J93">
        <f>(Table2[[#This Row],[1M Return vs Nifty]]-AVERAGE(Table2[1M Return vs Nifty]))/_xlfn.STDEV.P(Table2[1M Return vs Nifty])</f>
        <v>-0.75665951124233288</v>
      </c>
      <c r="K93">
        <v>39.792917446626298</v>
      </c>
      <c r="L93">
        <f>(Table2[[#This Row],[6M Return vs Nifty]]-AVERAGE(Table2[6M Return vs Nifty]))/_xlfn.STDEV.P(Table2[6M Return vs Nifty])</f>
        <v>0.99689576238404043</v>
      </c>
      <c r="M93">
        <v>2.9630121989957101</v>
      </c>
      <c r="N93">
        <f>(Table2[[#This Row],[1W Return vs Nifty]]-AVERAGE(Table2[1W Return vs Nifty]))/_xlfn.STDEV.P(Table2[1W Return vs Nifty])</f>
        <v>1.6057826635634983E-2</v>
      </c>
      <c r="O93">
        <v>113.42</v>
      </c>
      <c r="P93">
        <v>112.494089359344</v>
      </c>
      <c r="Q93">
        <v>90.048731052770094</v>
      </c>
      <c r="R93">
        <v>50.926421271141102</v>
      </c>
      <c r="S93" s="1">
        <f>(Table2[[#This Row],[Close Price]]-Table2[[#This Row],[20D EMA]])/Table2[[#This Row],[20D EMA]]</f>
        <v>-4.3554928584023961E-2</v>
      </c>
      <c r="T93" s="1">
        <f>(Table2[[#This Row],[Close Price]]-Table2[[#This Row],[50D EMA]])/Table2[[#This Row],[50D EMA]]</f>
        <v>-3.5682669038029594E-2</v>
      </c>
      <c r="U93" s="1">
        <f>(Table2[[#This Row],[Close Price]]-Table2[[#This Row],[200D EMA]])/Table2[[#This Row],[200D EMA]]</f>
        <v>0.20468105137904577</v>
      </c>
      <c r="V93">
        <v>0.337713002373843</v>
      </c>
      <c r="W93">
        <v>107.55</v>
      </c>
      <c r="X93">
        <v>113.78</v>
      </c>
      <c r="Y93">
        <v>106.03</v>
      </c>
      <c r="Z93">
        <v>115.3</v>
      </c>
      <c r="AA93">
        <v>106.03</v>
      </c>
      <c r="AB93">
        <v>115.3</v>
      </c>
      <c r="AC93" s="1">
        <f>(Table2[[#This Row],[Close Price]]/Table2[[#This Row],[Day Low]])-1</f>
        <v>8.6471408647141867E-3</v>
      </c>
      <c r="AD93" s="1">
        <f>(Table2[[#This Row],[Day High]]/Table2[[#This Row],[Close Price]])-1</f>
        <v>4.8856932153392263E-2</v>
      </c>
      <c r="AE93" s="1">
        <f>(Table2[[#This Row],[Close Price]]/Table2[[#This Row],[Current Week Low]])-1</f>
        <v>2.3106667924172486E-2</v>
      </c>
      <c r="AF93" s="1">
        <f>(Table2[[#This Row],[Current Week High]]/Table2[[#This Row],[Close Price]])-1</f>
        <v>6.2868731563421765E-2</v>
      </c>
      <c r="AG93" s="1">
        <f>(Table2[[#This Row],[Close Price]]/Table2[[#This Row],[Current Month Low]])-1</f>
        <v>2.3106667924172486E-2</v>
      </c>
      <c r="AH93" s="1">
        <f>(Table2[[#This Row],[Current Month High]]/Table2[[#This Row],[Close Price]])-1</f>
        <v>6.2868731563421765E-2</v>
      </c>
      <c r="AI93">
        <v>34.153761061946803</v>
      </c>
      <c r="AJ93">
        <v>82.595522639286301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0.04</v>
      </c>
      <c r="AM93" t="s">
        <v>3203</v>
      </c>
      <c r="AN93">
        <v>2.21</v>
      </c>
      <c r="AO93" t="s">
        <v>3203</v>
      </c>
      <c r="AP93">
        <v>0.103988960716397</v>
      </c>
      <c r="AQ93">
        <f>(Table2[[#This Row],[Sharpe Ratio]]-AVERAGE(Table2[Sharpe Ratio]))/_xlfn.STDEV.P(Table2[Sharpe Ratio])</f>
        <v>0.48550532457137691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1.2894255782736377</v>
      </c>
      <c r="AS93">
        <f>_xlfn.RANK.AVG(Table2[[#This Row],[1Y Return vs Nifty Z-Score]],Table2[1Y Return vs Nifty Z-Score])</f>
        <v>158</v>
      </c>
      <c r="AT93">
        <f>_xlfn.RANK.AVG(Table2[[#This Row],[6M Return vs Nifty Z-Score]],Table2[6M Return vs Nifty Z-Score])</f>
        <v>94</v>
      </c>
      <c r="AU93">
        <f>_xlfn.RANK.AVG(Table2[[#This Row],[Sharpe Ratio Z-Score]],Table2[Sharpe Ratio Z-Score])</f>
        <v>225</v>
      </c>
      <c r="AV93">
        <f>(Table2[[#This Row],[Rank 1Y]]+Table2[[#This Row],[Rank 6M]]+Table2[[#This Row],[Rank Sharpe]])/3</f>
        <v>159</v>
      </c>
    </row>
    <row r="94" spans="1:48" x14ac:dyDescent="0.3">
      <c r="A94" t="s">
        <v>456</v>
      </c>
      <c r="B94" t="s">
        <v>457</v>
      </c>
      <c r="C94" t="s">
        <v>3171</v>
      </c>
      <c r="D94" t="s">
        <v>396</v>
      </c>
      <c r="E94">
        <v>50839.085494589999</v>
      </c>
      <c r="F94">
        <v>1777.95</v>
      </c>
      <c r="G94">
        <v>35.739989442468598</v>
      </c>
      <c r="H94">
        <f>(Table2[[#This Row],[1Y Return vs Nifty]]-AVERAGE(Table2[1Y Return vs Nifty]))/_xlfn.STDEV.P(Table2[1Y Return vs Nifty])</f>
        <v>0.21359001769171707</v>
      </c>
      <c r="I94">
        <v>8.1161245257206698</v>
      </c>
      <c r="J94">
        <f>(Table2[[#This Row],[1M Return vs Nifty]]-AVERAGE(Table2[1M Return vs Nifty]))/_xlfn.STDEV.P(Table2[1M Return vs Nifty])</f>
        <v>0.77620460277944936</v>
      </c>
      <c r="K94">
        <v>39.534033729878502</v>
      </c>
      <c r="L94">
        <f>(Table2[[#This Row],[6M Return vs Nifty]]-AVERAGE(Table2[6M Return vs Nifty]))/_xlfn.STDEV.P(Table2[6M Return vs Nifty])</f>
        <v>0.98849730535060665</v>
      </c>
      <c r="M94">
        <v>4.9548790938685796</v>
      </c>
      <c r="N94">
        <f>(Table2[[#This Row],[1W Return vs Nifty]]-AVERAGE(Table2[1W Return vs Nifty]))/_xlfn.STDEV.P(Table2[1W Return vs Nifty])</f>
        <v>0.52175624942749965</v>
      </c>
      <c r="O94">
        <v>1658.3</v>
      </c>
      <c r="P94">
        <v>1648.9992368993501</v>
      </c>
      <c r="Q94">
        <v>1470.56975446157</v>
      </c>
      <c r="R94">
        <v>67.531025856284401</v>
      </c>
      <c r="S94" s="1">
        <f>(Table2[[#This Row],[Close Price]]-Table2[[#This Row],[20D EMA]])/Table2[[#This Row],[20D EMA]]</f>
        <v>7.2152204064403355E-2</v>
      </c>
      <c r="T94" s="1">
        <f>(Table2[[#This Row],[Close Price]]-Table2[[#This Row],[50D EMA]])/Table2[[#This Row],[50D EMA]]</f>
        <v>7.8199407383061595E-2</v>
      </c>
      <c r="U94" s="1">
        <f>(Table2[[#This Row],[Close Price]]-Table2[[#This Row],[200D EMA]])/Table2[[#This Row],[200D EMA]]</f>
        <v>0.20902119372839495</v>
      </c>
      <c r="V94">
        <v>0.97903817366484003</v>
      </c>
      <c r="W94">
        <v>1729.1</v>
      </c>
      <c r="X94">
        <v>1799</v>
      </c>
      <c r="Y94">
        <v>1623</v>
      </c>
      <c r="Z94">
        <v>1799</v>
      </c>
      <c r="AA94">
        <v>1623</v>
      </c>
      <c r="AB94">
        <v>1799</v>
      </c>
      <c r="AC94" s="1">
        <f>(Table2[[#This Row],[Close Price]]/Table2[[#This Row],[Day Low]])-1</f>
        <v>2.8251691631484777E-2</v>
      </c>
      <c r="AD94" s="1">
        <f>(Table2[[#This Row],[Day High]]/Table2[[#This Row],[Close Price]])-1</f>
        <v>1.1839478050563734E-2</v>
      </c>
      <c r="AE94" s="1">
        <f>(Table2[[#This Row],[Close Price]]/Table2[[#This Row],[Current Week Low]])-1</f>
        <v>9.5471349353049906E-2</v>
      </c>
      <c r="AF94" s="1">
        <f>(Table2[[#This Row],[Current Week High]]/Table2[[#This Row],[Close Price]])-1</f>
        <v>1.1839478050563734E-2</v>
      </c>
      <c r="AG94" s="1">
        <f>(Table2[[#This Row],[Close Price]]/Table2[[#This Row],[Current Month Low]])-1</f>
        <v>9.5471349353049906E-2</v>
      </c>
      <c r="AH94" s="1">
        <f>(Table2[[#This Row],[Current Month High]]/Table2[[#This Row],[Close Price]])-1</f>
        <v>1.1839478050563734E-2</v>
      </c>
      <c r="AI94">
        <v>1.1839478050563701</v>
      </c>
      <c r="AJ94">
        <v>73.526254147960103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7.0000000000000007E-2</v>
      </c>
      <c r="AM94" t="s">
        <v>3203</v>
      </c>
      <c r="AN94">
        <v>13.5</v>
      </c>
      <c r="AO94" t="s">
        <v>3203</v>
      </c>
      <c r="AP94">
        <v>0.12845678537759</v>
      </c>
      <c r="AQ94">
        <f>(Table2[[#This Row],[Sharpe Ratio]]-AVERAGE(Table2[Sharpe Ratio]))/_xlfn.STDEV.P(Table2[Sharpe Ratio])</f>
        <v>0.77740751375372408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3.2774556890029967</v>
      </c>
      <c r="AS94">
        <f>_xlfn.RANK.AVG(Table2[[#This Row],[1Y Return vs Nifty Z-Score]],Table2[1Y Return vs Nifty Z-Score])</f>
        <v>231</v>
      </c>
      <c r="AT94">
        <f>_xlfn.RANK.AVG(Table2[[#This Row],[6M Return vs Nifty Z-Score]],Table2[6M Return vs Nifty Z-Score])</f>
        <v>95</v>
      </c>
      <c r="AU94">
        <f>_xlfn.RANK.AVG(Table2[[#This Row],[Sharpe Ratio Z-Score]],Table2[Sharpe Ratio Z-Score])</f>
        <v>154</v>
      </c>
      <c r="AV94">
        <f>(Table2[[#This Row],[Rank 1Y]]+Table2[[#This Row],[Rank 6M]]+Table2[[#This Row],[Rank Sharpe]])/3</f>
        <v>160</v>
      </c>
    </row>
    <row r="95" spans="1:48" hidden="1" x14ac:dyDescent="0.3">
      <c r="A95" t="s">
        <v>1526</v>
      </c>
      <c r="B95" t="s">
        <v>1527</v>
      </c>
      <c r="C95" t="s">
        <v>3165</v>
      </c>
      <c r="D95" t="s">
        <v>414</v>
      </c>
      <c r="E95">
        <v>6676.7834451959998</v>
      </c>
      <c r="F95">
        <v>211.85</v>
      </c>
      <c r="G95">
        <v>87.578696634871804</v>
      </c>
      <c r="H95">
        <f>(Table2[[#This Row],[1Y Return vs Nifty]]-AVERAGE(Table2[1Y Return vs Nifty]))/_xlfn.STDEV.P(Table2[1Y Return vs Nifty])</f>
        <v>1.1312399755171858</v>
      </c>
      <c r="I95">
        <v>0.47506609492365498</v>
      </c>
      <c r="J95">
        <f>(Table2[[#This Row],[1M Return vs Nifty]]-AVERAGE(Table2[1M Return vs Nifty]))/_xlfn.STDEV.P(Table2[1M Return vs Nifty])</f>
        <v>-2.7501264211847076E-2</v>
      </c>
      <c r="K95">
        <v>11.2856828244861</v>
      </c>
      <c r="L95">
        <f>(Table2[[#This Row],[6M Return vs Nifty]]-AVERAGE(Table2[6M Return vs Nifty]))/_xlfn.STDEV.P(Table2[6M Return vs Nifty])</f>
        <v>7.2091421177442438E-2</v>
      </c>
      <c r="M95">
        <v>1.8874354272979901</v>
      </c>
      <c r="N95">
        <f>(Table2[[#This Row],[1W Return vs Nifty]]-AVERAGE(Table2[1W Return vs Nifty]))/_xlfn.STDEV.P(Table2[1W Return vs Nifty])</f>
        <v>-0.25701136209337294</v>
      </c>
      <c r="O95">
        <v>212.1</v>
      </c>
      <c r="P95">
        <v>212.61152018522901</v>
      </c>
      <c r="Q95">
        <v>189.643431542364</v>
      </c>
      <c r="R95">
        <v>63.359162004914403</v>
      </c>
      <c r="S95">
        <f>(Table2[[#This Row],[Close Price]]-Table2[[#This Row],[20D EMA]])/Table2[[#This Row],[20D EMA]]</f>
        <v>-1.1786892975011788E-3</v>
      </c>
      <c r="T95">
        <f>(Table2[[#This Row],[Close Price]]-Table2[[#This Row],[50D EMA]])/Table2[[#This Row],[50D EMA]]</f>
        <v>-3.5817446983379543E-3</v>
      </c>
      <c r="U95">
        <f>(Table2[[#This Row],[Close Price]]-Table2[[#This Row],[200D EMA]])/Table2[[#This Row],[200D EMA]]</f>
        <v>0.11709642816010384</v>
      </c>
      <c r="V95">
        <v>0.99633349844602503</v>
      </c>
      <c r="W95">
        <v>210.2</v>
      </c>
      <c r="X95">
        <v>215.13</v>
      </c>
      <c r="Y95">
        <v>208</v>
      </c>
      <c r="Z95">
        <v>215.66</v>
      </c>
      <c r="AA95">
        <v>208</v>
      </c>
      <c r="AB95">
        <v>215.66</v>
      </c>
      <c r="AC95" s="1">
        <f>(Table2[[#This Row],[Close Price]]/Table2[[#This Row],[Day Low]])-1</f>
        <v>7.8496669838250543E-3</v>
      </c>
      <c r="AD95" s="1">
        <f>(Table2[[#This Row],[Day High]]/Table2[[#This Row],[Close Price]])-1</f>
        <v>1.548265282039174E-2</v>
      </c>
      <c r="AE95" s="1">
        <f>(Table2[[#This Row],[Close Price]]/Table2[[#This Row],[Current Week Low]])-1</f>
        <v>1.8509615384615374E-2</v>
      </c>
      <c r="AF95" s="1">
        <f>(Table2[[#This Row],[Current Week High]]/Table2[[#This Row],[Close Price]])-1</f>
        <v>1.798442294075997E-2</v>
      </c>
      <c r="AG95" s="1">
        <f>(Table2[[#This Row],[Close Price]]/Table2[[#This Row],[Current Month Low]])-1</f>
        <v>1.8509615384615374E-2</v>
      </c>
      <c r="AH95" s="1">
        <f>(Table2[[#This Row],[Current Month High]]/Table2[[#This Row],[Close Price]])-1</f>
        <v>1.798442294075997E-2</v>
      </c>
      <c r="AI95">
        <v>8.4068916686334596</v>
      </c>
      <c r="AJ95">
        <v>125.49228312932399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0.08</v>
      </c>
      <c r="AM95" t="s">
        <v>3203</v>
      </c>
      <c r="AN95">
        <v>3.67</v>
      </c>
      <c r="AO95" t="s">
        <v>3203</v>
      </c>
      <c r="AP95">
        <v>0.14485632965586001</v>
      </c>
      <c r="AQ95">
        <f>(Table2[[#This Row],[Sharpe Ratio]]-AVERAGE(Table2[Sharpe Ratio]))/_xlfn.STDEV.P(Table2[Sharpe Ratio])</f>
        <v>0.97305477470587298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86</v>
      </c>
      <c r="AT95">
        <f>_xlfn.RANK.AVG(Table2[[#This Row],[6M Return vs Nifty Z-Score]],Table2[6M Return vs Nifty Z-Score])</f>
        <v>278</v>
      </c>
      <c r="AU95">
        <f>_xlfn.RANK.AVG(Table2[[#This Row],[Sharpe Ratio Z-Score]],Table2[Sharpe Ratio Z-Score])</f>
        <v>121</v>
      </c>
      <c r="AV95">
        <f>(Table2[[#This Row],[Rank 1Y]]+Table2[[#This Row],[Rank 6M]]+Table2[[#This Row],[Rank Sharpe]])/3</f>
        <v>161.66666666666666</v>
      </c>
    </row>
    <row r="96" spans="1:48" hidden="1" x14ac:dyDescent="0.3">
      <c r="A96" t="s">
        <v>1465</v>
      </c>
      <c r="B96" t="s">
        <v>1466</v>
      </c>
      <c r="C96" t="s">
        <v>3168</v>
      </c>
      <c r="D96" t="s">
        <v>91</v>
      </c>
      <c r="E96">
        <v>7234.0933087149997</v>
      </c>
      <c r="F96">
        <v>2916.9</v>
      </c>
      <c r="G96">
        <v>39.615081952422301</v>
      </c>
      <c r="H96">
        <f>(Table2[[#This Row],[1Y Return vs Nifty]]-AVERAGE(Table2[1Y Return vs Nifty]))/_xlfn.STDEV.P(Table2[1Y Return vs Nifty])</f>
        <v>0.2821869922484036</v>
      </c>
      <c r="I96">
        <v>-7.1141844864829498</v>
      </c>
      <c r="J96">
        <f>(Table2[[#This Row],[1M Return vs Nifty]]-AVERAGE(Table2[1M Return vs Nifty]))/_xlfn.STDEV.P(Table2[1M Return vs Nifty])</f>
        <v>-0.8257578504669234</v>
      </c>
      <c r="K96">
        <v>20.626980158356101</v>
      </c>
      <c r="L96">
        <f>(Table2[[#This Row],[6M Return vs Nifty]]-AVERAGE(Table2[6M Return vs Nifty]))/_xlfn.STDEV.P(Table2[6M Return vs Nifty])</f>
        <v>0.37513282246984275</v>
      </c>
      <c r="M96">
        <v>3.7781014628707701</v>
      </c>
      <c r="N96">
        <f>(Table2[[#This Row],[1W Return vs Nifty]]-AVERAGE(Table2[1W Return vs Nifty]))/_xlfn.STDEV.P(Table2[1W Return vs Nifty])</f>
        <v>0.22299402113597469</v>
      </c>
      <c r="O96">
        <v>2941.32</v>
      </c>
      <c r="P96">
        <v>3039.2804504374899</v>
      </c>
      <c r="Q96">
        <v>2749.2961153128399</v>
      </c>
      <c r="R96">
        <v>55.562623047489303</v>
      </c>
      <c r="S96">
        <f>(Table2[[#This Row],[Close Price]]-Table2[[#This Row],[20D EMA]])/Table2[[#This Row],[20D EMA]]</f>
        <v>-8.3023948431316802E-3</v>
      </c>
      <c r="T96">
        <f>(Table2[[#This Row],[Close Price]]-Table2[[#This Row],[50D EMA]])/Table2[[#This Row],[50D EMA]]</f>
        <v>-4.0266257896626065E-2</v>
      </c>
      <c r="U96">
        <f>(Table2[[#This Row],[Close Price]]-Table2[[#This Row],[200D EMA]])/Table2[[#This Row],[200D EMA]]</f>
        <v>6.0962470995267345E-2</v>
      </c>
      <c r="V96">
        <v>0.68108851426044303</v>
      </c>
      <c r="W96">
        <v>2901.65</v>
      </c>
      <c r="X96">
        <v>2999</v>
      </c>
      <c r="Y96">
        <v>2784</v>
      </c>
      <c r="Z96">
        <v>2999</v>
      </c>
      <c r="AA96">
        <v>2784</v>
      </c>
      <c r="AB96">
        <v>3080</v>
      </c>
      <c r="AC96" s="1">
        <f>(Table2[[#This Row],[Close Price]]/Table2[[#This Row],[Day Low]])-1</f>
        <v>5.2556304171764712E-3</v>
      </c>
      <c r="AD96" s="1">
        <f>(Table2[[#This Row],[Day High]]/Table2[[#This Row],[Close Price]])-1</f>
        <v>2.814631972299364E-2</v>
      </c>
      <c r="AE96" s="1">
        <f>(Table2[[#This Row],[Close Price]]/Table2[[#This Row],[Current Week Low]])-1</f>
        <v>4.7737068965517215E-2</v>
      </c>
      <c r="AF96" s="1">
        <f>(Table2[[#This Row],[Current Week High]]/Table2[[#This Row],[Close Price]])-1</f>
        <v>2.814631972299364E-2</v>
      </c>
      <c r="AG96" s="1">
        <f>(Table2[[#This Row],[Close Price]]/Table2[[#This Row],[Current Month Low]])-1</f>
        <v>4.7737068965517215E-2</v>
      </c>
      <c r="AH96" s="1">
        <f>(Table2[[#This Row],[Current Month High]]/Table2[[#This Row],[Close Price]])-1</f>
        <v>5.5915526757859269E-2</v>
      </c>
      <c r="AI96">
        <v>20.8457609105557</v>
      </c>
      <c r="AJ96">
        <v>69.784633294528504</v>
      </c>
      <c r="AK96" t="str">
        <f>IF(AND(Table2[[#This Row],[20D EMA]]&gt;Table2[[#This Row],[50D EMA]],Table2[[#This Row],[50D EMA]]&gt;Table2[[#This Row],[200D EMA]]),"Uptrend","Downtrend/NoTrend")</f>
        <v>Downtrend/NoTrend</v>
      </c>
      <c r="AL96">
        <v>-0.08</v>
      </c>
      <c r="AM96" t="s">
        <v>3202</v>
      </c>
      <c r="AN96">
        <v>3.49</v>
      </c>
      <c r="AO96" t="s">
        <v>3203</v>
      </c>
      <c r="AP96">
        <v>0.16881746623025201</v>
      </c>
      <c r="AQ96">
        <f>(Table2[[#This Row],[Sharpe Ratio]]-AVERAGE(Table2[Sharpe Ratio]))/_xlfn.STDEV.P(Table2[Sharpe Ratio])</f>
        <v>1.2589121534558321</v>
      </c>
      <c r="AR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6">
        <f>_xlfn.RANK.AVG(Table2[[#This Row],[1Y Return vs Nifty Z-Score]],Table2[1Y Return vs Nifty Z-Score])</f>
        <v>219</v>
      </c>
      <c r="AT96">
        <f>_xlfn.RANK.AVG(Table2[[#This Row],[6M Return vs Nifty Z-Score]],Table2[6M Return vs Nifty Z-Score])</f>
        <v>192</v>
      </c>
      <c r="AU96">
        <f>_xlfn.RANK.AVG(Table2[[#This Row],[Sharpe Ratio Z-Score]],Table2[Sharpe Ratio Z-Score])</f>
        <v>76</v>
      </c>
      <c r="AV96">
        <f>(Table2[[#This Row],[Rank 1Y]]+Table2[[#This Row],[Rank 6M]]+Table2[[#This Row],[Rank Sharpe]])/3</f>
        <v>162.33333333333334</v>
      </c>
    </row>
    <row r="97" spans="1:48" x14ac:dyDescent="0.3">
      <c r="A97" t="s">
        <v>1349</v>
      </c>
      <c r="B97" t="s">
        <v>1350</v>
      </c>
      <c r="C97" t="s">
        <v>3161</v>
      </c>
      <c r="D97" t="s">
        <v>51</v>
      </c>
      <c r="E97">
        <v>8530.3323277899999</v>
      </c>
      <c r="F97">
        <v>2064.4</v>
      </c>
      <c r="G97">
        <v>54.365644630959402</v>
      </c>
      <c r="H97">
        <f>(Table2[[#This Row],[1Y Return vs Nifty]]-AVERAGE(Table2[1Y Return vs Nifty]))/_xlfn.STDEV.P(Table2[1Y Return vs Nifty])</f>
        <v>0.54330178374237703</v>
      </c>
      <c r="I97">
        <v>25.7129432075441</v>
      </c>
      <c r="J97">
        <f>(Table2[[#This Row],[1M Return vs Nifty]]-AVERAGE(Table2[1M Return vs Nifty]))/_xlfn.STDEV.P(Table2[1M Return vs Nifty])</f>
        <v>2.6270825332454728</v>
      </c>
      <c r="K97">
        <v>69.429738495817205</v>
      </c>
      <c r="L97">
        <f>(Table2[[#This Row],[6M Return vs Nifty]]-AVERAGE(Table2[6M Return vs Nifty]))/_xlfn.STDEV.P(Table2[6M Return vs Nifty])</f>
        <v>1.9583450621547083</v>
      </c>
      <c r="M97">
        <v>9.2610409880829305</v>
      </c>
      <c r="N97">
        <f>(Table2[[#This Row],[1W Return vs Nifty]]-AVERAGE(Table2[1W Return vs Nifty]))/_xlfn.STDEV.P(Table2[1W Return vs Nifty])</f>
        <v>1.6150116691525269</v>
      </c>
      <c r="O97">
        <v>1814.49</v>
      </c>
      <c r="P97">
        <v>1659.9535526950899</v>
      </c>
      <c r="Q97">
        <v>1394.43107829318</v>
      </c>
      <c r="R97">
        <v>85.347842753910001</v>
      </c>
      <c r="S97" s="1">
        <f>(Table2[[#This Row],[Close Price]]-Table2[[#This Row],[20D EMA]])/Table2[[#This Row],[20D EMA]]</f>
        <v>0.13773016109209754</v>
      </c>
      <c r="T97" s="1">
        <f>(Table2[[#This Row],[Close Price]]-Table2[[#This Row],[50D EMA]])/Table2[[#This Row],[50D EMA]]</f>
        <v>0.24364925551576641</v>
      </c>
      <c r="U97" s="1">
        <f>(Table2[[#This Row],[Close Price]]-Table2[[#This Row],[200D EMA]])/Table2[[#This Row],[200D EMA]]</f>
        <v>0.48046040577844801</v>
      </c>
      <c r="V97">
        <v>1.97906900146533</v>
      </c>
      <c r="W97">
        <v>2041.05</v>
      </c>
      <c r="X97">
        <v>2130</v>
      </c>
      <c r="Y97">
        <v>1935.05</v>
      </c>
      <c r="Z97">
        <v>2130</v>
      </c>
      <c r="AA97">
        <v>1935.05</v>
      </c>
      <c r="AB97">
        <v>2130</v>
      </c>
      <c r="AC97" s="1">
        <f>(Table2[[#This Row],[Close Price]]/Table2[[#This Row],[Day Low]])-1</f>
        <v>1.1440190098233716E-2</v>
      </c>
      <c r="AD97" s="1">
        <f>(Table2[[#This Row],[Day High]]/Table2[[#This Row],[Close Price]])-1</f>
        <v>3.1776787444293797E-2</v>
      </c>
      <c r="AE97" s="1">
        <f>(Table2[[#This Row],[Close Price]]/Table2[[#This Row],[Current Week Low]])-1</f>
        <v>6.684581793752109E-2</v>
      </c>
      <c r="AF97" s="1">
        <f>(Table2[[#This Row],[Current Week High]]/Table2[[#This Row],[Close Price]])-1</f>
        <v>3.1776787444293797E-2</v>
      </c>
      <c r="AG97" s="1">
        <f>(Table2[[#This Row],[Close Price]]/Table2[[#This Row],[Current Month Low]])-1</f>
        <v>6.684581793752109E-2</v>
      </c>
      <c r="AH97" s="1">
        <f>(Table2[[#This Row],[Current Month High]]/Table2[[#This Row],[Close Price]])-1</f>
        <v>3.1776787444293797E-2</v>
      </c>
      <c r="AI97">
        <v>3.1776787444293699</v>
      </c>
      <c r="AJ97">
        <v>105.52541191696901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0.56999999999999995</v>
      </c>
      <c r="AM97" t="s">
        <v>3203</v>
      </c>
      <c r="AN97">
        <v>39.86</v>
      </c>
      <c r="AO97" t="s">
        <v>3203</v>
      </c>
      <c r="AP97">
        <v>8.0426586752831999E-2</v>
      </c>
      <c r="AQ97">
        <f>(Table2[[#This Row],[Sharpe Ratio]]-AVERAGE(Table2[Sharpe Ratio]))/_xlfn.STDEV.P(Table2[Sharpe Ratio])</f>
        <v>0.20440520073378798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6.9481462490288735</v>
      </c>
      <c r="AS97">
        <f>_xlfn.RANK.AVG(Table2[[#This Row],[1Y Return vs Nifty Z-Score]],Table2[1Y Return vs Nifty Z-Score])</f>
        <v>160</v>
      </c>
      <c r="AT97">
        <f>_xlfn.RANK.AVG(Table2[[#This Row],[6M Return vs Nifty Z-Score]],Table2[6M Return vs Nifty Z-Score])</f>
        <v>35</v>
      </c>
      <c r="AU97">
        <f>_xlfn.RANK.AVG(Table2[[#This Row],[Sharpe Ratio Z-Score]],Table2[Sharpe Ratio Z-Score])</f>
        <v>293</v>
      </c>
      <c r="AV97">
        <f>(Table2[[#This Row],[Rank 1Y]]+Table2[[#This Row],[Rank 6M]]+Table2[[#This Row],[Rank Sharpe]])/3</f>
        <v>162.66666666666666</v>
      </c>
    </row>
    <row r="98" spans="1:48" x14ac:dyDescent="0.3">
      <c r="A98" t="s">
        <v>1518</v>
      </c>
      <c r="B98" t="s">
        <v>1519</v>
      </c>
      <c r="C98" t="s">
        <v>3159</v>
      </c>
      <c r="D98" t="s">
        <v>237</v>
      </c>
      <c r="E98">
        <v>6802.6769653699903</v>
      </c>
      <c r="F98">
        <v>355.5</v>
      </c>
      <c r="G98">
        <v>18.477727883030699</v>
      </c>
      <c r="H98">
        <f>(Table2[[#This Row],[1Y Return vs Nifty]]-AVERAGE(Table2[1Y Return vs Nifty]))/_xlfn.STDEV.P(Table2[1Y Return vs Nifty])</f>
        <v>-9.1986923746973037E-2</v>
      </c>
      <c r="I98">
        <v>25.266376531494899</v>
      </c>
      <c r="J98">
        <f>(Table2[[#This Row],[1M Return vs Nifty]]-AVERAGE(Table2[1M Return vs Nifty]))/_xlfn.STDEV.P(Table2[1M Return vs Nifty])</f>
        <v>2.5801115198977702</v>
      </c>
      <c r="K98">
        <v>45.892293811732102</v>
      </c>
      <c r="L98">
        <f>(Table2[[#This Row],[6M Return vs Nifty]]-AVERAGE(Table2[6M Return vs Nifty]))/_xlfn.STDEV.P(Table2[6M Return vs Nifty])</f>
        <v>1.1947658755630257</v>
      </c>
      <c r="M98">
        <v>22.629552297260201</v>
      </c>
      <c r="N98">
        <f>(Table2[[#This Row],[1W Return vs Nifty]]-AVERAGE(Table2[1W Return vs Nifty]))/_xlfn.STDEV.P(Table2[1W Return vs Nifty])</f>
        <v>5.0090311699172272</v>
      </c>
      <c r="O98">
        <v>305.14999999999998</v>
      </c>
      <c r="P98">
        <v>293.53846264139202</v>
      </c>
      <c r="Q98">
        <v>257.34707915322201</v>
      </c>
      <c r="R98">
        <v>82.759378802358597</v>
      </c>
      <c r="S98" s="1">
        <f>(Table2[[#This Row],[Close Price]]-Table2[[#This Row],[20D EMA]])/Table2[[#This Row],[20D EMA]]</f>
        <v>0.16500081926921195</v>
      </c>
      <c r="T98" s="1">
        <f>(Table2[[#This Row],[Close Price]]-Table2[[#This Row],[50D EMA]])/Table2[[#This Row],[50D EMA]]</f>
        <v>0.21108490110989209</v>
      </c>
      <c r="U98" s="1">
        <f>(Table2[[#This Row],[Close Price]]-Table2[[#This Row],[200D EMA]])/Table2[[#This Row],[200D EMA]]</f>
        <v>0.38140289437028607</v>
      </c>
      <c r="V98">
        <v>1.75199279232834</v>
      </c>
      <c r="W98">
        <v>342.05</v>
      </c>
      <c r="X98">
        <v>364.5</v>
      </c>
      <c r="Y98">
        <v>285.45</v>
      </c>
      <c r="Z98">
        <v>364.5</v>
      </c>
      <c r="AA98">
        <v>285.45</v>
      </c>
      <c r="AB98">
        <v>364.5</v>
      </c>
      <c r="AC98" s="1">
        <f>(Table2[[#This Row],[Close Price]]/Table2[[#This Row],[Day Low]])-1</f>
        <v>3.9321736588218137E-2</v>
      </c>
      <c r="AD98" s="1">
        <f>(Table2[[#This Row],[Day High]]/Table2[[#This Row],[Close Price]])-1</f>
        <v>2.5316455696202445E-2</v>
      </c>
      <c r="AE98" s="1">
        <f>(Table2[[#This Row],[Close Price]]/Table2[[#This Row],[Current Week Low]])-1</f>
        <v>0.24540199684708353</v>
      </c>
      <c r="AF98" s="1">
        <f>(Table2[[#This Row],[Current Week High]]/Table2[[#This Row],[Close Price]])-1</f>
        <v>2.5316455696202445E-2</v>
      </c>
      <c r="AG98" s="1">
        <f>(Table2[[#This Row],[Close Price]]/Table2[[#This Row],[Current Month Low]])-1</f>
        <v>0.24540199684708353</v>
      </c>
      <c r="AH98" s="1">
        <f>(Table2[[#This Row],[Current Month High]]/Table2[[#This Row],[Close Price]])-1</f>
        <v>2.5316455696202445E-2</v>
      </c>
      <c r="AI98">
        <v>2.53164556962024</v>
      </c>
      <c r="AJ98">
        <v>95.276023070584898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0.53</v>
      </c>
      <c r="AM98" t="s">
        <v>3203</v>
      </c>
      <c r="AN98">
        <v>28.32</v>
      </c>
      <c r="AO98" t="s">
        <v>3203</v>
      </c>
      <c r="AP98">
        <v>0.158085748556589</v>
      </c>
      <c r="AQ98">
        <f>(Table2[[#This Row],[Sharpe Ratio]]-AVERAGE(Table2[Sharpe Ratio]))/_xlfn.STDEV.P(Table2[Sharpe Ratio])</f>
        <v>1.1308823050321763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9.8228039466632264</v>
      </c>
      <c r="AS98">
        <f>_xlfn.RANK.AVG(Table2[[#This Row],[1Y Return vs Nifty Z-Score]],Table2[1Y Return vs Nifty Z-Score])</f>
        <v>326</v>
      </c>
      <c r="AT98">
        <f>_xlfn.RANK.AVG(Table2[[#This Row],[6M Return vs Nifty Z-Score]],Table2[6M Return vs Nifty Z-Score])</f>
        <v>70</v>
      </c>
      <c r="AU98">
        <f>_xlfn.RANK.AVG(Table2[[#This Row],[Sharpe Ratio Z-Score]],Table2[Sharpe Ratio Z-Score])</f>
        <v>93</v>
      </c>
      <c r="AV98">
        <f>(Table2[[#This Row],[Rank 1Y]]+Table2[[#This Row],[Rank 6M]]+Table2[[#This Row],[Rank Sharpe]])/3</f>
        <v>163</v>
      </c>
    </row>
    <row r="99" spans="1:48" hidden="1" x14ac:dyDescent="0.3">
      <c r="A99" t="s">
        <v>529</v>
      </c>
      <c r="B99" t="s">
        <v>530</v>
      </c>
      <c r="C99" t="s">
        <v>3167</v>
      </c>
      <c r="D99" t="s">
        <v>88</v>
      </c>
      <c r="E99">
        <v>39612.576562499999</v>
      </c>
      <c r="F99">
        <v>1077.0999999999999</v>
      </c>
      <c r="G99">
        <v>81.053908759216</v>
      </c>
      <c r="H99">
        <f>(Table2[[#This Row],[1Y Return vs Nifty]]-AVERAGE(Table2[1Y Return vs Nifty]))/_xlfn.STDEV.P(Table2[1Y Return vs Nifty])</f>
        <v>1.0157380341456015</v>
      </c>
      <c r="I99">
        <v>-0.230121656234338</v>
      </c>
      <c r="J99">
        <f>(Table2[[#This Row],[1M Return vs Nifty]]-AVERAGE(Table2[1M Return vs Nifty]))/_xlfn.STDEV.P(Table2[1M Return vs Nifty])</f>
        <v>-0.10167469686768923</v>
      </c>
      <c r="K99">
        <v>8.1803440567763896</v>
      </c>
      <c r="L99">
        <f>(Table2[[#This Row],[6M Return vs Nifty]]-AVERAGE(Table2[6M Return vs Nifty]))/_xlfn.STDEV.P(Table2[6M Return vs Nifty])</f>
        <v>-2.8648998276104801E-2</v>
      </c>
      <c r="M99">
        <v>1.9729011160054299</v>
      </c>
      <c r="N99">
        <f>(Table2[[#This Row],[1W Return vs Nifty]]-AVERAGE(Table2[1W Return vs Nifty]))/_xlfn.STDEV.P(Table2[1W Return vs Nifty])</f>
        <v>-0.23531319335859341</v>
      </c>
      <c r="O99">
        <v>1093.6500000000001</v>
      </c>
      <c r="P99">
        <v>1161.1879777244001</v>
      </c>
      <c r="Q99">
        <v>1131.43575026707</v>
      </c>
      <c r="R99">
        <v>49.718693211795397</v>
      </c>
      <c r="S99">
        <f>(Table2[[#This Row],[Close Price]]-Table2[[#This Row],[20D EMA]])/Table2[[#This Row],[20D EMA]]</f>
        <v>-1.5132812142824652E-2</v>
      </c>
      <c r="T99">
        <f>(Table2[[#This Row],[Close Price]]-Table2[[#This Row],[50D EMA]])/Table2[[#This Row],[50D EMA]]</f>
        <v>-7.2415473926270582E-2</v>
      </c>
      <c r="U99">
        <f>(Table2[[#This Row],[Close Price]]-Table2[[#This Row],[200D EMA]])/Table2[[#This Row],[200D EMA]]</f>
        <v>-4.8023716993425766E-2</v>
      </c>
      <c r="V99">
        <v>0.58595103355521105</v>
      </c>
      <c r="W99">
        <v>1066.75</v>
      </c>
      <c r="X99">
        <v>1099.25</v>
      </c>
      <c r="Y99">
        <v>1023.6</v>
      </c>
      <c r="Z99">
        <v>1119.5999999999999</v>
      </c>
      <c r="AA99">
        <v>1023.6</v>
      </c>
      <c r="AB99">
        <v>1119.9000000000001</v>
      </c>
      <c r="AC99" s="1">
        <f>(Table2[[#This Row],[Close Price]]/Table2[[#This Row],[Day Low]])-1</f>
        <v>9.7023670025777609E-3</v>
      </c>
      <c r="AD99" s="1">
        <f>(Table2[[#This Row],[Day High]]/Table2[[#This Row],[Close Price]])-1</f>
        <v>2.0564478692786325E-2</v>
      </c>
      <c r="AE99" s="1">
        <f>(Table2[[#This Row],[Close Price]]/Table2[[#This Row],[Current Week Low]])-1</f>
        <v>5.2266510355607476E-2</v>
      </c>
      <c r="AF99" s="1">
        <f>(Table2[[#This Row],[Current Week High]]/Table2[[#This Row],[Close Price]])-1</f>
        <v>3.9457803360876342E-2</v>
      </c>
      <c r="AG99" s="1">
        <f>(Table2[[#This Row],[Close Price]]/Table2[[#This Row],[Current Month Low]])-1</f>
        <v>5.2266510355607476E-2</v>
      </c>
      <c r="AH99" s="1">
        <f>(Table2[[#This Row],[Current Month High]]/Table2[[#This Row],[Close Price]])-1</f>
        <v>3.9736329031659245E-2</v>
      </c>
      <c r="AI99">
        <v>66.623340451211604</v>
      </c>
      <c r="AJ99">
        <v>108.730197180369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0</v>
      </c>
      <c r="AM99">
        <v>0</v>
      </c>
      <c r="AN99">
        <v>1.82</v>
      </c>
      <c r="AO99" t="s">
        <v>3203</v>
      </c>
      <c r="AP99">
        <v>0.16588866672456201</v>
      </c>
      <c r="AQ99">
        <f>(Table2[[#This Row],[Sharpe Ratio]]-AVERAGE(Table2[Sharpe Ratio]))/_xlfn.STDEV.P(Table2[Sharpe Ratio])</f>
        <v>1.2239714507482868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99</v>
      </c>
      <c r="AT99">
        <f>_xlfn.RANK.AVG(Table2[[#This Row],[6M Return vs Nifty Z-Score]],Table2[6M Return vs Nifty Z-Score])</f>
        <v>315</v>
      </c>
      <c r="AU99">
        <f>_xlfn.RANK.AVG(Table2[[#This Row],[Sharpe Ratio Z-Score]],Table2[Sharpe Ratio Z-Score])</f>
        <v>80</v>
      </c>
      <c r="AV99">
        <f>(Table2[[#This Row],[Rank 1Y]]+Table2[[#This Row],[Rank 6M]]+Table2[[#This Row],[Rank Sharpe]])/3</f>
        <v>164.66666666666666</v>
      </c>
    </row>
    <row r="100" spans="1:48" hidden="1" x14ac:dyDescent="0.3">
      <c r="A100" t="s">
        <v>1324</v>
      </c>
      <c r="B100" t="s">
        <v>1325</v>
      </c>
      <c r="C100" t="s">
        <v>3167</v>
      </c>
      <c r="D100" t="s">
        <v>264</v>
      </c>
      <c r="E100">
        <v>8835.1165274779996</v>
      </c>
      <c r="F100">
        <v>76.58</v>
      </c>
      <c r="G100">
        <v>42.909070340404597</v>
      </c>
      <c r="H100">
        <f>(Table2[[#This Row],[1Y Return vs Nifty]]-AVERAGE(Table2[1Y Return vs Nifty]))/_xlfn.STDEV.P(Table2[1Y Return vs Nifty])</f>
        <v>0.34049724859971375</v>
      </c>
      <c r="I100">
        <v>-2.4263926099742101</v>
      </c>
      <c r="J100">
        <f>(Table2[[#This Row],[1M Return vs Nifty]]-AVERAGE(Table2[1M Return vs Nifty]))/_xlfn.STDEV.P(Table2[1M Return vs Nifty])</f>
        <v>-0.33268403503855143</v>
      </c>
      <c r="K100">
        <v>15.7122557170979</v>
      </c>
      <c r="L100">
        <f>(Table2[[#This Row],[6M Return vs Nifty]]-AVERAGE(Table2[6M Return vs Nifty]))/_xlfn.STDEV.P(Table2[6M Return vs Nifty])</f>
        <v>0.21569404984404236</v>
      </c>
      <c r="M100">
        <v>2.5878527944693199</v>
      </c>
      <c r="N100">
        <f>(Table2[[#This Row],[1W Return vs Nifty]]-AVERAGE(Table2[1W Return vs Nifty]))/_xlfn.STDEV.P(Table2[1W Return vs Nifty])</f>
        <v>-7.9188256148746722E-2</v>
      </c>
      <c r="O100">
        <v>75.349999999999994</v>
      </c>
      <c r="P100">
        <v>76.613208024176302</v>
      </c>
      <c r="Q100">
        <v>67.816930041777098</v>
      </c>
      <c r="R100">
        <v>57.0067070692361</v>
      </c>
      <c r="S100">
        <f>(Table2[[#This Row],[Close Price]]-Table2[[#This Row],[20D EMA]])/Table2[[#This Row],[20D EMA]]</f>
        <v>1.6323822163238275E-2</v>
      </c>
      <c r="T100">
        <f>(Table2[[#This Row],[Close Price]]-Table2[[#This Row],[50D EMA]])/Table2[[#This Row],[50D EMA]]</f>
        <v>-4.3345038059004818E-4</v>
      </c>
      <c r="U100">
        <f>(Table2[[#This Row],[Close Price]]-Table2[[#This Row],[200D EMA]])/Table2[[#This Row],[200D EMA]]</f>
        <v>0.12921655334183674</v>
      </c>
      <c r="V100">
        <v>0.66623481911082905</v>
      </c>
      <c r="W100">
        <v>76.11</v>
      </c>
      <c r="X100">
        <v>78.260000000000005</v>
      </c>
      <c r="Y100">
        <v>70.95</v>
      </c>
      <c r="Z100">
        <v>78.260000000000005</v>
      </c>
      <c r="AA100">
        <v>70.95</v>
      </c>
      <c r="AB100">
        <v>78.260000000000005</v>
      </c>
      <c r="AC100" s="1">
        <f>(Table2[[#This Row],[Close Price]]/Table2[[#This Row],[Day Low]])-1</f>
        <v>6.1752726317172435E-3</v>
      </c>
      <c r="AD100" s="1">
        <f>(Table2[[#This Row],[Day High]]/Table2[[#This Row],[Close Price]])-1</f>
        <v>2.1937842778793515E-2</v>
      </c>
      <c r="AE100" s="1">
        <f>(Table2[[#This Row],[Close Price]]/Table2[[#This Row],[Current Week Low]])-1</f>
        <v>7.9351656095842049E-2</v>
      </c>
      <c r="AF100" s="1">
        <f>(Table2[[#This Row],[Current Week High]]/Table2[[#This Row],[Close Price]])-1</f>
        <v>2.1937842778793515E-2</v>
      </c>
      <c r="AG100" s="1">
        <f>(Table2[[#This Row],[Close Price]]/Table2[[#This Row],[Current Month Low]])-1</f>
        <v>7.9351656095842049E-2</v>
      </c>
      <c r="AH100" s="1">
        <f>(Table2[[#This Row],[Current Month High]]/Table2[[#This Row],[Close Price]])-1</f>
        <v>2.1937842778793515E-2</v>
      </c>
      <c r="AI100">
        <v>21.963959258292</v>
      </c>
      <c r="AJ100">
        <v>93.383838383838295</v>
      </c>
      <c r="AK100" t="str">
        <f>IF(AND(Table2[[#This Row],[20D EMA]]&gt;Table2[[#This Row],[50D EMA]],Table2[[#This Row],[50D EMA]]&gt;Table2[[#This Row],[200D EMA]]),"Uptrend","Downtrend/NoTrend")</f>
        <v>Downtrend/NoTrend</v>
      </c>
      <c r="AL100">
        <v>-0.01</v>
      </c>
      <c r="AM100" t="s">
        <v>3202</v>
      </c>
      <c r="AN100">
        <v>1.61</v>
      </c>
      <c r="AO100" t="s">
        <v>3203</v>
      </c>
      <c r="AP100">
        <v>0.178118106156923</v>
      </c>
      <c r="AQ100">
        <f>(Table2[[#This Row],[Sharpe Ratio]]-AVERAGE(Table2[Sharpe Ratio]))/_xlfn.STDEV.P(Table2[Sharpe Ratio])</f>
        <v>1.3698691834732131</v>
      </c>
      <c r="AR1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0">
        <f>_xlfn.RANK.AVG(Table2[[#This Row],[1Y Return vs Nifty Z-Score]],Table2[1Y Return vs Nifty Z-Score])</f>
        <v>204</v>
      </c>
      <c r="AT100">
        <f>_xlfn.RANK.AVG(Table2[[#This Row],[6M Return vs Nifty Z-Score]],Table2[6M Return vs Nifty Z-Score])</f>
        <v>231</v>
      </c>
      <c r="AU100">
        <f>_xlfn.RANK.AVG(Table2[[#This Row],[Sharpe Ratio Z-Score]],Table2[Sharpe Ratio Z-Score])</f>
        <v>65</v>
      </c>
      <c r="AV100">
        <f>(Table2[[#This Row],[Rank 1Y]]+Table2[[#This Row],[Rank 6M]]+Table2[[#This Row],[Rank Sharpe]])/3</f>
        <v>166.66666666666666</v>
      </c>
    </row>
    <row r="101" spans="1:48" hidden="1" x14ac:dyDescent="0.3">
      <c r="A101" t="s">
        <v>480</v>
      </c>
      <c r="B101" t="s">
        <v>481</v>
      </c>
      <c r="C101" t="s">
        <v>3157</v>
      </c>
      <c r="D101" t="s">
        <v>141</v>
      </c>
      <c r="E101">
        <v>46007.665800000002</v>
      </c>
      <c r="F101">
        <v>227.4</v>
      </c>
      <c r="G101">
        <v>161.88259744215699</v>
      </c>
      <c r="H101">
        <f>(Table2[[#This Row],[1Y Return vs Nifty]]-AVERAGE(Table2[1Y Return vs Nifty]))/_xlfn.STDEV.P(Table2[1Y Return vs Nifty])</f>
        <v>2.4465692947650495</v>
      </c>
      <c r="I101">
        <v>4.7749613675578004</v>
      </c>
      <c r="J101">
        <f>(Table2[[#This Row],[1M Return vs Nifty]]-AVERAGE(Table2[1M Return vs Nifty]))/_xlfn.STDEV.P(Table2[1M Return vs Nifty])</f>
        <v>0.42477260456731547</v>
      </c>
      <c r="K101">
        <v>0.79554855740451202</v>
      </c>
      <c r="L101">
        <f>(Table2[[#This Row],[6M Return vs Nifty]]-AVERAGE(Table2[6M Return vs Nifty]))/_xlfn.STDEV.P(Table2[6M Return vs Nifty])</f>
        <v>-0.26821944512112855</v>
      </c>
      <c r="M101">
        <v>5.9814499647053596</v>
      </c>
      <c r="N101">
        <f>(Table2[[#This Row],[1W Return vs Nifty]]-AVERAGE(Table2[1W Return vs Nifty]))/_xlfn.STDEV.P(Table2[1W Return vs Nifty])</f>
        <v>0.78238373995033628</v>
      </c>
      <c r="O101">
        <v>219.93</v>
      </c>
      <c r="P101">
        <v>233.768891422199</v>
      </c>
      <c r="Q101">
        <v>224.46978151577599</v>
      </c>
      <c r="R101">
        <v>70.615442517117799</v>
      </c>
      <c r="S101">
        <f>(Table2[[#This Row],[Close Price]]-Table2[[#This Row],[20D EMA]])/Table2[[#This Row],[20D EMA]]</f>
        <v>3.3965352612194785E-2</v>
      </c>
      <c r="T101">
        <f>(Table2[[#This Row],[Close Price]]-Table2[[#This Row],[50D EMA]])/Table2[[#This Row],[50D EMA]]</f>
        <v>-2.7244392457234371E-2</v>
      </c>
      <c r="U101">
        <f>(Table2[[#This Row],[Close Price]]-Table2[[#This Row],[200D EMA]])/Table2[[#This Row],[200D EMA]]</f>
        <v>1.3053955255968717E-2</v>
      </c>
      <c r="V101">
        <v>0.70109323959158099</v>
      </c>
      <c r="W101">
        <v>225.5</v>
      </c>
      <c r="X101">
        <v>231.74</v>
      </c>
      <c r="Y101">
        <v>213.73</v>
      </c>
      <c r="Z101">
        <v>231.74</v>
      </c>
      <c r="AA101">
        <v>213.73</v>
      </c>
      <c r="AB101">
        <v>231.74</v>
      </c>
      <c r="AC101" s="1">
        <f>(Table2[[#This Row],[Close Price]]/Table2[[#This Row],[Day Low]])-1</f>
        <v>8.4257206208426805E-3</v>
      </c>
      <c r="AD101" s="1">
        <f>(Table2[[#This Row],[Day High]]/Table2[[#This Row],[Close Price]])-1</f>
        <v>1.9085312225153972E-2</v>
      </c>
      <c r="AE101" s="1">
        <f>(Table2[[#This Row],[Close Price]]/Table2[[#This Row],[Current Week Low]])-1</f>
        <v>6.3959200860899346E-2</v>
      </c>
      <c r="AF101" s="1">
        <f>(Table2[[#This Row],[Current Week High]]/Table2[[#This Row],[Close Price]])-1</f>
        <v>1.9085312225153972E-2</v>
      </c>
      <c r="AG101" s="1">
        <f>(Table2[[#This Row],[Close Price]]/Table2[[#This Row],[Current Month Low]])-1</f>
        <v>6.3959200860899346E-2</v>
      </c>
      <c r="AH101" s="1">
        <f>(Table2[[#This Row],[Current Month High]]/Table2[[#This Row],[Close Price]])-1</f>
        <v>1.9085312225153972E-2</v>
      </c>
      <c r="AI101">
        <v>55.540897097625297</v>
      </c>
      <c r="AJ101">
        <v>190.60702875399301</v>
      </c>
      <c r="AK101" t="str">
        <f>IF(AND(Table2[[#This Row],[20D EMA]]&gt;Table2[[#This Row],[50D EMA]],Table2[[#This Row],[50D EMA]]&gt;Table2[[#This Row],[200D EMA]]),"Uptrend","Downtrend/NoTrend")</f>
        <v>Downtrend/NoTrend</v>
      </c>
      <c r="AL101">
        <v>-0.23</v>
      </c>
      <c r="AM101" t="s">
        <v>3202</v>
      </c>
      <c r="AN101">
        <v>14.23</v>
      </c>
      <c r="AO101" t="s">
        <v>3203</v>
      </c>
      <c r="AP101">
        <v>0.167808182569359</v>
      </c>
      <c r="AQ101">
        <f>(Table2[[#This Row],[Sharpe Ratio]]-AVERAGE(Table2[Sharpe Ratio]))/_xlfn.STDEV.P(Table2[Sharpe Ratio])</f>
        <v>1.2468713564417881</v>
      </c>
      <c r="AR1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1">
        <f>_xlfn.RANK.AVG(Table2[[#This Row],[1Y Return vs Nifty Z-Score]],Table2[1Y Return vs Nifty Z-Score])</f>
        <v>25</v>
      </c>
      <c r="AT101">
        <f>_xlfn.RANK.AVG(Table2[[#This Row],[6M Return vs Nifty Z-Score]],Table2[6M Return vs Nifty Z-Score])</f>
        <v>401</v>
      </c>
      <c r="AU101">
        <f>_xlfn.RANK.AVG(Table2[[#This Row],[Sharpe Ratio Z-Score]],Table2[Sharpe Ratio Z-Score])</f>
        <v>77</v>
      </c>
      <c r="AV101">
        <f>(Table2[[#This Row],[Rank 1Y]]+Table2[[#This Row],[Rank 6M]]+Table2[[#This Row],[Rank Sharpe]])/3</f>
        <v>167.66666666666666</v>
      </c>
    </row>
    <row r="102" spans="1:48" hidden="1" x14ac:dyDescent="0.3">
      <c r="A102" t="s">
        <v>109</v>
      </c>
      <c r="B102" t="s">
        <v>110</v>
      </c>
      <c r="C102" t="s">
        <v>3167</v>
      </c>
      <c r="D102" t="s">
        <v>111</v>
      </c>
      <c r="E102">
        <v>251086.3232553</v>
      </c>
      <c r="F102">
        <v>7073.45</v>
      </c>
      <c r="G102">
        <v>86.603287218835803</v>
      </c>
      <c r="H102">
        <f>(Table2[[#This Row],[1Y Return vs Nifty]]-AVERAGE(Table2[1Y Return vs Nifty]))/_xlfn.STDEV.P(Table2[1Y Return vs Nifty])</f>
        <v>1.1139732561492466</v>
      </c>
      <c r="I102">
        <v>-1.2369024122527199</v>
      </c>
      <c r="J102">
        <f>(Table2[[#This Row],[1M Return vs Nifty]]-AVERAGE(Table2[1M Return vs Nifty]))/_xlfn.STDEV.P(Table2[1M Return vs Nifty])</f>
        <v>-0.2075704451745774</v>
      </c>
      <c r="K102">
        <v>7.5558388669959999</v>
      </c>
      <c r="L102">
        <f>(Table2[[#This Row],[6M Return vs Nifty]]-AVERAGE(Table2[6M Return vs Nifty]))/_xlfn.STDEV.P(Table2[6M Return vs Nifty])</f>
        <v>-4.8908596173629491E-2</v>
      </c>
      <c r="M102">
        <v>1.47226992284674</v>
      </c>
      <c r="N102">
        <f>(Table2[[#This Row],[1W Return vs Nifty]]-AVERAGE(Table2[1W Return vs Nifty]))/_xlfn.STDEV.P(Table2[1W Return vs Nifty])</f>
        <v>-0.36241425891293472</v>
      </c>
      <c r="O102">
        <v>7098.52</v>
      </c>
      <c r="P102">
        <v>7112.2283535005099</v>
      </c>
      <c r="Q102">
        <v>6350.4348501483701</v>
      </c>
      <c r="R102">
        <v>49.236216111876303</v>
      </c>
      <c r="S102">
        <f>(Table2[[#This Row],[Close Price]]-Table2[[#This Row],[20D EMA]])/Table2[[#This Row],[20D EMA]]</f>
        <v>-3.5317221054530544E-3</v>
      </c>
      <c r="T102">
        <f>(Table2[[#This Row],[Close Price]]-Table2[[#This Row],[50D EMA]])/Table2[[#This Row],[50D EMA]]</f>
        <v>-5.4523493303507455E-3</v>
      </c>
      <c r="U102">
        <f>(Table2[[#This Row],[Close Price]]-Table2[[#This Row],[200D EMA]])/Table2[[#This Row],[200D EMA]]</f>
        <v>0.11385285683778607</v>
      </c>
      <c r="V102">
        <v>0.76292882521077099</v>
      </c>
      <c r="W102">
        <v>6956.05</v>
      </c>
      <c r="X102">
        <v>7150.95</v>
      </c>
      <c r="Y102">
        <v>6783.2</v>
      </c>
      <c r="Z102">
        <v>7150.95</v>
      </c>
      <c r="AA102">
        <v>6783.2</v>
      </c>
      <c r="AB102">
        <v>7150.95</v>
      </c>
      <c r="AC102" s="1">
        <f>(Table2[[#This Row],[Close Price]]/Table2[[#This Row],[Day Low]])-1</f>
        <v>1.6877394498314269E-2</v>
      </c>
      <c r="AD102" s="1">
        <f>(Table2[[#This Row],[Day High]]/Table2[[#This Row],[Close Price]])-1</f>
        <v>1.0956463960302365E-2</v>
      </c>
      <c r="AE102" s="1">
        <f>(Table2[[#This Row],[Close Price]]/Table2[[#This Row],[Current Week Low]])-1</f>
        <v>4.2789538860714682E-2</v>
      </c>
      <c r="AF102" s="1">
        <f>(Table2[[#This Row],[Current Week High]]/Table2[[#This Row],[Close Price]])-1</f>
        <v>1.0956463960302365E-2</v>
      </c>
      <c r="AG102" s="1">
        <f>(Table2[[#This Row],[Close Price]]/Table2[[#This Row],[Current Month Low]])-1</f>
        <v>4.2789538860714682E-2</v>
      </c>
      <c r="AH102" s="1">
        <f>(Table2[[#This Row],[Current Month High]]/Table2[[#This Row],[Close Price]])-1</f>
        <v>1.0956463960302365E-2</v>
      </c>
      <c r="AI102">
        <v>14.935427549498399</v>
      </c>
      <c r="AJ102">
        <v>114.35021742753599</v>
      </c>
      <c r="AK102" t="str">
        <f>IF(AND(Table2[[#This Row],[20D EMA]]&gt;Table2[[#This Row],[50D EMA]],Table2[[#This Row],[50D EMA]]&gt;Table2[[#This Row],[200D EMA]]),"Uptrend","Downtrend/NoTrend")</f>
        <v>Downtrend/NoTrend</v>
      </c>
      <c r="AL102">
        <v>0.05</v>
      </c>
      <c r="AM102" t="s">
        <v>3203</v>
      </c>
      <c r="AN102">
        <v>-2.2799999999999998</v>
      </c>
      <c r="AO102" t="s">
        <v>3202</v>
      </c>
      <c r="AP102">
        <v>0.15821771621712599</v>
      </c>
      <c r="AQ102">
        <f>(Table2[[#This Row],[Sharpe Ratio]]-AVERAGE(Table2[Sharpe Ratio]))/_xlfn.STDEV.P(Table2[Sharpe Ratio])</f>
        <v>1.1324566848368969</v>
      </c>
      <c r="AR1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2">
        <f>_xlfn.RANK.AVG(Table2[[#This Row],[1Y Return vs Nifty Z-Score]],Table2[1Y Return vs Nifty Z-Score])</f>
        <v>87</v>
      </c>
      <c r="AT102">
        <f>_xlfn.RANK.AVG(Table2[[#This Row],[6M Return vs Nifty Z-Score]],Table2[6M Return vs Nifty Z-Score])</f>
        <v>325</v>
      </c>
      <c r="AU102">
        <f>_xlfn.RANK.AVG(Table2[[#This Row],[Sharpe Ratio Z-Score]],Table2[Sharpe Ratio Z-Score])</f>
        <v>92</v>
      </c>
      <c r="AV102">
        <f>(Table2[[#This Row],[Rank 1Y]]+Table2[[#This Row],[Rank 6M]]+Table2[[#This Row],[Rank Sharpe]])/3</f>
        <v>168</v>
      </c>
    </row>
    <row r="103" spans="1:48" hidden="1" x14ac:dyDescent="0.3">
      <c r="A103" t="s">
        <v>1644</v>
      </c>
      <c r="B103" t="s">
        <v>1645</v>
      </c>
      <c r="C103" t="s">
        <v>3160</v>
      </c>
      <c r="D103" t="s">
        <v>46</v>
      </c>
      <c r="E103">
        <v>5769.1165049699903</v>
      </c>
      <c r="F103">
        <v>755.15</v>
      </c>
      <c r="G103">
        <v>56.482170569304998</v>
      </c>
      <c r="H103">
        <f>(Table2[[#This Row],[1Y Return vs Nifty]]-AVERAGE(Table2[1Y Return vs Nifty]))/_xlfn.STDEV.P(Table2[1Y Return vs Nifty])</f>
        <v>0.58076857339148258</v>
      </c>
      <c r="I103">
        <v>3.1984295633457398</v>
      </c>
      <c r="J103">
        <f>(Table2[[#This Row],[1M Return vs Nifty]]-AVERAGE(Table2[1M Return vs Nifty]))/_xlfn.STDEV.P(Table2[1M Return vs Nifty])</f>
        <v>0.25894899884317457</v>
      </c>
      <c r="K103">
        <v>11.0090248628645</v>
      </c>
      <c r="L103">
        <f>(Table2[[#This Row],[6M Return vs Nifty]]-AVERAGE(Table2[6M Return vs Nifty]))/_xlfn.STDEV.P(Table2[6M Return vs Nifty])</f>
        <v>6.3116349153503837E-2</v>
      </c>
      <c r="M103">
        <v>-0.295515399163648</v>
      </c>
      <c r="N103">
        <f>(Table2[[#This Row],[1W Return vs Nifty]]-AVERAGE(Table2[1W Return vs Nifty]))/_xlfn.STDEV.P(Table2[1W Return vs Nifty])</f>
        <v>-0.81122248574594258</v>
      </c>
      <c r="O103">
        <v>751.38</v>
      </c>
      <c r="P103">
        <v>763.26999867283803</v>
      </c>
      <c r="Q103">
        <v>710.52311539707898</v>
      </c>
      <c r="R103">
        <v>55.027496867158298</v>
      </c>
      <c r="S103">
        <f>(Table2[[#This Row],[Close Price]]-Table2[[#This Row],[20D EMA]])/Table2[[#This Row],[20D EMA]]</f>
        <v>5.0174345870265136E-3</v>
      </c>
      <c r="T103">
        <f>(Table2[[#This Row],[Close Price]]-Table2[[#This Row],[50D EMA]])/Table2[[#This Row],[50D EMA]]</f>
        <v>-1.0638435529965776E-2</v>
      </c>
      <c r="U103">
        <f>(Table2[[#This Row],[Close Price]]-Table2[[#This Row],[200D EMA]])/Table2[[#This Row],[200D EMA]]</f>
        <v>6.2808490865186084E-2</v>
      </c>
      <c r="V103">
        <v>0.73044337648187796</v>
      </c>
      <c r="W103">
        <v>752.5</v>
      </c>
      <c r="X103">
        <v>771.6</v>
      </c>
      <c r="Y103">
        <v>737.3</v>
      </c>
      <c r="Z103">
        <v>798</v>
      </c>
      <c r="AA103">
        <v>737.3</v>
      </c>
      <c r="AB103">
        <v>798.95</v>
      </c>
      <c r="AC103" s="1">
        <f>(Table2[[#This Row],[Close Price]]/Table2[[#This Row],[Day Low]])-1</f>
        <v>3.5215946843853985E-3</v>
      </c>
      <c r="AD103" s="1">
        <f>(Table2[[#This Row],[Day High]]/Table2[[#This Row],[Close Price]])-1</f>
        <v>2.1783751572535426E-2</v>
      </c>
      <c r="AE103" s="1">
        <f>(Table2[[#This Row],[Close Price]]/Table2[[#This Row],[Current Week Low]])-1</f>
        <v>2.4209955242099568E-2</v>
      </c>
      <c r="AF103" s="1">
        <f>(Table2[[#This Row],[Current Week High]]/Table2[[#This Row],[Close Price]])-1</f>
        <v>5.6743693305965737E-2</v>
      </c>
      <c r="AG103" s="1">
        <f>(Table2[[#This Row],[Close Price]]/Table2[[#This Row],[Current Month Low]])-1</f>
        <v>2.4209955242099568E-2</v>
      </c>
      <c r="AH103" s="1">
        <f>(Table2[[#This Row],[Current Month High]]/Table2[[#This Row],[Close Price]])-1</f>
        <v>5.8001721512282334E-2</v>
      </c>
      <c r="AI103">
        <v>24.054823544990999</v>
      </c>
      <c r="AJ103">
        <v>84.927145830782393</v>
      </c>
      <c r="AK103" t="str">
        <f>IF(AND(Table2[[#This Row],[20D EMA]]&gt;Table2[[#This Row],[50D EMA]],Table2[[#This Row],[50D EMA]]&gt;Table2[[#This Row],[200D EMA]]),"Uptrend","Downtrend/NoTrend")</f>
        <v>Downtrend/NoTrend</v>
      </c>
      <c r="AL103">
        <v>-7.0000000000000007E-2</v>
      </c>
      <c r="AM103" t="s">
        <v>3202</v>
      </c>
      <c r="AN103">
        <v>5.47</v>
      </c>
      <c r="AO103" t="s">
        <v>3203</v>
      </c>
      <c r="AP103">
        <v>0.173402849190258</v>
      </c>
      <c r="AQ103">
        <f>(Table2[[#This Row],[Sharpe Ratio]]-AVERAGE(Table2[Sharpe Ratio]))/_xlfn.STDEV.P(Table2[Sharpe Ratio])</f>
        <v>1.3136159672520813</v>
      </c>
      <c r="AR1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3">
        <f>_xlfn.RANK.AVG(Table2[[#This Row],[1Y Return vs Nifty Z-Score]],Table2[1Y Return vs Nifty Z-Score])</f>
        <v>152</v>
      </c>
      <c r="AT103">
        <f>_xlfn.RANK.AVG(Table2[[#This Row],[6M Return vs Nifty Z-Score]],Table2[6M Return vs Nifty Z-Score])</f>
        <v>284</v>
      </c>
      <c r="AU103">
        <f>_xlfn.RANK.AVG(Table2[[#This Row],[Sharpe Ratio Z-Score]],Table2[Sharpe Ratio Z-Score])</f>
        <v>69</v>
      </c>
      <c r="AV103">
        <f>(Table2[[#This Row],[Rank 1Y]]+Table2[[#This Row],[Rank 6M]]+Table2[[#This Row],[Rank Sharpe]])/3</f>
        <v>168.33333333333334</v>
      </c>
    </row>
    <row r="104" spans="1:48" x14ac:dyDescent="0.3">
      <c r="A104" t="s">
        <v>1223</v>
      </c>
      <c r="B104" t="s">
        <v>1224</v>
      </c>
      <c r="C104" t="s">
        <v>3163</v>
      </c>
      <c r="D104" t="s">
        <v>199</v>
      </c>
      <c r="E104">
        <v>9743.4800533149992</v>
      </c>
      <c r="F104">
        <v>1575.25</v>
      </c>
      <c r="G104">
        <v>55.631547227591803</v>
      </c>
      <c r="H104">
        <f>(Table2[[#This Row],[1Y Return vs Nifty]]-AVERAGE(Table2[1Y Return vs Nifty]))/_xlfn.STDEV.P(Table2[1Y Return vs Nifty])</f>
        <v>0.56571081991103189</v>
      </c>
      <c r="I104">
        <v>-0.207333924330802</v>
      </c>
      <c r="J104">
        <f>(Table2[[#This Row],[1M Return vs Nifty]]-AVERAGE(Table2[1M Return vs Nifty]))/_xlfn.STDEV.P(Table2[1M Return vs Nifty])</f>
        <v>-9.9277825545192849E-2</v>
      </c>
      <c r="K104">
        <v>50.162304993215997</v>
      </c>
      <c r="L104">
        <f>(Table2[[#This Row],[6M Return vs Nifty]]-AVERAGE(Table2[6M Return vs Nifty]))/_xlfn.STDEV.P(Table2[6M Return vs Nifty])</f>
        <v>1.3332894794825052</v>
      </c>
      <c r="M104">
        <v>5.1000009010035097</v>
      </c>
      <c r="N104">
        <f>(Table2[[#This Row],[1W Return vs Nifty]]-AVERAGE(Table2[1W Return vs Nifty]))/_xlfn.STDEV.P(Table2[1W Return vs Nifty])</f>
        <v>0.55860001101103829</v>
      </c>
      <c r="O104">
        <v>1549.1</v>
      </c>
      <c r="P104">
        <v>1532.79596799356</v>
      </c>
      <c r="Q104">
        <v>1306.17262067395</v>
      </c>
      <c r="R104">
        <v>60.317432928048099</v>
      </c>
      <c r="S104" s="1">
        <f>(Table2[[#This Row],[Close Price]]-Table2[[#This Row],[20D EMA]])/Table2[[#This Row],[20D EMA]]</f>
        <v>1.6880769479052413E-2</v>
      </c>
      <c r="T104" s="1">
        <f>(Table2[[#This Row],[Close Price]]-Table2[[#This Row],[50D EMA]])/Table2[[#This Row],[50D EMA]]</f>
        <v>2.7697118790058282E-2</v>
      </c>
      <c r="U104" s="1">
        <f>(Table2[[#This Row],[Close Price]]-Table2[[#This Row],[200D EMA]])/Table2[[#This Row],[200D EMA]]</f>
        <v>0.20600445535844517</v>
      </c>
      <c r="V104">
        <v>0.68872823422700002</v>
      </c>
      <c r="W104">
        <v>1570.05</v>
      </c>
      <c r="X104">
        <v>1606.55</v>
      </c>
      <c r="Y104">
        <v>1515</v>
      </c>
      <c r="Z104">
        <v>1606.55</v>
      </c>
      <c r="AA104">
        <v>1515</v>
      </c>
      <c r="AB104">
        <v>1606.55</v>
      </c>
      <c r="AC104" s="1">
        <f>(Table2[[#This Row],[Close Price]]/Table2[[#This Row],[Day Low]])-1</f>
        <v>3.3119964332346541E-3</v>
      </c>
      <c r="AD104" s="1">
        <f>(Table2[[#This Row],[Day High]]/Table2[[#This Row],[Close Price]])-1</f>
        <v>1.9869861926678167E-2</v>
      </c>
      <c r="AE104" s="1">
        <f>(Table2[[#This Row],[Close Price]]/Table2[[#This Row],[Current Week Low]])-1</f>
        <v>3.9768976897689878E-2</v>
      </c>
      <c r="AF104" s="1">
        <f>(Table2[[#This Row],[Current Week High]]/Table2[[#This Row],[Close Price]])-1</f>
        <v>1.9869861926678167E-2</v>
      </c>
      <c r="AG104" s="1">
        <f>(Table2[[#This Row],[Close Price]]/Table2[[#This Row],[Current Month Low]])-1</f>
        <v>3.9768976897689878E-2</v>
      </c>
      <c r="AH104" s="1">
        <f>(Table2[[#This Row],[Current Month High]]/Table2[[#This Row],[Close Price]])-1</f>
        <v>1.9869861926678167E-2</v>
      </c>
      <c r="AI104">
        <v>11.6203777178225</v>
      </c>
      <c r="AJ104">
        <v>91.986593540523998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0.13</v>
      </c>
      <c r="AM104" t="s">
        <v>3203</v>
      </c>
      <c r="AN104">
        <v>5.28</v>
      </c>
      <c r="AO104" t="s">
        <v>3203</v>
      </c>
      <c r="AP104">
        <v>8.0599857260204993E-2</v>
      </c>
      <c r="AQ104">
        <f>(Table2[[#This Row],[Sharpe Ratio]]-AVERAGE(Table2[Sharpe Ratio]))/_xlfn.STDEV.P(Table2[Sharpe Ratio])</f>
        <v>0.20647232525847578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2.5647948101178581</v>
      </c>
      <c r="AS104">
        <f>_xlfn.RANK.AVG(Table2[[#This Row],[1Y Return vs Nifty Z-Score]],Table2[1Y Return vs Nifty Z-Score])</f>
        <v>155</v>
      </c>
      <c r="AT104">
        <f>_xlfn.RANK.AVG(Table2[[#This Row],[6M Return vs Nifty Z-Score]],Table2[6M Return vs Nifty Z-Score])</f>
        <v>63</v>
      </c>
      <c r="AU104">
        <f>_xlfn.RANK.AVG(Table2[[#This Row],[Sharpe Ratio Z-Score]],Table2[Sharpe Ratio Z-Score])</f>
        <v>292</v>
      </c>
      <c r="AV104">
        <f>(Table2[[#This Row],[Rank 1Y]]+Table2[[#This Row],[Rank 6M]]+Table2[[#This Row],[Rank Sharpe]])/3</f>
        <v>170</v>
      </c>
    </row>
    <row r="105" spans="1:48" hidden="1" x14ac:dyDescent="0.3">
      <c r="A105" t="s">
        <v>941</v>
      </c>
      <c r="B105" t="s">
        <v>942</v>
      </c>
      <c r="C105" t="s">
        <v>3163</v>
      </c>
      <c r="D105" t="s">
        <v>547</v>
      </c>
      <c r="E105">
        <v>16098.096488949999</v>
      </c>
      <c r="F105">
        <v>577.04999999999995</v>
      </c>
      <c r="G105">
        <v>61.750027989017902</v>
      </c>
      <c r="H105">
        <f>(Table2[[#This Row],[1Y Return vs Nifty]]-AVERAGE(Table2[1Y Return vs Nifty]))/_xlfn.STDEV.P(Table2[1Y Return vs Nifty])</f>
        <v>0.67402030363020538</v>
      </c>
      <c r="I105">
        <v>-4.2040600272206499</v>
      </c>
      <c r="J105">
        <f>(Table2[[#This Row],[1M Return vs Nifty]]-AVERAGE(Table2[1M Return vs Nifty]))/_xlfn.STDEV.P(Table2[1M Return vs Nifty])</f>
        <v>-0.51966359366119153</v>
      </c>
      <c r="K105">
        <v>4.4647508887066296</v>
      </c>
      <c r="L105">
        <f>(Table2[[#This Row],[6M Return vs Nifty]]-AVERAGE(Table2[6M Return vs Nifty]))/_xlfn.STDEV.P(Table2[6M Return vs Nifty])</f>
        <v>-0.14918670519628996</v>
      </c>
      <c r="M105">
        <v>4.5232134595153797</v>
      </c>
      <c r="N105">
        <f>(Table2[[#This Row],[1W Return vs Nifty]]-AVERAGE(Table2[1W Return vs Nifty]))/_xlfn.STDEV.P(Table2[1W Return vs Nifty])</f>
        <v>0.41216427266050015</v>
      </c>
      <c r="O105">
        <v>571.94000000000005</v>
      </c>
      <c r="P105">
        <v>586.90982308621699</v>
      </c>
      <c r="Q105">
        <v>529.553293655007</v>
      </c>
      <c r="R105">
        <v>59.620620711010098</v>
      </c>
      <c r="S105">
        <f>(Table2[[#This Row],[Close Price]]-Table2[[#This Row],[20D EMA]])/Table2[[#This Row],[20D EMA]]</f>
        <v>8.9345036192605854E-3</v>
      </c>
      <c r="T105">
        <f>(Table2[[#This Row],[Close Price]]-Table2[[#This Row],[50D EMA]])/Table2[[#This Row],[50D EMA]]</f>
        <v>-1.6799553693563972E-2</v>
      </c>
      <c r="U105">
        <f>(Table2[[#This Row],[Close Price]]-Table2[[#This Row],[200D EMA]])/Table2[[#This Row],[200D EMA]]</f>
        <v>8.969202328469715E-2</v>
      </c>
      <c r="V105">
        <v>0.45332900122527398</v>
      </c>
      <c r="W105">
        <v>575</v>
      </c>
      <c r="X105">
        <v>589.95000000000005</v>
      </c>
      <c r="Y105">
        <v>546.20000000000005</v>
      </c>
      <c r="Z105">
        <v>589.95000000000005</v>
      </c>
      <c r="AA105">
        <v>546.20000000000005</v>
      </c>
      <c r="AB105">
        <v>589.95000000000005</v>
      </c>
      <c r="AC105" s="1">
        <f>(Table2[[#This Row],[Close Price]]/Table2[[#This Row],[Day Low]])-1</f>
        <v>3.5652173913043317E-3</v>
      </c>
      <c r="AD105" s="1">
        <f>(Table2[[#This Row],[Day High]]/Table2[[#This Row],[Close Price]])-1</f>
        <v>2.2355081881986205E-2</v>
      </c>
      <c r="AE105" s="1">
        <f>(Table2[[#This Row],[Close Price]]/Table2[[#This Row],[Current Week Low]])-1</f>
        <v>5.6481142438667087E-2</v>
      </c>
      <c r="AF105" s="1">
        <f>(Table2[[#This Row],[Current Week High]]/Table2[[#This Row],[Close Price]])-1</f>
        <v>2.2355081881986205E-2</v>
      </c>
      <c r="AG105" s="1">
        <f>(Table2[[#This Row],[Close Price]]/Table2[[#This Row],[Current Month Low]])-1</f>
        <v>5.6481142438667087E-2</v>
      </c>
      <c r="AH105" s="1">
        <f>(Table2[[#This Row],[Current Month High]]/Table2[[#This Row],[Close Price]])-1</f>
        <v>2.2355081881986205E-2</v>
      </c>
      <c r="AI105">
        <v>25.4657308725413</v>
      </c>
      <c r="AJ105">
        <v>93.575981214357498</v>
      </c>
      <c r="AK105" t="str">
        <f>IF(AND(Table2[[#This Row],[20D EMA]]&gt;Table2[[#This Row],[50D EMA]],Table2[[#This Row],[50D EMA]]&gt;Table2[[#This Row],[200D EMA]]),"Uptrend","Downtrend/NoTrend")</f>
        <v>Downtrend/NoTrend</v>
      </c>
      <c r="AL105">
        <v>-0.05</v>
      </c>
      <c r="AM105" t="s">
        <v>3202</v>
      </c>
      <c r="AN105">
        <v>1.34</v>
      </c>
      <c r="AO105" t="s">
        <v>3203</v>
      </c>
      <c r="AP105">
        <v>0.228547412845759</v>
      </c>
      <c r="AQ105">
        <f>(Table2[[#This Row],[Sharpe Ratio]]-AVERAGE(Table2[Sharpe Ratio]))/_xlfn.STDEV.P(Table2[Sharpe Ratio])</f>
        <v>1.9714929577667417</v>
      </c>
      <c r="AR1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5">
        <f>_xlfn.RANK.AVG(Table2[[#This Row],[1Y Return vs Nifty Z-Score]],Table2[1Y Return vs Nifty Z-Score])</f>
        <v>132</v>
      </c>
      <c r="AT105">
        <f>_xlfn.RANK.AVG(Table2[[#This Row],[6M Return vs Nifty Z-Score]],Table2[6M Return vs Nifty Z-Score])</f>
        <v>363</v>
      </c>
      <c r="AU105">
        <f>_xlfn.RANK.AVG(Table2[[#This Row],[Sharpe Ratio Z-Score]],Table2[Sharpe Ratio Z-Score])</f>
        <v>17</v>
      </c>
      <c r="AV105">
        <f>(Table2[[#This Row],[Rank 1Y]]+Table2[[#This Row],[Rank 6M]]+Table2[[#This Row],[Rank Sharpe]])/3</f>
        <v>170.66666666666666</v>
      </c>
    </row>
    <row r="106" spans="1:48" hidden="1" x14ac:dyDescent="0.3">
      <c r="A106" t="s">
        <v>216</v>
      </c>
      <c r="B106" t="s">
        <v>217</v>
      </c>
      <c r="C106" t="s">
        <v>3163</v>
      </c>
      <c r="D106" t="s">
        <v>94</v>
      </c>
      <c r="E106">
        <v>118014.65057925999</v>
      </c>
      <c r="F106">
        <v>2479.4499999999998</v>
      </c>
      <c r="G106">
        <v>29.2594409238223</v>
      </c>
      <c r="H106">
        <f>(Table2[[#This Row],[1Y Return vs Nifty]]-AVERAGE(Table2[1Y Return vs Nifty]))/_xlfn.STDEV.P(Table2[1Y Return vs Nifty])</f>
        <v>9.8871202410513948E-2</v>
      </c>
      <c r="I106">
        <v>-5.0100191187701704</v>
      </c>
      <c r="J106">
        <f>(Table2[[#This Row],[1M Return vs Nifty]]-AVERAGE(Table2[1M Return vs Nifty]))/_xlfn.STDEV.P(Table2[1M Return vs Nifty])</f>
        <v>-0.60443641097437617</v>
      </c>
      <c r="K106">
        <v>16.7449501901799</v>
      </c>
      <c r="L106">
        <f>(Table2[[#This Row],[6M Return vs Nifty]]-AVERAGE(Table2[6M Return vs Nifty]))/_xlfn.STDEV.P(Table2[6M Return vs Nifty])</f>
        <v>0.24919573264510086</v>
      </c>
      <c r="M106">
        <v>0.70112032381546496</v>
      </c>
      <c r="N106">
        <f>(Table2[[#This Row],[1W Return vs Nifty]]-AVERAGE(Table2[1W Return vs Nifty]))/_xlfn.STDEV.P(Table2[1W Return vs Nifty])</f>
        <v>-0.55819497948743091</v>
      </c>
      <c r="O106">
        <v>2558.8200000000002</v>
      </c>
      <c r="P106">
        <v>2626.3304223617602</v>
      </c>
      <c r="Q106">
        <v>2368.4139900361902</v>
      </c>
      <c r="R106">
        <v>42.173205226585097</v>
      </c>
      <c r="S106">
        <f>(Table2[[#This Row],[Close Price]]-Table2[[#This Row],[20D EMA]])/Table2[[#This Row],[20D EMA]]</f>
        <v>-3.101820370326961E-2</v>
      </c>
      <c r="T106">
        <f>(Table2[[#This Row],[Close Price]]-Table2[[#This Row],[50D EMA]])/Table2[[#This Row],[50D EMA]]</f>
        <v>-5.5926101723969786E-2</v>
      </c>
      <c r="U106">
        <f>(Table2[[#This Row],[Close Price]]-Table2[[#This Row],[200D EMA]])/Table2[[#This Row],[200D EMA]]</f>
        <v>4.6882010675047978E-2</v>
      </c>
      <c r="V106">
        <v>1.0621585966166001</v>
      </c>
      <c r="W106">
        <v>2443.1999999999998</v>
      </c>
      <c r="X106">
        <v>2514</v>
      </c>
      <c r="Y106">
        <v>2395</v>
      </c>
      <c r="Z106">
        <v>2523.85</v>
      </c>
      <c r="AA106">
        <v>2395</v>
      </c>
      <c r="AB106">
        <v>2525</v>
      </c>
      <c r="AC106" s="1">
        <f>(Table2[[#This Row],[Close Price]]/Table2[[#This Row],[Day Low]])-1</f>
        <v>1.4837098886705924E-2</v>
      </c>
      <c r="AD106" s="1">
        <f>(Table2[[#This Row],[Day High]]/Table2[[#This Row],[Close Price]])-1</f>
        <v>1.3934541934703226E-2</v>
      </c>
      <c r="AE106" s="1">
        <f>(Table2[[#This Row],[Close Price]]/Table2[[#This Row],[Current Week Low]])-1</f>
        <v>3.5260960334029257E-2</v>
      </c>
      <c r="AF106" s="1">
        <f>(Table2[[#This Row],[Current Week High]]/Table2[[#This Row],[Close Price]])-1</f>
        <v>1.7907197160660582E-2</v>
      </c>
      <c r="AG106" s="1">
        <f>(Table2[[#This Row],[Close Price]]/Table2[[#This Row],[Current Month Low]])-1</f>
        <v>3.5260960334029257E-2</v>
      </c>
      <c r="AH106" s="1">
        <f>(Table2[[#This Row],[Current Month High]]/Table2[[#This Row],[Close Price]])-1</f>
        <v>1.8371009699731822E-2</v>
      </c>
      <c r="AI106">
        <v>19.300651354130899</v>
      </c>
      <c r="AJ106">
        <v>54.521376043873801</v>
      </c>
      <c r="AK106" t="str">
        <f>IF(AND(Table2[[#This Row],[20D EMA]]&gt;Table2[[#This Row],[50D EMA]],Table2[[#This Row],[50D EMA]]&gt;Table2[[#This Row],[200D EMA]]),"Uptrend","Downtrend/NoTrend")</f>
        <v>Downtrend/NoTrend</v>
      </c>
      <c r="AL106">
        <v>0.01</v>
      </c>
      <c r="AM106" t="s">
        <v>3203</v>
      </c>
      <c r="AN106">
        <v>-6.88</v>
      </c>
      <c r="AO106" t="s">
        <v>3202</v>
      </c>
      <c r="AP106">
        <v>0.20555818132682299</v>
      </c>
      <c r="AQ106">
        <f>(Table2[[#This Row],[Sharpe Ratio]]-AVERAGE(Table2[Sharpe Ratio]))/_xlfn.STDEV.P(Table2[Sharpe Ratio])</f>
        <v>1.6972304476777045</v>
      </c>
      <c r="AR1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6">
        <f>_xlfn.RANK.AVG(Table2[[#This Row],[1Y Return vs Nifty Z-Score]],Table2[1Y Return vs Nifty Z-Score])</f>
        <v>262</v>
      </c>
      <c r="AT106">
        <f>_xlfn.RANK.AVG(Table2[[#This Row],[6M Return vs Nifty Z-Score]],Table2[6M Return vs Nifty Z-Score])</f>
        <v>224</v>
      </c>
      <c r="AU106">
        <f>_xlfn.RANK.AVG(Table2[[#This Row],[Sharpe Ratio Z-Score]],Table2[Sharpe Ratio Z-Score])</f>
        <v>27</v>
      </c>
      <c r="AV106">
        <f>(Table2[[#This Row],[Rank 1Y]]+Table2[[#This Row],[Rank 6M]]+Table2[[#This Row],[Rank Sharpe]])/3</f>
        <v>171</v>
      </c>
    </row>
    <row r="107" spans="1:48" hidden="1" x14ac:dyDescent="0.3">
      <c r="A107" t="s">
        <v>562</v>
      </c>
      <c r="B107" t="s">
        <v>563</v>
      </c>
      <c r="C107" t="s">
        <v>3162</v>
      </c>
      <c r="D107" t="s">
        <v>149</v>
      </c>
      <c r="E107">
        <v>36225.881410125003</v>
      </c>
      <c r="F107">
        <v>260.45</v>
      </c>
      <c r="G107">
        <v>59.7588217576386</v>
      </c>
      <c r="H107">
        <f>(Table2[[#This Row],[1Y Return vs Nifty]]-AVERAGE(Table2[1Y Return vs Nifty]))/_xlfn.STDEV.P(Table2[1Y Return vs Nifty])</f>
        <v>0.63877192624561674</v>
      </c>
      <c r="I107">
        <v>-2.9732351559250998</v>
      </c>
      <c r="J107">
        <f>(Table2[[#This Row],[1M Return vs Nifty]]-AVERAGE(Table2[1M Return vs Nifty]))/_xlfn.STDEV.P(Table2[1M Return vs Nifty])</f>
        <v>-0.39020231820332824</v>
      </c>
      <c r="K107">
        <v>11.5179411495787</v>
      </c>
      <c r="L107">
        <f>(Table2[[#This Row],[6M Return vs Nifty]]-AVERAGE(Table2[6M Return vs Nifty]))/_xlfn.STDEV.P(Table2[6M Return vs Nifty])</f>
        <v>7.9626122812801681E-2</v>
      </c>
      <c r="M107">
        <v>3.9428467787844199</v>
      </c>
      <c r="N107">
        <f>(Table2[[#This Row],[1W Return vs Nifty]]-AVERAGE(Table2[1W Return vs Nifty]))/_xlfn.STDEV.P(Table2[1W Return vs Nifty])</f>
        <v>0.26481983120105818</v>
      </c>
      <c r="O107">
        <v>257.95999999999998</v>
      </c>
      <c r="P107">
        <v>262.65700076195299</v>
      </c>
      <c r="Q107">
        <v>242.069785994851</v>
      </c>
      <c r="R107">
        <v>59.708738127157901</v>
      </c>
      <c r="S107">
        <f>(Table2[[#This Row],[Close Price]]-Table2[[#This Row],[20D EMA]])/Table2[[#This Row],[20D EMA]]</f>
        <v>9.6526593270274824E-3</v>
      </c>
      <c r="T107">
        <f>(Table2[[#This Row],[Close Price]]-Table2[[#This Row],[50D EMA]])/Table2[[#This Row],[50D EMA]]</f>
        <v>-8.4025963730287555E-3</v>
      </c>
      <c r="U107">
        <f>(Table2[[#This Row],[Close Price]]-Table2[[#This Row],[200D EMA]])/Table2[[#This Row],[200D EMA]]</f>
        <v>7.5929401637674629E-2</v>
      </c>
      <c r="V107">
        <v>0.45812665395764901</v>
      </c>
      <c r="W107">
        <v>257</v>
      </c>
      <c r="X107">
        <v>263.85000000000002</v>
      </c>
      <c r="Y107">
        <v>248.4</v>
      </c>
      <c r="Z107">
        <v>263.85000000000002</v>
      </c>
      <c r="AA107">
        <v>248.4</v>
      </c>
      <c r="AB107">
        <v>263.85000000000002</v>
      </c>
      <c r="AC107" s="1">
        <f>(Table2[[#This Row],[Close Price]]/Table2[[#This Row],[Day Low]])-1</f>
        <v>1.3424124513618629E-2</v>
      </c>
      <c r="AD107" s="1">
        <f>(Table2[[#This Row],[Day High]]/Table2[[#This Row],[Close Price]])-1</f>
        <v>1.3054329045882218E-2</v>
      </c>
      <c r="AE107" s="1">
        <f>(Table2[[#This Row],[Close Price]]/Table2[[#This Row],[Current Week Low]])-1</f>
        <v>4.8510466988727741E-2</v>
      </c>
      <c r="AF107" s="1">
        <f>(Table2[[#This Row],[Current Week High]]/Table2[[#This Row],[Close Price]])-1</f>
        <v>1.3054329045882218E-2</v>
      </c>
      <c r="AG107" s="1">
        <f>(Table2[[#This Row],[Close Price]]/Table2[[#This Row],[Current Month Low]])-1</f>
        <v>4.8510466988727741E-2</v>
      </c>
      <c r="AH107" s="1">
        <f>(Table2[[#This Row],[Current Month High]]/Table2[[#This Row],[Close Price]])-1</f>
        <v>1.3054329045882218E-2</v>
      </c>
      <c r="AI107">
        <v>19.715876367824901</v>
      </c>
      <c r="AJ107">
        <v>85.241820768136506</v>
      </c>
      <c r="AK107" t="str">
        <f>IF(AND(Table2[[#This Row],[20D EMA]]&gt;Table2[[#This Row],[50D EMA]],Table2[[#This Row],[50D EMA]]&gt;Table2[[#This Row],[200D EMA]]),"Uptrend","Downtrend/NoTrend")</f>
        <v>Downtrend/NoTrend</v>
      </c>
      <c r="AL107">
        <v>7.0000000000000007E-2</v>
      </c>
      <c r="AM107" t="s">
        <v>3203</v>
      </c>
      <c r="AN107">
        <v>8.07</v>
      </c>
      <c r="AO107" t="s">
        <v>3203</v>
      </c>
      <c r="AP107">
        <v>0.153426348045128</v>
      </c>
      <c r="AQ107">
        <f>(Table2[[#This Row],[Sharpe Ratio]]-AVERAGE(Table2[Sharpe Ratio]))/_xlfn.STDEV.P(Table2[Sharpe Ratio])</f>
        <v>1.0752954586980203</v>
      </c>
      <c r="AR1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7">
        <f>_xlfn.RANK.AVG(Table2[[#This Row],[1Y Return vs Nifty Z-Score]],Table2[1Y Return vs Nifty Z-Score])</f>
        <v>136</v>
      </c>
      <c r="AT107">
        <f>_xlfn.RANK.AVG(Table2[[#This Row],[6M Return vs Nifty Z-Score]],Table2[6M Return vs Nifty Z-Score])</f>
        <v>275</v>
      </c>
      <c r="AU107">
        <f>_xlfn.RANK.AVG(Table2[[#This Row],[Sharpe Ratio Z-Score]],Table2[Sharpe Ratio Z-Score])</f>
        <v>102</v>
      </c>
      <c r="AV107">
        <f>(Table2[[#This Row],[Rank 1Y]]+Table2[[#This Row],[Rank 6M]]+Table2[[#This Row],[Rank Sharpe]])/3</f>
        <v>171</v>
      </c>
    </row>
    <row r="108" spans="1:48" hidden="1" x14ac:dyDescent="0.3">
      <c r="A108" t="s">
        <v>724</v>
      </c>
      <c r="B108" t="s">
        <v>725</v>
      </c>
      <c r="C108" t="s">
        <v>3162</v>
      </c>
      <c r="D108" t="s">
        <v>57</v>
      </c>
      <c r="E108">
        <v>24741.772075950001</v>
      </c>
      <c r="F108">
        <v>185.91</v>
      </c>
      <c r="G108">
        <v>89.116683476871003</v>
      </c>
      <c r="H108">
        <f>(Table2[[#This Row],[1Y Return vs Nifty]]-AVERAGE(Table2[1Y Return vs Nifty]))/_xlfn.STDEV.P(Table2[1Y Return vs Nifty])</f>
        <v>1.1584654531020804</v>
      </c>
      <c r="I108">
        <v>-1.5665554488645701</v>
      </c>
      <c r="J108">
        <f>(Table2[[#This Row],[1M Return vs Nifty]]-AVERAGE(Table2[1M Return vs Nifty]))/_xlfn.STDEV.P(Table2[1M Return vs Nifty])</f>
        <v>-0.2422441859915031</v>
      </c>
      <c r="K108">
        <v>22.095531919392201</v>
      </c>
      <c r="L108">
        <f>(Table2[[#This Row],[6M Return vs Nifty]]-AVERAGE(Table2[6M Return vs Nifty]))/_xlfn.STDEV.P(Table2[6M Return vs Nifty])</f>
        <v>0.42277416902255227</v>
      </c>
      <c r="M108">
        <v>2.1868021394380102</v>
      </c>
      <c r="N108">
        <f>(Table2[[#This Row],[1W Return vs Nifty]]-AVERAGE(Table2[1W Return vs Nifty]))/_xlfn.STDEV.P(Table2[1W Return vs Nifty])</f>
        <v>-0.18100765192816295</v>
      </c>
      <c r="O108">
        <v>186.98</v>
      </c>
      <c r="P108">
        <v>187.22484937370001</v>
      </c>
      <c r="Q108">
        <v>161.64651594579701</v>
      </c>
      <c r="R108">
        <v>51.007095153071702</v>
      </c>
      <c r="S108">
        <f>(Table2[[#This Row],[Close Price]]-Table2[[#This Row],[20D EMA]])/Table2[[#This Row],[20D EMA]]</f>
        <v>-5.7225371697507393E-3</v>
      </c>
      <c r="T108">
        <f>(Table2[[#This Row],[Close Price]]-Table2[[#This Row],[50D EMA]])/Table2[[#This Row],[50D EMA]]</f>
        <v>-7.0228357939579912E-3</v>
      </c>
      <c r="U108">
        <f>(Table2[[#This Row],[Close Price]]-Table2[[#This Row],[200D EMA]])/Table2[[#This Row],[200D EMA]]</f>
        <v>0.15010211579406371</v>
      </c>
      <c r="V108">
        <v>0.40341995923569701</v>
      </c>
      <c r="W108">
        <v>185.16</v>
      </c>
      <c r="X108">
        <v>189.2</v>
      </c>
      <c r="Y108">
        <v>179.2</v>
      </c>
      <c r="Z108">
        <v>191.4</v>
      </c>
      <c r="AA108">
        <v>179.2</v>
      </c>
      <c r="AB108">
        <v>192.56</v>
      </c>
      <c r="AC108" s="1">
        <f>(Table2[[#This Row],[Close Price]]/Table2[[#This Row],[Day Low]])-1</f>
        <v>4.0505508749189012E-3</v>
      </c>
      <c r="AD108" s="1">
        <f>(Table2[[#This Row],[Day High]]/Table2[[#This Row],[Close Price]])-1</f>
        <v>1.7696734979290918E-2</v>
      </c>
      <c r="AE108" s="1">
        <f>(Table2[[#This Row],[Close Price]]/Table2[[#This Row],[Current Week Low]])-1</f>
        <v>3.7444196428571441E-2</v>
      </c>
      <c r="AF108" s="1">
        <f>(Table2[[#This Row],[Current Week High]]/Table2[[#This Row],[Close Price]])-1</f>
        <v>2.9530417944166665E-2</v>
      </c>
      <c r="AG108" s="1">
        <f>(Table2[[#This Row],[Close Price]]/Table2[[#This Row],[Current Month Low]])-1</f>
        <v>3.7444196428571441E-2</v>
      </c>
      <c r="AH108" s="1">
        <f>(Table2[[#This Row],[Current Month High]]/Table2[[#This Row],[Close Price]])-1</f>
        <v>3.5769996234737311E-2</v>
      </c>
      <c r="AI108">
        <v>14.297240600290399</v>
      </c>
      <c r="AJ108">
        <v>114.800693240901</v>
      </c>
      <c r="AK108" t="str">
        <f>IF(AND(Table2[[#This Row],[20D EMA]]&gt;Table2[[#This Row],[50D EMA]],Table2[[#This Row],[50D EMA]]&gt;Table2[[#This Row],[200D EMA]]),"Uptrend","Downtrend/NoTrend")</f>
        <v>Downtrend/NoTrend</v>
      </c>
      <c r="AL108">
        <v>0.11</v>
      </c>
      <c r="AM108" t="s">
        <v>3203</v>
      </c>
      <c r="AN108">
        <v>-0.36</v>
      </c>
      <c r="AO108" t="s">
        <v>3202</v>
      </c>
      <c r="AP108">
        <v>9.3815792515519997E-2</v>
      </c>
      <c r="AQ108">
        <f>(Table2[[#This Row],[Sharpe Ratio]]-AVERAGE(Table2[Sharpe Ratio]))/_xlfn.STDEV.P(Table2[Sharpe Ratio])</f>
        <v>0.3641389951213338</v>
      </c>
      <c r="AR1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8">
        <f>_xlfn.RANK.AVG(Table2[[#This Row],[1Y Return vs Nifty Z-Score]],Table2[1Y Return vs Nifty Z-Score])</f>
        <v>81</v>
      </c>
      <c r="AT108">
        <f>_xlfn.RANK.AVG(Table2[[#This Row],[6M Return vs Nifty Z-Score]],Table2[6M Return vs Nifty Z-Score])</f>
        <v>182</v>
      </c>
      <c r="AU108">
        <f>_xlfn.RANK.AVG(Table2[[#This Row],[Sharpe Ratio Z-Score]],Table2[Sharpe Ratio Z-Score])</f>
        <v>250</v>
      </c>
      <c r="AV108">
        <f>(Table2[[#This Row],[Rank 1Y]]+Table2[[#This Row],[Rank 6M]]+Table2[[#This Row],[Rank Sharpe]])/3</f>
        <v>171</v>
      </c>
    </row>
    <row r="109" spans="1:48" x14ac:dyDescent="0.3">
      <c r="A109" t="s">
        <v>600</v>
      </c>
      <c r="B109" t="s">
        <v>601</v>
      </c>
      <c r="C109" t="s">
        <v>3159</v>
      </c>
      <c r="D109" t="s">
        <v>237</v>
      </c>
      <c r="E109">
        <v>32297.82408454</v>
      </c>
      <c r="F109">
        <v>2379.6999999999998</v>
      </c>
      <c r="G109">
        <v>49.532649934449701</v>
      </c>
      <c r="H109">
        <f>(Table2[[#This Row],[1Y Return vs Nifty]]-AVERAGE(Table2[1Y Return vs Nifty]))/_xlfn.STDEV.P(Table2[1Y Return vs Nifty])</f>
        <v>0.45774800318681608</v>
      </c>
      <c r="I109">
        <v>21.2923615732483</v>
      </c>
      <c r="J109">
        <f>(Table2[[#This Row],[1M Return vs Nifty]]-AVERAGE(Table2[1M Return vs Nifty]))/_xlfn.STDEV.P(Table2[1M Return vs Nifty])</f>
        <v>2.1621145674623712</v>
      </c>
      <c r="K109">
        <v>31.419636547976499</v>
      </c>
      <c r="L109">
        <f>(Table2[[#This Row],[6M Return vs Nifty]]-AVERAGE(Table2[6M Return vs Nifty]))/_xlfn.STDEV.P(Table2[6M Return vs Nifty])</f>
        <v>0.72525782107353876</v>
      </c>
      <c r="M109">
        <v>0.44070938248395702</v>
      </c>
      <c r="N109">
        <f>(Table2[[#This Row],[1W Return vs Nifty]]-AVERAGE(Table2[1W Return vs Nifty]))/_xlfn.STDEV.P(Table2[1W Return vs Nifty])</f>
        <v>-0.62430853489018456</v>
      </c>
      <c r="O109">
        <v>2292.5100000000002</v>
      </c>
      <c r="P109">
        <v>2150.2472032793498</v>
      </c>
      <c r="Q109">
        <v>1836.0918123254601</v>
      </c>
      <c r="R109">
        <v>69.559420347606505</v>
      </c>
      <c r="S109" s="1">
        <f>(Table2[[#This Row],[Close Price]]-Table2[[#This Row],[20D EMA]])/Table2[[#This Row],[20D EMA]]</f>
        <v>3.8032549476337982E-2</v>
      </c>
      <c r="T109" s="1">
        <f>(Table2[[#This Row],[Close Price]]-Table2[[#This Row],[50D EMA]])/Table2[[#This Row],[50D EMA]]</f>
        <v>0.1067099617061288</v>
      </c>
      <c r="U109" s="1">
        <f>(Table2[[#This Row],[Close Price]]-Table2[[#This Row],[200D EMA]])/Table2[[#This Row],[200D EMA]]</f>
        <v>0.296068085498429</v>
      </c>
      <c r="V109">
        <v>1.3674360946881301</v>
      </c>
      <c r="W109">
        <v>2362.1999999999998</v>
      </c>
      <c r="X109">
        <v>2437.4499999999998</v>
      </c>
      <c r="Y109">
        <v>2354.1</v>
      </c>
      <c r="Z109">
        <v>2449.1999999999998</v>
      </c>
      <c r="AA109">
        <v>2354.1</v>
      </c>
      <c r="AB109">
        <v>2449.1999999999998</v>
      </c>
      <c r="AC109" s="1">
        <f>(Table2[[#This Row],[Close Price]]/Table2[[#This Row],[Day Low]])-1</f>
        <v>7.4083481500295534E-3</v>
      </c>
      <c r="AD109" s="1">
        <f>(Table2[[#This Row],[Day High]]/Table2[[#This Row],[Close Price]])-1</f>
        <v>2.4267764844308148E-2</v>
      </c>
      <c r="AE109" s="1">
        <f>(Table2[[#This Row],[Close Price]]/Table2[[#This Row],[Current Week Low]])-1</f>
        <v>1.0874644237712783E-2</v>
      </c>
      <c r="AF109" s="1">
        <f>(Table2[[#This Row],[Current Week High]]/Table2[[#This Row],[Close Price]])-1</f>
        <v>2.9205362020422676E-2</v>
      </c>
      <c r="AG109" s="1">
        <f>(Table2[[#This Row],[Close Price]]/Table2[[#This Row],[Current Month Low]])-1</f>
        <v>1.0874644237712783E-2</v>
      </c>
      <c r="AH109" s="1">
        <f>(Table2[[#This Row],[Current Month High]]/Table2[[#This Row],[Close Price]])-1</f>
        <v>2.9205362020422676E-2</v>
      </c>
      <c r="AI109">
        <v>6.0637895533050399</v>
      </c>
      <c r="AJ109">
        <v>82.632386799692995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0.44</v>
      </c>
      <c r="AM109" t="s">
        <v>3203</v>
      </c>
      <c r="AN109">
        <v>9.14</v>
      </c>
      <c r="AO109" t="s">
        <v>3203</v>
      </c>
      <c r="AP109">
        <v>0.109366883317264</v>
      </c>
      <c r="AQ109">
        <f>(Table2[[#This Row],[Sharpe Ratio]]-AVERAGE(Table2[Sharpe Ratio]))/_xlfn.STDEV.P(Table2[Sharpe Ratio])</f>
        <v>0.54966417000139633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3.2704760268339381</v>
      </c>
      <c r="AS109">
        <f>_xlfn.RANK.AVG(Table2[[#This Row],[1Y Return vs Nifty Z-Score]],Table2[1Y Return vs Nifty Z-Score])</f>
        <v>181</v>
      </c>
      <c r="AT109">
        <f>_xlfn.RANK.AVG(Table2[[#This Row],[6M Return vs Nifty Z-Score]],Table2[6M Return vs Nifty Z-Score])</f>
        <v>128</v>
      </c>
      <c r="AU109">
        <f>_xlfn.RANK.AVG(Table2[[#This Row],[Sharpe Ratio Z-Score]],Table2[Sharpe Ratio Z-Score])</f>
        <v>210</v>
      </c>
      <c r="AV109">
        <f>(Table2[[#This Row],[Rank 1Y]]+Table2[[#This Row],[Rank 6M]]+Table2[[#This Row],[Rank Sharpe]])/3</f>
        <v>173</v>
      </c>
    </row>
    <row r="110" spans="1:48" x14ac:dyDescent="0.3">
      <c r="A110" t="s">
        <v>1376</v>
      </c>
      <c r="B110" t="s">
        <v>1377</v>
      </c>
      <c r="C110" t="s">
        <v>3161</v>
      </c>
      <c r="D110" t="s">
        <v>51</v>
      </c>
      <c r="E110">
        <v>8279.9561803600009</v>
      </c>
      <c r="F110">
        <v>844.05</v>
      </c>
      <c r="G110">
        <v>112.06431583961999</v>
      </c>
      <c r="H110">
        <f>(Table2[[#This Row],[1Y Return vs Nifty]]-AVERAGE(Table2[1Y Return vs Nifty]))/_xlfn.STDEV.P(Table2[1Y Return vs Nifty])</f>
        <v>1.5646849560637002</v>
      </c>
      <c r="I110">
        <v>7.0265285472013597</v>
      </c>
      <c r="J110">
        <f>(Table2[[#This Row],[1M Return vs Nifty]]-AVERAGE(Table2[1M Return vs Nifty]))/_xlfn.STDEV.P(Table2[1M Return vs Nifty])</f>
        <v>0.66159813974593096</v>
      </c>
      <c r="K110">
        <v>59.448337143832802</v>
      </c>
      <c r="L110">
        <f>(Table2[[#This Row],[6M Return vs Nifty]]-AVERAGE(Table2[6M Return vs Nifty]))/_xlfn.STDEV.P(Table2[6M Return vs Nifty])</f>
        <v>1.6345380207494564</v>
      </c>
      <c r="M110">
        <v>0.26749198707070498</v>
      </c>
      <c r="N110">
        <f>(Table2[[#This Row],[1W Return vs Nifty]]-AVERAGE(Table2[1W Return vs Nifty]))/_xlfn.STDEV.P(Table2[1W Return vs Nifty])</f>
        <v>-0.66828525034545461</v>
      </c>
      <c r="O110">
        <v>831.23</v>
      </c>
      <c r="P110">
        <v>808.71358912156097</v>
      </c>
      <c r="Q110">
        <v>640.43852502371897</v>
      </c>
      <c r="R110">
        <v>57.5961225536333</v>
      </c>
      <c r="S110" s="1">
        <f>(Table2[[#This Row],[Close Price]]-Table2[[#This Row],[20D EMA]])/Table2[[#This Row],[20D EMA]]</f>
        <v>1.5422927468931506E-2</v>
      </c>
      <c r="T110" s="1">
        <f>(Table2[[#This Row],[Close Price]]-Table2[[#This Row],[50D EMA]])/Table2[[#This Row],[50D EMA]]</f>
        <v>4.3694592688645208E-2</v>
      </c>
      <c r="U110" s="1">
        <f>(Table2[[#This Row],[Close Price]]-Table2[[#This Row],[200D EMA]])/Table2[[#This Row],[200D EMA]]</f>
        <v>0.31792508885804477</v>
      </c>
      <c r="V110">
        <v>0.47084046904341198</v>
      </c>
      <c r="W110">
        <v>840</v>
      </c>
      <c r="X110">
        <v>875.5</v>
      </c>
      <c r="Y110">
        <v>810</v>
      </c>
      <c r="Z110">
        <v>875.5</v>
      </c>
      <c r="AA110">
        <v>810</v>
      </c>
      <c r="AB110">
        <v>875.5</v>
      </c>
      <c r="AC110" s="1">
        <f>(Table2[[#This Row],[Close Price]]/Table2[[#This Row],[Day Low]])-1</f>
        <v>4.8214285714285321E-3</v>
      </c>
      <c r="AD110" s="1">
        <f>(Table2[[#This Row],[Day High]]/Table2[[#This Row],[Close Price]])-1</f>
        <v>3.7260825780463191E-2</v>
      </c>
      <c r="AE110" s="1">
        <f>(Table2[[#This Row],[Close Price]]/Table2[[#This Row],[Current Week Low]])-1</f>
        <v>4.2037037037036873E-2</v>
      </c>
      <c r="AF110" s="1">
        <f>(Table2[[#This Row],[Current Week High]]/Table2[[#This Row],[Close Price]])-1</f>
        <v>3.7260825780463191E-2</v>
      </c>
      <c r="AG110" s="1">
        <f>(Table2[[#This Row],[Close Price]]/Table2[[#This Row],[Current Month Low]])-1</f>
        <v>4.2037037037036873E-2</v>
      </c>
      <c r="AH110" s="1">
        <f>(Table2[[#This Row],[Current Month High]]/Table2[[#This Row],[Close Price]])-1</f>
        <v>3.7260825780463191E-2</v>
      </c>
      <c r="AI110">
        <v>13.678099638647</v>
      </c>
      <c r="AJ110">
        <v>169.53536643780899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0.22</v>
      </c>
      <c r="AM110" t="s">
        <v>3203</v>
      </c>
      <c r="AN110">
        <v>6.2</v>
      </c>
      <c r="AO110" t="s">
        <v>3203</v>
      </c>
      <c r="AP110">
        <v>4.0444792948325002E-2</v>
      </c>
      <c r="AQ110">
        <f>(Table2[[#This Row],[Sharpe Ratio]]-AVERAGE(Table2[Sharpe Ratio]))/_xlfn.STDEV.P(Table2[Sharpe Ratio])</f>
        <v>-0.2725793003642249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2.9199565658494082</v>
      </c>
      <c r="AS110">
        <f>_xlfn.RANK.AVG(Table2[[#This Row],[1Y Return vs Nifty Z-Score]],Table2[1Y Return vs Nifty Z-Score])</f>
        <v>55</v>
      </c>
      <c r="AT110">
        <f>_xlfn.RANK.AVG(Table2[[#This Row],[6M Return vs Nifty Z-Score]],Table2[6M Return vs Nifty Z-Score])</f>
        <v>49</v>
      </c>
      <c r="AU110">
        <f>_xlfn.RANK.AVG(Table2[[#This Row],[Sharpe Ratio Z-Score]],Table2[Sharpe Ratio Z-Score])</f>
        <v>416</v>
      </c>
      <c r="AV110">
        <f>(Table2[[#This Row],[Rank 1Y]]+Table2[[#This Row],[Rank 6M]]+Table2[[#This Row],[Rank Sharpe]])/3</f>
        <v>173.33333333333334</v>
      </c>
    </row>
    <row r="111" spans="1:48" x14ac:dyDescent="0.3">
      <c r="A111" t="s">
        <v>1445</v>
      </c>
      <c r="B111" t="s">
        <v>1446</v>
      </c>
      <c r="C111" t="s">
        <v>3156</v>
      </c>
      <c r="D111" t="s">
        <v>21</v>
      </c>
      <c r="E111">
        <v>7446.8427519750003</v>
      </c>
      <c r="F111">
        <v>888.35</v>
      </c>
      <c r="G111">
        <v>69.288206931805902</v>
      </c>
      <c r="H111">
        <f>(Table2[[#This Row],[1Y Return vs Nifty]]-AVERAGE(Table2[1Y Return vs Nifty]))/_xlfn.STDEV.P(Table2[1Y Return vs Nifty])</f>
        <v>0.80746131640962859</v>
      </c>
      <c r="I111">
        <v>5.1473245930822999</v>
      </c>
      <c r="J111">
        <f>(Table2[[#This Row],[1M Return vs Nifty]]-AVERAGE(Table2[1M Return vs Nifty]))/_xlfn.STDEV.P(Table2[1M Return vs Nifty])</f>
        <v>0.46393871116318242</v>
      </c>
      <c r="K111">
        <v>12.721700984968001</v>
      </c>
      <c r="L111">
        <f>(Table2[[#This Row],[6M Return vs Nifty]]-AVERAGE(Table2[6M Return vs Nifty]))/_xlfn.STDEV.P(Table2[6M Return vs Nifty])</f>
        <v>0.11867734389032995</v>
      </c>
      <c r="M111">
        <v>-0.57212802588098999</v>
      </c>
      <c r="N111">
        <f>(Table2[[#This Row],[1W Return vs Nifty]]-AVERAGE(Table2[1W Return vs Nifty]))/_xlfn.STDEV.P(Table2[1W Return vs Nifty])</f>
        <v>-0.88144935151460257</v>
      </c>
      <c r="O111">
        <v>900.29</v>
      </c>
      <c r="P111">
        <v>883.94078849869197</v>
      </c>
      <c r="Q111">
        <v>769.27507071693003</v>
      </c>
      <c r="R111">
        <v>47.122750660713898</v>
      </c>
      <c r="S111" s="1">
        <f>(Table2[[#This Row],[Close Price]]-Table2[[#This Row],[20D EMA]])/Table2[[#This Row],[20D EMA]]</f>
        <v>-1.3262393228848417E-2</v>
      </c>
      <c r="T111" s="1">
        <f>(Table2[[#This Row],[Close Price]]-Table2[[#This Row],[50D EMA]])/Table2[[#This Row],[50D EMA]]</f>
        <v>4.9881299275676251E-3</v>
      </c>
      <c r="U111" s="1">
        <f>(Table2[[#This Row],[Close Price]]-Table2[[#This Row],[200D EMA]])/Table2[[#This Row],[200D EMA]]</f>
        <v>0.15478849349959758</v>
      </c>
      <c r="V111">
        <v>0.55161054641262997</v>
      </c>
      <c r="W111">
        <v>885</v>
      </c>
      <c r="X111">
        <v>902.65</v>
      </c>
      <c r="Y111">
        <v>885</v>
      </c>
      <c r="Z111">
        <v>933</v>
      </c>
      <c r="AA111">
        <v>885</v>
      </c>
      <c r="AB111">
        <v>933</v>
      </c>
      <c r="AC111" s="1">
        <f>(Table2[[#This Row],[Close Price]]/Table2[[#This Row],[Day Low]])-1</f>
        <v>3.7853107344631987E-3</v>
      </c>
      <c r="AD111" s="1">
        <f>(Table2[[#This Row],[Day High]]/Table2[[#This Row],[Close Price]])-1</f>
        <v>1.609725896324643E-2</v>
      </c>
      <c r="AE111" s="1">
        <f>(Table2[[#This Row],[Close Price]]/Table2[[#This Row],[Current Week Low]])-1</f>
        <v>3.7853107344631987E-3</v>
      </c>
      <c r="AF111" s="1">
        <f>(Table2[[#This Row],[Current Week High]]/Table2[[#This Row],[Close Price]])-1</f>
        <v>5.0261721168458395E-2</v>
      </c>
      <c r="AG111" s="1">
        <f>(Table2[[#This Row],[Close Price]]/Table2[[#This Row],[Current Month Low]])-1</f>
        <v>3.7853107344631987E-3</v>
      </c>
      <c r="AH111" s="1">
        <f>(Table2[[#This Row],[Current Month High]]/Table2[[#This Row],[Close Price]])-1</f>
        <v>5.0261721168458395E-2</v>
      </c>
      <c r="AI111">
        <v>11.774638374514501</v>
      </c>
      <c r="AJ111">
        <v>114.06024096385499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0.12</v>
      </c>
      <c r="AM111" t="s">
        <v>3203</v>
      </c>
      <c r="AN111">
        <v>-0.41</v>
      </c>
      <c r="AO111" t="s">
        <v>3202</v>
      </c>
      <c r="AP111">
        <v>0.132724669258107</v>
      </c>
      <c r="AQ111">
        <f>(Table2[[#This Row],[Sharpe Ratio]]-AVERAGE(Table2[Sharpe Ratio]))/_xlfn.STDEV.P(Table2[Sharpe Ratio])</f>
        <v>0.82832355002379188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1.3369515699723302</v>
      </c>
      <c r="AS111">
        <f>_xlfn.RANK.AVG(Table2[[#This Row],[1Y Return vs Nifty Z-Score]],Table2[1Y Return vs Nifty Z-Score])</f>
        <v>118</v>
      </c>
      <c r="AT111">
        <f>_xlfn.RANK.AVG(Table2[[#This Row],[6M Return vs Nifty Z-Score]],Table2[6M Return vs Nifty Z-Score])</f>
        <v>260</v>
      </c>
      <c r="AU111">
        <f>_xlfn.RANK.AVG(Table2[[#This Row],[Sharpe Ratio Z-Score]],Table2[Sharpe Ratio Z-Score])</f>
        <v>144</v>
      </c>
      <c r="AV111">
        <f>(Table2[[#This Row],[Rank 1Y]]+Table2[[#This Row],[Rank 6M]]+Table2[[#This Row],[Rank Sharpe]])/3</f>
        <v>174</v>
      </c>
    </row>
    <row r="112" spans="1:48" x14ac:dyDescent="0.3">
      <c r="A112" t="s">
        <v>274</v>
      </c>
      <c r="B112" t="s">
        <v>275</v>
      </c>
      <c r="C112" t="s">
        <v>3169</v>
      </c>
      <c r="D112" t="s">
        <v>276</v>
      </c>
      <c r="E112">
        <v>97455.287421554996</v>
      </c>
      <c r="F112">
        <v>683.8</v>
      </c>
      <c r="G112">
        <v>45.6154800397888</v>
      </c>
      <c r="H112">
        <f>(Table2[[#This Row],[1Y Return vs Nifty]]-AVERAGE(Table2[1Y Return vs Nifty]))/_xlfn.STDEV.P(Table2[1Y Return vs Nifty])</f>
        <v>0.38840617382195208</v>
      </c>
      <c r="I112">
        <v>4.8287679916312696</v>
      </c>
      <c r="J112">
        <f>(Table2[[#This Row],[1M Return vs Nifty]]-AVERAGE(Table2[1M Return vs Nifty]))/_xlfn.STDEV.P(Table2[1M Return vs Nifty])</f>
        <v>0.43043212148404864</v>
      </c>
      <c r="K112">
        <v>12.286279289833301</v>
      </c>
      <c r="L112">
        <f>(Table2[[#This Row],[6M Return vs Nifty]]-AVERAGE(Table2[6M Return vs Nifty]))/_xlfn.STDEV.P(Table2[6M Return vs Nifty])</f>
        <v>0.10455181122279565</v>
      </c>
      <c r="M112">
        <v>0.70861143787001502</v>
      </c>
      <c r="N112">
        <f>(Table2[[#This Row],[1W Return vs Nifty]]-AVERAGE(Table2[1W Return vs Nifty]))/_xlfn.STDEV.P(Table2[1W Return vs Nifty])</f>
        <v>-0.55629312320773117</v>
      </c>
      <c r="O112">
        <v>680.38</v>
      </c>
      <c r="P112">
        <v>674.19068886282605</v>
      </c>
      <c r="Q112">
        <v>603.41164269774299</v>
      </c>
      <c r="R112">
        <v>53.877827890603001</v>
      </c>
      <c r="S112" s="1">
        <f>(Table2[[#This Row],[Close Price]]-Table2[[#This Row],[20D EMA]])/Table2[[#This Row],[20D EMA]]</f>
        <v>5.0266027807989054E-3</v>
      </c>
      <c r="T112" s="1">
        <f>(Table2[[#This Row],[Close Price]]-Table2[[#This Row],[50D EMA]])/Table2[[#This Row],[50D EMA]]</f>
        <v>1.4253105680504375E-2</v>
      </c>
      <c r="U112" s="1">
        <f>(Table2[[#This Row],[Close Price]]-Table2[[#This Row],[200D EMA]])/Table2[[#This Row],[200D EMA]]</f>
        <v>0.13322307959265642</v>
      </c>
      <c r="V112">
        <v>0.965265133248836</v>
      </c>
      <c r="W112">
        <v>678.7</v>
      </c>
      <c r="X112">
        <v>691.95</v>
      </c>
      <c r="Y112">
        <v>650.9</v>
      </c>
      <c r="Z112">
        <v>691.95</v>
      </c>
      <c r="AA112">
        <v>650.9</v>
      </c>
      <c r="AB112">
        <v>692.6</v>
      </c>
      <c r="AC112" s="1">
        <f>(Table2[[#This Row],[Close Price]]/Table2[[#This Row],[Day Low]])-1</f>
        <v>7.5143656991305541E-3</v>
      </c>
      <c r="AD112" s="1">
        <f>(Table2[[#This Row],[Day High]]/Table2[[#This Row],[Close Price]])-1</f>
        <v>1.1918689675343819E-2</v>
      </c>
      <c r="AE112" s="1">
        <f>(Table2[[#This Row],[Close Price]]/Table2[[#This Row],[Current Week Low]])-1</f>
        <v>5.0545398678752518E-2</v>
      </c>
      <c r="AF112" s="1">
        <f>(Table2[[#This Row],[Current Week High]]/Table2[[#This Row],[Close Price]])-1</f>
        <v>1.1918689675343819E-2</v>
      </c>
      <c r="AG112" s="1">
        <f>(Table2[[#This Row],[Close Price]]/Table2[[#This Row],[Current Month Low]])-1</f>
        <v>5.0545398678752518E-2</v>
      </c>
      <c r="AH112" s="1">
        <f>(Table2[[#This Row],[Current Month High]]/Table2[[#This Row],[Close Price]])-1</f>
        <v>1.2869260017549067E-2</v>
      </c>
      <c r="AI112">
        <v>5.3597543141269401</v>
      </c>
      <c r="AJ112">
        <v>73.465246067985703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0.08</v>
      </c>
      <c r="AM112" t="s">
        <v>3203</v>
      </c>
      <c r="AN112">
        <v>4.22</v>
      </c>
      <c r="AO112" t="s">
        <v>3203</v>
      </c>
      <c r="AP112">
        <v>0.178553513942181</v>
      </c>
      <c r="AQ112">
        <f>(Table2[[#This Row],[Sharpe Ratio]]-AVERAGE(Table2[Sharpe Ratio]))/_xlfn.STDEV.P(Table2[Sharpe Ratio])</f>
        <v>1.3750636168755999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1.742160600196665</v>
      </c>
      <c r="AS112">
        <f>_xlfn.RANK.AVG(Table2[[#This Row],[1Y Return vs Nifty Z-Score]],Table2[1Y Return vs Nifty Z-Score])</f>
        <v>192</v>
      </c>
      <c r="AT112">
        <f>_xlfn.RANK.AVG(Table2[[#This Row],[6M Return vs Nifty Z-Score]],Table2[6M Return vs Nifty Z-Score])</f>
        <v>267</v>
      </c>
      <c r="AU112">
        <f>_xlfn.RANK.AVG(Table2[[#This Row],[Sharpe Ratio Z-Score]],Table2[Sharpe Ratio Z-Score])</f>
        <v>64</v>
      </c>
      <c r="AV112">
        <f>(Table2[[#This Row],[Rank 1Y]]+Table2[[#This Row],[Rank 6M]]+Table2[[#This Row],[Rank Sharpe]])/3</f>
        <v>174.33333333333334</v>
      </c>
    </row>
    <row r="113" spans="1:48" x14ac:dyDescent="0.3">
      <c r="A113" t="s">
        <v>700</v>
      </c>
      <c r="B113" t="s">
        <v>701</v>
      </c>
      <c r="C113" t="s">
        <v>3160</v>
      </c>
      <c r="D113" t="s">
        <v>46</v>
      </c>
      <c r="E113">
        <v>25985.113000000001</v>
      </c>
      <c r="F113">
        <v>1050.7</v>
      </c>
      <c r="G113">
        <v>62.862162531320202</v>
      </c>
      <c r="H113">
        <f>(Table2[[#This Row],[1Y Return vs Nifty]]-AVERAGE(Table2[1Y Return vs Nifty]))/_xlfn.STDEV.P(Table2[1Y Return vs Nifty])</f>
        <v>0.69370733425101361</v>
      </c>
      <c r="I113">
        <v>-2.4070357895679999</v>
      </c>
      <c r="J113">
        <f>(Table2[[#This Row],[1M Return vs Nifty]]-AVERAGE(Table2[1M Return vs Nifty]))/_xlfn.STDEV.P(Table2[1M Return vs Nifty])</f>
        <v>-0.3306480356717536</v>
      </c>
      <c r="K113">
        <v>33.414262138623897</v>
      </c>
      <c r="L113">
        <f>(Table2[[#This Row],[6M Return vs Nifty]]-AVERAGE(Table2[6M Return vs Nifty]))/_xlfn.STDEV.P(Table2[6M Return vs Nifty])</f>
        <v>0.78996554982250167</v>
      </c>
      <c r="M113">
        <v>3.1955325049810002</v>
      </c>
      <c r="N113">
        <f>(Table2[[#This Row],[1W Return vs Nifty]]-AVERAGE(Table2[1W Return vs Nifty]))/_xlfn.STDEV.P(Table2[1W Return vs Nifty])</f>
        <v>7.5090461952036391E-2</v>
      </c>
      <c r="O113">
        <v>974.4</v>
      </c>
      <c r="P113">
        <v>960.99261545578099</v>
      </c>
      <c r="Q113">
        <v>842.06971727197197</v>
      </c>
      <c r="R113">
        <v>54.347430987927098</v>
      </c>
      <c r="S113" s="1">
        <f>(Table2[[#This Row],[Close Price]]-Table2[[#This Row],[20D EMA]])/Table2[[#This Row],[20D EMA]]</f>
        <v>7.8304597701149503E-2</v>
      </c>
      <c r="T113" s="1">
        <f>(Table2[[#This Row],[Close Price]]-Table2[[#This Row],[50D EMA]])/Table2[[#This Row],[50D EMA]]</f>
        <v>9.3348672093252774E-2</v>
      </c>
      <c r="U113" s="1">
        <f>(Table2[[#This Row],[Close Price]]-Table2[[#This Row],[200D EMA]])/Table2[[#This Row],[200D EMA]]</f>
        <v>0.24775891882672299</v>
      </c>
      <c r="V113">
        <v>0.83819532582989598</v>
      </c>
      <c r="W113">
        <v>972.2</v>
      </c>
      <c r="X113">
        <v>1075</v>
      </c>
      <c r="Y113">
        <v>941.05</v>
      </c>
      <c r="Z113">
        <v>1075</v>
      </c>
      <c r="AA113">
        <v>941.05</v>
      </c>
      <c r="AB113">
        <v>1075</v>
      </c>
      <c r="AC113" s="1">
        <f>(Table2[[#This Row],[Close Price]]/Table2[[#This Row],[Day Low]])-1</f>
        <v>8.0744702736062601E-2</v>
      </c>
      <c r="AD113" s="1">
        <f>(Table2[[#This Row],[Day High]]/Table2[[#This Row],[Close Price]])-1</f>
        <v>2.3127438850290227E-2</v>
      </c>
      <c r="AE113" s="1">
        <f>(Table2[[#This Row],[Close Price]]/Table2[[#This Row],[Current Week Low]])-1</f>
        <v>0.11651878221135981</v>
      </c>
      <c r="AF113" s="1">
        <f>(Table2[[#This Row],[Current Week High]]/Table2[[#This Row],[Close Price]])-1</f>
        <v>2.3127438850290227E-2</v>
      </c>
      <c r="AG113" s="1">
        <f>(Table2[[#This Row],[Close Price]]/Table2[[#This Row],[Current Month Low]])-1</f>
        <v>0.11651878221135981</v>
      </c>
      <c r="AH113" s="1">
        <f>(Table2[[#This Row],[Current Month High]]/Table2[[#This Row],[Close Price]])-1</f>
        <v>2.3127438850290227E-2</v>
      </c>
      <c r="AI113">
        <v>2.3127438850290201</v>
      </c>
      <c r="AJ113">
        <v>91.018998272884303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0.31</v>
      </c>
      <c r="AM113" t="s">
        <v>3203</v>
      </c>
      <c r="AN113">
        <v>12.36</v>
      </c>
      <c r="AO113" t="s">
        <v>3203</v>
      </c>
      <c r="AP113">
        <v>8.5812618788701001E-2</v>
      </c>
      <c r="AQ113">
        <f>(Table2[[#This Row],[Sharpe Ratio]]-AVERAGE(Table2[Sharpe Ratio]))/_xlfn.STDEV.P(Table2[Sharpe Ratio])</f>
        <v>0.26866079206839416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1.4967761024221922</v>
      </c>
      <c r="AS113">
        <f>_xlfn.RANK.AVG(Table2[[#This Row],[1Y Return vs Nifty Z-Score]],Table2[1Y Return vs Nifty Z-Score])</f>
        <v>128</v>
      </c>
      <c r="AT113">
        <f>_xlfn.RANK.AVG(Table2[[#This Row],[6M Return vs Nifty Z-Score]],Table2[6M Return vs Nifty Z-Score])</f>
        <v>121</v>
      </c>
      <c r="AU113">
        <f>_xlfn.RANK.AVG(Table2[[#This Row],[Sharpe Ratio Z-Score]],Table2[Sharpe Ratio Z-Score])</f>
        <v>275</v>
      </c>
      <c r="AV113">
        <f>(Table2[[#This Row],[Rank 1Y]]+Table2[[#This Row],[Rank 6M]]+Table2[[#This Row],[Rank Sharpe]])/3</f>
        <v>174.66666666666666</v>
      </c>
    </row>
    <row r="114" spans="1:48" x14ac:dyDescent="0.3">
      <c r="A114" t="s">
        <v>838</v>
      </c>
      <c r="B114" t="s">
        <v>839</v>
      </c>
      <c r="C114" t="s">
        <v>3161</v>
      </c>
      <c r="D114" t="s">
        <v>51</v>
      </c>
      <c r="E114">
        <v>19029.375</v>
      </c>
      <c r="F114">
        <v>7519.05</v>
      </c>
      <c r="G114">
        <v>33.845258518932198</v>
      </c>
      <c r="H114">
        <f>(Table2[[#This Row],[1Y Return vs Nifty]]-AVERAGE(Table2[1Y Return vs Nifty]))/_xlfn.STDEV.P(Table2[1Y Return vs Nifty])</f>
        <v>0.18004944837118064</v>
      </c>
      <c r="I114">
        <v>4.7137186417872696</v>
      </c>
      <c r="J114">
        <f>(Table2[[#This Row],[1M Return vs Nifty]]-AVERAGE(Table2[1M Return vs Nifty]))/_xlfn.STDEV.P(Table2[1M Return vs Nifty])</f>
        <v>0.41833093965163698</v>
      </c>
      <c r="K114">
        <v>34.9868510876017</v>
      </c>
      <c r="L114">
        <f>(Table2[[#This Row],[6M Return vs Nifty]]-AVERAGE(Table2[6M Return vs Nifty]))/_xlfn.STDEV.P(Table2[6M Return vs Nifty])</f>
        <v>0.8409819709599865</v>
      </c>
      <c r="M114">
        <v>4.2953358536637296</v>
      </c>
      <c r="N114">
        <f>(Table2[[#This Row],[1W Return vs Nifty]]-AVERAGE(Table2[1W Return vs Nifty]))/_xlfn.STDEV.P(Table2[1W Return vs Nifty])</f>
        <v>0.35431033364208969</v>
      </c>
      <c r="O114">
        <v>7433.6</v>
      </c>
      <c r="P114">
        <v>7272.5837169371398</v>
      </c>
      <c r="Q114">
        <v>6388.60215112879</v>
      </c>
      <c r="R114">
        <v>60.0636482347712</v>
      </c>
      <c r="S114" s="1">
        <f>(Table2[[#This Row],[Close Price]]-Table2[[#This Row],[20D EMA]])/Table2[[#This Row],[20D EMA]]</f>
        <v>1.1495103314679268E-2</v>
      </c>
      <c r="T114" s="1">
        <f>(Table2[[#This Row],[Close Price]]-Table2[[#This Row],[50D EMA]])/Table2[[#This Row],[50D EMA]]</f>
        <v>3.3889782868894915E-2</v>
      </c>
      <c r="U114" s="1">
        <f>(Table2[[#This Row],[Close Price]]-Table2[[#This Row],[200D EMA]])/Table2[[#This Row],[200D EMA]]</f>
        <v>0.17694760483268998</v>
      </c>
      <c r="V114">
        <v>0.16890658653627799</v>
      </c>
      <c r="W114">
        <v>7480</v>
      </c>
      <c r="X114">
        <v>7680</v>
      </c>
      <c r="Y114">
        <v>7215.55</v>
      </c>
      <c r="Z114">
        <v>7680</v>
      </c>
      <c r="AA114">
        <v>7215.55</v>
      </c>
      <c r="AB114">
        <v>7680</v>
      </c>
      <c r="AC114" s="1">
        <f>(Table2[[#This Row],[Close Price]]/Table2[[#This Row],[Day Low]])-1</f>
        <v>5.2205882352940325E-3</v>
      </c>
      <c r="AD114" s="1">
        <f>(Table2[[#This Row],[Day High]]/Table2[[#This Row],[Close Price]])-1</f>
        <v>2.140562970056048E-2</v>
      </c>
      <c r="AE114" s="1">
        <f>(Table2[[#This Row],[Close Price]]/Table2[[#This Row],[Current Week Low]])-1</f>
        <v>4.2061935680578699E-2</v>
      </c>
      <c r="AF114" s="1">
        <f>(Table2[[#This Row],[Current Week High]]/Table2[[#This Row],[Close Price]])-1</f>
        <v>2.140562970056048E-2</v>
      </c>
      <c r="AG114" s="1">
        <f>(Table2[[#This Row],[Close Price]]/Table2[[#This Row],[Current Month Low]])-1</f>
        <v>4.2061935680578699E-2</v>
      </c>
      <c r="AH114" s="1">
        <f>(Table2[[#This Row],[Current Month High]]/Table2[[#This Row],[Close Price]])-1</f>
        <v>2.140562970056048E-2</v>
      </c>
      <c r="AI114">
        <v>8.2450575538133002</v>
      </c>
      <c r="AJ114">
        <v>66.719512195121894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0.14000000000000001</v>
      </c>
      <c r="AM114" t="s">
        <v>3203</v>
      </c>
      <c r="AN114">
        <v>4.57</v>
      </c>
      <c r="AO114" t="s">
        <v>3203</v>
      </c>
      <c r="AP114">
        <v>0.118936183860294</v>
      </c>
      <c r="AQ114">
        <f>(Table2[[#This Row],[Sharpe Ratio]]-AVERAGE(Table2[Sharpe Ratio]))/_xlfn.STDEV.P(Table2[Sharpe Ratio])</f>
        <v>0.6638263326020043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2.4574990252268982</v>
      </c>
      <c r="AS114">
        <f>_xlfn.RANK.AVG(Table2[[#This Row],[1Y Return vs Nifty Z-Score]],Table2[1Y Return vs Nifty Z-Score])</f>
        <v>237</v>
      </c>
      <c r="AT114">
        <f>_xlfn.RANK.AVG(Table2[[#This Row],[6M Return vs Nifty Z-Score]],Table2[6M Return vs Nifty Z-Score])</f>
        <v>113</v>
      </c>
      <c r="AU114">
        <f>_xlfn.RANK.AVG(Table2[[#This Row],[Sharpe Ratio Z-Score]],Table2[Sharpe Ratio Z-Score])</f>
        <v>180</v>
      </c>
      <c r="AV114">
        <f>(Table2[[#This Row],[Rank 1Y]]+Table2[[#This Row],[Rank 6M]]+Table2[[#This Row],[Rank Sharpe]])/3</f>
        <v>176.66666666666666</v>
      </c>
    </row>
    <row r="115" spans="1:48" x14ac:dyDescent="0.3">
      <c r="A115" t="s">
        <v>268</v>
      </c>
      <c r="B115" t="s">
        <v>269</v>
      </c>
      <c r="C115" t="s">
        <v>3161</v>
      </c>
      <c r="D115" t="s">
        <v>51</v>
      </c>
      <c r="E115">
        <v>98814.100863205007</v>
      </c>
      <c r="F115">
        <v>2111.5</v>
      </c>
      <c r="G115">
        <v>52.785865616863703</v>
      </c>
      <c r="H115">
        <f>(Table2[[#This Row],[1Y Return vs Nifty]]-AVERAGE(Table2[1Y Return vs Nifty]))/_xlfn.STDEV.P(Table2[1Y Return vs Nifty])</f>
        <v>0.51533650018933874</v>
      </c>
      <c r="I115">
        <v>1.2259087765797501</v>
      </c>
      <c r="J115">
        <f>(Table2[[#This Row],[1M Return vs Nifty]]-AVERAGE(Table2[1M Return vs Nifty]))/_xlfn.STDEV.P(Table2[1M Return vs Nifty])</f>
        <v>5.1474269596698506E-2</v>
      </c>
      <c r="K115">
        <v>22.595110776377201</v>
      </c>
      <c r="L115">
        <f>(Table2[[#This Row],[6M Return vs Nifty]]-AVERAGE(Table2[6M Return vs Nifty]))/_xlfn.STDEV.P(Table2[6M Return vs Nifty])</f>
        <v>0.43898102674967582</v>
      </c>
      <c r="M115">
        <v>-0.47362726908779301</v>
      </c>
      <c r="N115">
        <f>(Table2[[#This Row],[1W Return vs Nifty]]-AVERAGE(Table2[1W Return vs Nifty]))/_xlfn.STDEV.P(Table2[1W Return vs Nifty])</f>
        <v>-0.85644181838960232</v>
      </c>
      <c r="O115">
        <v>2173.4699999999998</v>
      </c>
      <c r="P115">
        <v>2150.4809833977001</v>
      </c>
      <c r="Q115">
        <v>1835.7726846841899</v>
      </c>
      <c r="R115">
        <v>46.049780883926204</v>
      </c>
      <c r="S115" s="1">
        <f>(Table2[[#This Row],[Close Price]]-Table2[[#This Row],[20D EMA]])/Table2[[#This Row],[20D EMA]]</f>
        <v>-2.851201074779031E-2</v>
      </c>
      <c r="T115" s="1">
        <f>(Table2[[#This Row],[Close Price]]-Table2[[#This Row],[50D EMA]])/Table2[[#This Row],[50D EMA]]</f>
        <v>-1.8126634784796498E-2</v>
      </c>
      <c r="U115" s="1">
        <f>(Table2[[#This Row],[Close Price]]-Table2[[#This Row],[200D EMA]])/Table2[[#This Row],[200D EMA]]</f>
        <v>0.15019687220329447</v>
      </c>
      <c r="V115">
        <v>0.79240795526539998</v>
      </c>
      <c r="W115">
        <v>2096.1</v>
      </c>
      <c r="X115">
        <v>2181.8000000000002</v>
      </c>
      <c r="Y115">
        <v>2092.5</v>
      </c>
      <c r="Z115">
        <v>2218.85</v>
      </c>
      <c r="AA115">
        <v>2092.5</v>
      </c>
      <c r="AB115">
        <v>2218.85</v>
      </c>
      <c r="AC115" s="1">
        <f>(Table2[[#This Row],[Close Price]]/Table2[[#This Row],[Day Low]])-1</f>
        <v>7.3469777205286135E-3</v>
      </c>
      <c r="AD115" s="1">
        <f>(Table2[[#This Row],[Day High]]/Table2[[#This Row],[Close Price]])-1</f>
        <v>3.3293866919251736E-2</v>
      </c>
      <c r="AE115" s="1">
        <f>(Table2[[#This Row],[Close Price]]/Table2[[#This Row],[Current Week Low]])-1</f>
        <v>9.0800477897252652E-3</v>
      </c>
      <c r="AF115" s="1">
        <f>(Table2[[#This Row],[Current Week High]]/Table2[[#This Row],[Close Price]])-1</f>
        <v>5.0840634619938374E-2</v>
      </c>
      <c r="AG115" s="1">
        <f>(Table2[[#This Row],[Close Price]]/Table2[[#This Row],[Current Month Low]])-1</f>
        <v>9.0800477897252652E-3</v>
      </c>
      <c r="AH115" s="1">
        <f>(Table2[[#This Row],[Current Month High]]/Table2[[#This Row],[Close Price]])-1</f>
        <v>5.0840634619938374E-2</v>
      </c>
      <c r="AI115">
        <v>9.49561922803694</v>
      </c>
      <c r="AJ115">
        <v>83.043647869619804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</v>
      </c>
      <c r="AM115" t="s">
        <v>3204</v>
      </c>
      <c r="AN115">
        <v>-0.96</v>
      </c>
      <c r="AO115" t="s">
        <v>3202</v>
      </c>
      <c r="AP115">
        <v>0.116071394094722</v>
      </c>
      <c r="AQ115">
        <f>(Table2[[#This Row],[Sharpe Ratio]]-AVERAGE(Table2[Sharpe Ratio]))/_xlfn.STDEV.P(Table2[Sharpe Ratio])</f>
        <v>0.62964926881733696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0.77899924696344791</v>
      </c>
      <c r="AS115">
        <f>_xlfn.RANK.AVG(Table2[[#This Row],[1Y Return vs Nifty Z-Score]],Table2[1Y Return vs Nifty Z-Score])</f>
        <v>169</v>
      </c>
      <c r="AT115">
        <f>_xlfn.RANK.AVG(Table2[[#This Row],[6M Return vs Nifty Z-Score]],Table2[6M Return vs Nifty Z-Score])</f>
        <v>177</v>
      </c>
      <c r="AU115">
        <f>_xlfn.RANK.AVG(Table2[[#This Row],[Sharpe Ratio Z-Score]],Table2[Sharpe Ratio Z-Score])</f>
        <v>185</v>
      </c>
      <c r="AV115">
        <f>(Table2[[#This Row],[Rank 1Y]]+Table2[[#This Row],[Rank 6M]]+Table2[[#This Row],[Rank Sharpe]])/3</f>
        <v>177</v>
      </c>
    </row>
    <row r="116" spans="1:48" x14ac:dyDescent="0.3">
      <c r="A116" t="s">
        <v>1471</v>
      </c>
      <c r="B116" t="s">
        <v>1472</v>
      </c>
      <c r="C116" t="s">
        <v>3171</v>
      </c>
      <c r="D116" t="s">
        <v>158</v>
      </c>
      <c r="E116">
        <v>7144.2521999999999</v>
      </c>
      <c r="F116">
        <v>1034.1500000000001</v>
      </c>
      <c r="G116">
        <v>96.0405402794716</v>
      </c>
      <c r="H116">
        <f>(Table2[[#This Row],[1Y Return vs Nifty]]-AVERAGE(Table2[1Y Return vs Nifty]))/_xlfn.STDEV.P(Table2[1Y Return vs Nifty])</f>
        <v>1.2810317215723546</v>
      </c>
      <c r="I116">
        <v>1.4740806972982701</v>
      </c>
      <c r="J116">
        <f>(Table2[[#This Row],[1M Return vs Nifty]]-AVERAGE(Table2[1M Return vs Nifty]))/_xlfn.STDEV.P(Table2[1M Return vs Nifty])</f>
        <v>7.7577620396905467E-2</v>
      </c>
      <c r="K116">
        <v>33.5777464153241</v>
      </c>
      <c r="L116">
        <f>(Table2[[#This Row],[6M Return vs Nifty]]-AVERAGE(Table2[6M Return vs Nifty]))/_xlfn.STDEV.P(Table2[6M Return vs Nifty])</f>
        <v>0.79526914979687258</v>
      </c>
      <c r="M116">
        <v>3.22478790845825</v>
      </c>
      <c r="N116">
        <f>(Table2[[#This Row],[1W Return vs Nifty]]-AVERAGE(Table2[1W Return vs Nifty]))/_xlfn.STDEV.P(Table2[1W Return vs Nifty])</f>
        <v>8.2517871602081877E-2</v>
      </c>
      <c r="O116">
        <v>1018.31</v>
      </c>
      <c r="P116">
        <v>1012.60582731122</v>
      </c>
      <c r="Q116">
        <v>851.49898940266496</v>
      </c>
      <c r="R116">
        <v>54.580598109176201</v>
      </c>
      <c r="S116" s="1">
        <f>(Table2[[#This Row],[Close Price]]-Table2[[#This Row],[20D EMA]])/Table2[[#This Row],[20D EMA]]</f>
        <v>1.5555184570514035E-2</v>
      </c>
      <c r="T116" s="1">
        <f>(Table2[[#This Row],[Close Price]]-Table2[[#This Row],[50D EMA]])/Table2[[#This Row],[50D EMA]]</f>
        <v>2.1275971466593796E-2</v>
      </c>
      <c r="U116" s="1">
        <f>(Table2[[#This Row],[Close Price]]-Table2[[#This Row],[200D EMA]])/Table2[[#This Row],[200D EMA]]</f>
        <v>0.21450525822169988</v>
      </c>
      <c r="V116">
        <v>0.73651548858207205</v>
      </c>
      <c r="W116">
        <v>1027</v>
      </c>
      <c r="X116">
        <v>1060.05</v>
      </c>
      <c r="Y116">
        <v>985.5</v>
      </c>
      <c r="Z116">
        <v>1060.05</v>
      </c>
      <c r="AA116">
        <v>985.5</v>
      </c>
      <c r="AB116">
        <v>1078</v>
      </c>
      <c r="AC116" s="1">
        <f>(Table2[[#This Row],[Close Price]]/Table2[[#This Row],[Day Low]])-1</f>
        <v>6.9620253164557333E-3</v>
      </c>
      <c r="AD116" s="1">
        <f>(Table2[[#This Row],[Day High]]/Table2[[#This Row],[Close Price]])-1</f>
        <v>2.5044722719141266E-2</v>
      </c>
      <c r="AE116" s="1">
        <f>(Table2[[#This Row],[Close Price]]/Table2[[#This Row],[Current Week Low]])-1</f>
        <v>4.9365804160324878E-2</v>
      </c>
      <c r="AF116" s="1">
        <f>(Table2[[#This Row],[Current Week High]]/Table2[[#This Row],[Close Price]])-1</f>
        <v>2.5044722719141266E-2</v>
      </c>
      <c r="AG116" s="1">
        <f>(Table2[[#This Row],[Close Price]]/Table2[[#This Row],[Current Month Low]])-1</f>
        <v>4.9365804160324878E-2</v>
      </c>
      <c r="AH116" s="1">
        <f>(Table2[[#This Row],[Current Month High]]/Table2[[#This Row],[Close Price]])-1</f>
        <v>4.2401972634530605E-2</v>
      </c>
      <c r="AI116">
        <v>19.368563554609999</v>
      </c>
      <c r="AJ116">
        <v>130.528310298707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0.06</v>
      </c>
      <c r="AM116" t="s">
        <v>3203</v>
      </c>
      <c r="AN116">
        <v>7.6</v>
      </c>
      <c r="AO116" t="s">
        <v>3203</v>
      </c>
      <c r="AP116">
        <v>6.5061392555696998E-2</v>
      </c>
      <c r="AQ116">
        <f>(Table2[[#This Row],[Sharpe Ratio]]-AVERAGE(Table2[Sharpe Ratio]))/_xlfn.STDEV.P(Table2[Sharpe Ratio])</f>
        <v>2.1097780255611348E-2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2.2574941436238256</v>
      </c>
      <c r="AS116">
        <f>_xlfn.RANK.AVG(Table2[[#This Row],[1Y Return vs Nifty Z-Score]],Table2[1Y Return vs Nifty Z-Score])</f>
        <v>69</v>
      </c>
      <c r="AT116">
        <f>_xlfn.RANK.AVG(Table2[[#This Row],[6M Return vs Nifty Z-Score]],Table2[6M Return vs Nifty Z-Score])</f>
        <v>118</v>
      </c>
      <c r="AU116">
        <f>_xlfn.RANK.AVG(Table2[[#This Row],[Sharpe Ratio Z-Score]],Table2[Sharpe Ratio Z-Score])</f>
        <v>346</v>
      </c>
      <c r="AV116">
        <f>(Table2[[#This Row],[Rank 1Y]]+Table2[[#This Row],[Rank 6M]]+Table2[[#This Row],[Rank Sharpe]])/3</f>
        <v>177.66666666666666</v>
      </c>
    </row>
    <row r="117" spans="1:48" x14ac:dyDescent="0.3">
      <c r="A117" t="s">
        <v>1677</v>
      </c>
      <c r="B117" t="s">
        <v>1678</v>
      </c>
      <c r="C117" t="s">
        <v>3161</v>
      </c>
      <c r="D117" t="s">
        <v>51</v>
      </c>
      <c r="E117">
        <v>5420.9189939999997</v>
      </c>
      <c r="F117">
        <v>660</v>
      </c>
      <c r="G117">
        <v>131.91378983838601</v>
      </c>
      <c r="H117">
        <f>(Table2[[#This Row],[1Y Return vs Nifty]]-AVERAGE(Table2[1Y Return vs Nifty]))/_xlfn.STDEV.P(Table2[1Y Return vs Nifty])</f>
        <v>1.9160607901526858</v>
      </c>
      <c r="I117">
        <v>20.561552978616799</v>
      </c>
      <c r="J117">
        <f>(Table2[[#This Row],[1M Return vs Nifty]]-AVERAGE(Table2[1M Return vs Nifty]))/_xlfn.STDEV.P(Table2[1M Return vs Nifty])</f>
        <v>2.0852462696378593</v>
      </c>
      <c r="K117">
        <v>60.552276724104601</v>
      </c>
      <c r="L117">
        <f>(Table2[[#This Row],[6M Return vs Nifty]]-AVERAGE(Table2[6M Return vs Nifty]))/_xlfn.STDEV.P(Table2[6M Return vs Nifty])</f>
        <v>1.6703509689290124</v>
      </c>
      <c r="M117">
        <v>6.6919824606793101</v>
      </c>
      <c r="N117">
        <f>(Table2[[#This Row],[1W Return vs Nifty]]-AVERAGE(Table2[1W Return vs Nifty]))/_xlfn.STDEV.P(Table2[1W Return vs Nifty])</f>
        <v>0.96277489132761085</v>
      </c>
      <c r="O117">
        <v>604.08000000000004</v>
      </c>
      <c r="P117">
        <v>573.04295164669895</v>
      </c>
      <c r="Q117">
        <v>457.71070329725598</v>
      </c>
      <c r="R117">
        <v>81.782472386495797</v>
      </c>
      <c r="S117" s="1">
        <f>(Table2[[#This Row],[Close Price]]-Table2[[#This Row],[20D EMA]])/Table2[[#This Row],[20D EMA]]</f>
        <v>9.2570520460866043E-2</v>
      </c>
      <c r="T117" s="1">
        <f>(Table2[[#This Row],[Close Price]]-Table2[[#This Row],[50D EMA]])/Table2[[#This Row],[50D EMA]]</f>
        <v>0.15174612671427309</v>
      </c>
      <c r="U117" s="1">
        <f>(Table2[[#This Row],[Close Price]]-Table2[[#This Row],[200D EMA]])/Table2[[#This Row],[200D EMA]]</f>
        <v>0.44195885140000563</v>
      </c>
      <c r="V117">
        <v>1.16989222115447</v>
      </c>
      <c r="W117">
        <v>657.45</v>
      </c>
      <c r="X117">
        <v>681.75</v>
      </c>
      <c r="Y117">
        <v>613.65</v>
      </c>
      <c r="Z117">
        <v>689.85</v>
      </c>
      <c r="AA117">
        <v>613.65</v>
      </c>
      <c r="AB117">
        <v>689.85</v>
      </c>
      <c r="AC117" s="1">
        <f>(Table2[[#This Row],[Close Price]]/Table2[[#This Row],[Day Low]])-1</f>
        <v>3.8786219484370221E-3</v>
      </c>
      <c r="AD117" s="1">
        <f>(Table2[[#This Row],[Day High]]/Table2[[#This Row],[Close Price]])-1</f>
        <v>3.2954545454545459E-2</v>
      </c>
      <c r="AE117" s="1">
        <f>(Table2[[#This Row],[Close Price]]/Table2[[#This Row],[Current Week Low]])-1</f>
        <v>7.5531654852114327E-2</v>
      </c>
      <c r="AF117" s="1">
        <f>(Table2[[#This Row],[Current Week High]]/Table2[[#This Row],[Close Price]])-1</f>
        <v>4.5227272727272672E-2</v>
      </c>
      <c r="AG117" s="1">
        <f>(Table2[[#This Row],[Close Price]]/Table2[[#This Row],[Current Month Low]])-1</f>
        <v>7.5531654852114327E-2</v>
      </c>
      <c r="AH117" s="1">
        <f>(Table2[[#This Row],[Current Month High]]/Table2[[#This Row],[Close Price]])-1</f>
        <v>4.5227272727272672E-2</v>
      </c>
      <c r="AI117">
        <v>4.5227272727272601</v>
      </c>
      <c r="AJ117">
        <v>175.22935779816501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0.19</v>
      </c>
      <c r="AM117" t="s">
        <v>3203</v>
      </c>
      <c r="AN117">
        <v>27.7</v>
      </c>
      <c r="AO117" t="s">
        <v>3203</v>
      </c>
      <c r="AP117">
        <v>2.9420807232889999E-2</v>
      </c>
      <c r="AQ117">
        <f>(Table2[[#This Row],[Sharpe Ratio]]-AVERAGE(Table2[Sharpe Ratio]))/_xlfn.STDEV.P(Table2[Sharpe Ratio])</f>
        <v>-0.40409591896065317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6.2303370010865144</v>
      </c>
      <c r="AS117">
        <f>_xlfn.RANK.AVG(Table2[[#This Row],[1Y Return vs Nifty Z-Score]],Table2[1Y Return vs Nifty Z-Score])</f>
        <v>41</v>
      </c>
      <c r="AT117">
        <f>_xlfn.RANK.AVG(Table2[[#This Row],[6M Return vs Nifty Z-Score]],Table2[6M Return vs Nifty Z-Score])</f>
        <v>46</v>
      </c>
      <c r="AU117">
        <f>_xlfn.RANK.AVG(Table2[[#This Row],[Sharpe Ratio Z-Score]],Table2[Sharpe Ratio Z-Score])</f>
        <v>450</v>
      </c>
      <c r="AV117">
        <f>(Table2[[#This Row],[Rank 1Y]]+Table2[[#This Row],[Rank 6M]]+Table2[[#This Row],[Rank Sharpe]])/3</f>
        <v>179</v>
      </c>
    </row>
    <row r="118" spans="1:48" hidden="1" x14ac:dyDescent="0.3">
      <c r="A118" t="s">
        <v>1576</v>
      </c>
      <c r="B118" t="s">
        <v>1577</v>
      </c>
      <c r="C118" t="s">
        <v>3155</v>
      </c>
      <c r="D118" t="s">
        <v>294</v>
      </c>
      <c r="E118">
        <v>6223.7910423949997</v>
      </c>
      <c r="F118">
        <v>1220.1500000000001</v>
      </c>
      <c r="G118">
        <v>72.293169170514702</v>
      </c>
      <c r="H118">
        <f>(Table2[[#This Row],[1Y Return vs Nifty]]-AVERAGE(Table2[1Y Return vs Nifty]))/_xlfn.STDEV.P(Table2[1Y Return vs Nifty])</f>
        <v>0.86065522538161698</v>
      </c>
      <c r="I118">
        <v>-1.5024542736761499</v>
      </c>
      <c r="J118">
        <f>(Table2[[#This Row],[1M Return vs Nifty]]-AVERAGE(Table2[1M Return vs Nifty]))/_xlfn.STDEV.P(Table2[1M Return vs Nifty])</f>
        <v>-0.23550186213067162</v>
      </c>
      <c r="K118">
        <v>22.955331717158899</v>
      </c>
      <c r="L118">
        <f>(Table2[[#This Row],[6M Return vs Nifty]]-AVERAGE(Table2[6M Return vs Nifty]))/_xlfn.STDEV.P(Table2[6M Return vs Nifty])</f>
        <v>0.45066696873051287</v>
      </c>
      <c r="M118">
        <v>9.3157520243250893</v>
      </c>
      <c r="N118">
        <f>(Table2[[#This Row],[1W Return vs Nifty]]-AVERAGE(Table2[1W Return vs Nifty]))/_xlfn.STDEV.P(Table2[1W Return vs Nifty])</f>
        <v>1.6289017964537962</v>
      </c>
      <c r="O118">
        <v>1220.69</v>
      </c>
      <c r="P118">
        <v>1261.18529841893</v>
      </c>
      <c r="Q118">
        <v>1109.1344770692899</v>
      </c>
      <c r="R118">
        <v>66.067432931892498</v>
      </c>
      <c r="S118">
        <f>(Table2[[#This Row],[Close Price]]-Table2[[#This Row],[20D EMA]])/Table2[[#This Row],[20D EMA]]</f>
        <v>-4.423727563918469E-4</v>
      </c>
      <c r="T118">
        <f>(Table2[[#This Row],[Close Price]]-Table2[[#This Row],[50D EMA]])/Table2[[#This Row],[50D EMA]]</f>
        <v>-3.25370890941825E-2</v>
      </c>
      <c r="U118">
        <f>(Table2[[#This Row],[Close Price]]-Table2[[#This Row],[200D EMA]])/Table2[[#This Row],[200D EMA]]</f>
        <v>0.10009203142260162</v>
      </c>
      <c r="V118">
        <v>0.64876637500511303</v>
      </c>
      <c r="W118">
        <v>1206</v>
      </c>
      <c r="X118">
        <v>1259</v>
      </c>
      <c r="Y118">
        <v>1140.3499999999999</v>
      </c>
      <c r="Z118">
        <v>1280</v>
      </c>
      <c r="AA118">
        <v>1140.3499999999999</v>
      </c>
      <c r="AB118">
        <v>1280</v>
      </c>
      <c r="AC118" s="1">
        <f>(Table2[[#This Row],[Close Price]]/Table2[[#This Row],[Day Low]])-1</f>
        <v>1.1733001658374764E-2</v>
      </c>
      <c r="AD118" s="1">
        <f>(Table2[[#This Row],[Day High]]/Table2[[#This Row],[Close Price]])-1</f>
        <v>3.1840347498258259E-2</v>
      </c>
      <c r="AE118" s="1">
        <f>(Table2[[#This Row],[Close Price]]/Table2[[#This Row],[Current Week Low]])-1</f>
        <v>6.9978515368088967E-2</v>
      </c>
      <c r="AF118" s="1">
        <f>(Table2[[#This Row],[Current Week High]]/Table2[[#This Row],[Close Price]])-1</f>
        <v>4.9051346145965624E-2</v>
      </c>
      <c r="AG118" s="1">
        <f>(Table2[[#This Row],[Close Price]]/Table2[[#This Row],[Current Month Low]])-1</f>
        <v>6.9978515368088967E-2</v>
      </c>
      <c r="AH118" s="1">
        <f>(Table2[[#This Row],[Current Month High]]/Table2[[#This Row],[Close Price]])-1</f>
        <v>4.9051346145965624E-2</v>
      </c>
      <c r="AI118">
        <v>24.046223824939499</v>
      </c>
      <c r="AJ118">
        <v>103.35833333333299</v>
      </c>
      <c r="AK118" t="str">
        <f>IF(AND(Table2[[#This Row],[20D EMA]]&gt;Table2[[#This Row],[50D EMA]],Table2[[#This Row],[50D EMA]]&gt;Table2[[#This Row],[200D EMA]]),"Uptrend","Downtrend/NoTrend")</f>
        <v>Downtrend/NoTrend</v>
      </c>
      <c r="AL118">
        <v>-0.03</v>
      </c>
      <c r="AM118" t="s">
        <v>3202</v>
      </c>
      <c r="AN118">
        <v>3.45</v>
      </c>
      <c r="AO118" t="s">
        <v>3203</v>
      </c>
      <c r="AP118">
        <v>8.8606144559731995E-2</v>
      </c>
      <c r="AQ118">
        <f>(Table2[[#This Row],[Sharpe Ratio]]-AVERAGE(Table2[Sharpe Ratio]))/_xlfn.STDEV.P(Table2[Sharpe Ratio])</f>
        <v>0.30198767336628768</v>
      </c>
      <c r="AR1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8">
        <f>_xlfn.RANK.AVG(Table2[[#This Row],[1Y Return vs Nifty Z-Score]],Table2[1Y Return vs Nifty Z-Score])</f>
        <v>109</v>
      </c>
      <c r="AT118">
        <f>_xlfn.RANK.AVG(Table2[[#This Row],[6M Return vs Nifty Z-Score]],Table2[6M Return vs Nifty Z-Score])</f>
        <v>171</v>
      </c>
      <c r="AU118">
        <f>_xlfn.RANK.AVG(Table2[[#This Row],[Sharpe Ratio Z-Score]],Table2[Sharpe Ratio Z-Score])</f>
        <v>264</v>
      </c>
      <c r="AV118">
        <f>(Table2[[#This Row],[Rank 1Y]]+Table2[[#This Row],[Rank 6M]]+Table2[[#This Row],[Rank Sharpe]])/3</f>
        <v>181.33333333333334</v>
      </c>
    </row>
    <row r="119" spans="1:48" x14ac:dyDescent="0.3">
      <c r="A119" t="s">
        <v>771</v>
      </c>
      <c r="B119" t="s">
        <v>772</v>
      </c>
      <c r="C119" t="s">
        <v>3168</v>
      </c>
      <c r="D119" t="s">
        <v>291</v>
      </c>
      <c r="E119">
        <v>21038.247718219998</v>
      </c>
      <c r="F119">
        <v>6222.1</v>
      </c>
      <c r="G119">
        <v>58.487578269897902</v>
      </c>
      <c r="H119">
        <f>(Table2[[#This Row],[1Y Return vs Nifty]]-AVERAGE(Table2[1Y Return vs Nifty]))/_xlfn.STDEV.P(Table2[1Y Return vs Nifty])</f>
        <v>0.61626834550272902</v>
      </c>
      <c r="I119">
        <v>28.721147108570001</v>
      </c>
      <c r="J119">
        <f>(Table2[[#This Row],[1M Return vs Nifty]]-AVERAGE(Table2[1M Return vs Nifty]))/_xlfn.STDEV.P(Table2[1M Return vs Nifty])</f>
        <v>2.9434930339970604</v>
      </c>
      <c r="K119">
        <v>47.8899781602641</v>
      </c>
      <c r="L119">
        <f>(Table2[[#This Row],[6M Return vs Nifty]]-AVERAGE(Table2[6M Return vs Nifty]))/_xlfn.STDEV.P(Table2[6M Return vs Nifty])</f>
        <v>1.2595728335991456</v>
      </c>
      <c r="M119">
        <v>3.9793921559652299</v>
      </c>
      <c r="N119">
        <f>(Table2[[#This Row],[1W Return vs Nifty]]-AVERAGE(Table2[1W Return vs Nifty]))/_xlfn.STDEV.P(Table2[1W Return vs Nifty])</f>
        <v>0.2740980312897488</v>
      </c>
      <c r="O119">
        <v>5875.86</v>
      </c>
      <c r="P119">
        <v>5344.3361355074703</v>
      </c>
      <c r="Q119">
        <v>4356.0486965726204</v>
      </c>
      <c r="R119">
        <v>61.271924707792898</v>
      </c>
      <c r="S119" s="1">
        <f>(Table2[[#This Row],[Close Price]]-Table2[[#This Row],[20D EMA]])/Table2[[#This Row],[20D EMA]]</f>
        <v>5.8925842344780287E-2</v>
      </c>
      <c r="T119" s="1">
        <f>(Table2[[#This Row],[Close Price]]-Table2[[#This Row],[50D EMA]])/Table2[[#This Row],[50D EMA]]</f>
        <v>0.16424188940151352</v>
      </c>
      <c r="U119" s="1">
        <f>(Table2[[#This Row],[Close Price]]-Table2[[#This Row],[200D EMA]])/Table2[[#This Row],[200D EMA]]</f>
        <v>0.42838164433184744</v>
      </c>
      <c r="V119">
        <v>1.85506611621604</v>
      </c>
      <c r="W119">
        <v>6163.75</v>
      </c>
      <c r="X119">
        <v>6333</v>
      </c>
      <c r="Y119">
        <v>5950</v>
      </c>
      <c r="Z119">
        <v>6340</v>
      </c>
      <c r="AA119">
        <v>5950</v>
      </c>
      <c r="AB119">
        <v>6340</v>
      </c>
      <c r="AC119" s="1">
        <f>(Table2[[#This Row],[Close Price]]/Table2[[#This Row],[Day Low]])-1</f>
        <v>9.4666396268505704E-3</v>
      </c>
      <c r="AD119" s="1">
        <f>(Table2[[#This Row],[Day High]]/Table2[[#This Row],[Close Price]])-1</f>
        <v>1.7823564391443281E-2</v>
      </c>
      <c r="AE119" s="1">
        <f>(Table2[[#This Row],[Close Price]]/Table2[[#This Row],[Current Week Low]])-1</f>
        <v>4.5731092436974929E-2</v>
      </c>
      <c r="AF119" s="1">
        <f>(Table2[[#This Row],[Current Week High]]/Table2[[#This Row],[Close Price]])-1</f>
        <v>1.894858649009179E-2</v>
      </c>
      <c r="AG119" s="1">
        <f>(Table2[[#This Row],[Close Price]]/Table2[[#This Row],[Current Month Low]])-1</f>
        <v>4.5731092436974929E-2</v>
      </c>
      <c r="AH119" s="1">
        <f>(Table2[[#This Row],[Current Month High]]/Table2[[#This Row],[Close Price]])-1</f>
        <v>1.894858649009179E-2</v>
      </c>
      <c r="AI119">
        <v>15.057617203195001</v>
      </c>
      <c r="AJ119">
        <v>109.459527696891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0.55000000000000004</v>
      </c>
      <c r="AM119" t="s">
        <v>3203</v>
      </c>
      <c r="AN119">
        <v>9.3000000000000007</v>
      </c>
      <c r="AO119" t="s">
        <v>3203</v>
      </c>
      <c r="AP119">
        <v>6.7482071777472993E-2</v>
      </c>
      <c r="AQ119">
        <f>(Table2[[#This Row],[Sharpe Ratio]]-AVERAGE(Table2[Sharpe Ratio]))/_xlfn.STDEV.P(Table2[Sharpe Ratio])</f>
        <v>4.9976586358277821E-2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5.1434088307469619</v>
      </c>
      <c r="AS119">
        <f>_xlfn.RANK.AVG(Table2[[#This Row],[1Y Return vs Nifty Z-Score]],Table2[1Y Return vs Nifty Z-Score])</f>
        <v>144</v>
      </c>
      <c r="AT119">
        <f>_xlfn.RANK.AVG(Table2[[#This Row],[6M Return vs Nifty Z-Score]],Table2[6M Return vs Nifty Z-Score])</f>
        <v>67</v>
      </c>
      <c r="AU119">
        <f>_xlfn.RANK.AVG(Table2[[#This Row],[Sharpe Ratio Z-Score]],Table2[Sharpe Ratio Z-Score])</f>
        <v>335</v>
      </c>
      <c r="AV119">
        <f>(Table2[[#This Row],[Rank 1Y]]+Table2[[#This Row],[Rank 6M]]+Table2[[#This Row],[Rank Sharpe]])/3</f>
        <v>182</v>
      </c>
    </row>
    <row r="120" spans="1:48" x14ac:dyDescent="0.3">
      <c r="A120" t="s">
        <v>1016</v>
      </c>
      <c r="B120" t="s">
        <v>1017</v>
      </c>
      <c r="C120" t="s">
        <v>3157</v>
      </c>
      <c r="D120" t="s">
        <v>515</v>
      </c>
      <c r="E120">
        <v>13819.912200000001</v>
      </c>
      <c r="F120">
        <v>148.19999999999999</v>
      </c>
      <c r="G120">
        <v>53.108586648852999</v>
      </c>
      <c r="H120">
        <f>(Table2[[#This Row],[1Y Return vs Nifty]]-AVERAGE(Table2[1Y Return vs Nifty]))/_xlfn.STDEV.P(Table2[1Y Return vs Nifty])</f>
        <v>0.52104931513850805</v>
      </c>
      <c r="I120">
        <v>2.3292315494717002</v>
      </c>
      <c r="J120">
        <f>(Table2[[#This Row],[1M Return vs Nifty]]-AVERAGE(Table2[1M Return vs Nifty]))/_xlfn.STDEV.P(Table2[1M Return vs Nifty])</f>
        <v>0.16752455160793975</v>
      </c>
      <c r="K120">
        <v>72.336876490055403</v>
      </c>
      <c r="L120">
        <f>(Table2[[#This Row],[6M Return vs Nifty]]-AVERAGE(Table2[6M Return vs Nifty]))/_xlfn.STDEV.P(Table2[6M Return vs Nifty])</f>
        <v>2.052655642370373</v>
      </c>
      <c r="M120">
        <v>4.6485216277057297</v>
      </c>
      <c r="N120">
        <f>(Table2[[#This Row],[1W Return vs Nifty]]-AVERAGE(Table2[1W Return vs Nifty]))/_xlfn.STDEV.P(Table2[1W Return vs Nifty])</f>
        <v>0.44397771520523516</v>
      </c>
      <c r="O120">
        <v>142.04</v>
      </c>
      <c r="P120">
        <v>134.36827318293101</v>
      </c>
      <c r="Q120">
        <v>108.128749660236</v>
      </c>
      <c r="R120">
        <v>56.279449587429298</v>
      </c>
      <c r="S120" s="1">
        <f>(Table2[[#This Row],[Close Price]]-Table2[[#This Row],[20D EMA]])/Table2[[#This Row],[20D EMA]]</f>
        <v>4.3368065333708794E-2</v>
      </c>
      <c r="T120" s="1">
        <f>(Table2[[#This Row],[Close Price]]-Table2[[#This Row],[50D EMA]])/Table2[[#This Row],[50D EMA]]</f>
        <v>0.10293893409077498</v>
      </c>
      <c r="U120" s="1">
        <f>(Table2[[#This Row],[Close Price]]-Table2[[#This Row],[200D EMA]])/Table2[[#This Row],[200D EMA]]</f>
        <v>0.37058830760252531</v>
      </c>
      <c r="V120">
        <v>0.54550477906940897</v>
      </c>
      <c r="W120">
        <v>144.81</v>
      </c>
      <c r="X120">
        <v>151.49</v>
      </c>
      <c r="Y120">
        <v>134.51</v>
      </c>
      <c r="Z120">
        <v>151.49</v>
      </c>
      <c r="AA120">
        <v>134.51</v>
      </c>
      <c r="AB120">
        <v>151.49</v>
      </c>
      <c r="AC120" s="1">
        <f>(Table2[[#This Row],[Close Price]]/Table2[[#This Row],[Day Low]])-1</f>
        <v>2.3409985498239028E-2</v>
      </c>
      <c r="AD120" s="1">
        <f>(Table2[[#This Row],[Day High]]/Table2[[#This Row],[Close Price]])-1</f>
        <v>2.2199730094467185E-2</v>
      </c>
      <c r="AE120" s="1">
        <f>(Table2[[#This Row],[Close Price]]/Table2[[#This Row],[Current Week Low]])-1</f>
        <v>0.10177681956731832</v>
      </c>
      <c r="AF120" s="1">
        <f>(Table2[[#This Row],[Current Week High]]/Table2[[#This Row],[Close Price]])-1</f>
        <v>2.2199730094467185E-2</v>
      </c>
      <c r="AG120" s="1">
        <f>(Table2[[#This Row],[Close Price]]/Table2[[#This Row],[Current Month Low]])-1</f>
        <v>0.10177681956731832</v>
      </c>
      <c r="AH120" s="1">
        <f>(Table2[[#This Row],[Current Month High]]/Table2[[#This Row],[Close Price]])-1</f>
        <v>2.2199730094467185E-2</v>
      </c>
      <c r="AI120">
        <v>13.866396761133601</v>
      </c>
      <c r="AJ120">
        <v>114.782608695652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0.54</v>
      </c>
      <c r="AM120" t="s">
        <v>3203</v>
      </c>
      <c r="AN120">
        <v>7.11</v>
      </c>
      <c r="AO120" t="s">
        <v>3203</v>
      </c>
      <c r="AP120">
        <v>6.3133933219060995E-2</v>
      </c>
      <c r="AQ120">
        <f>(Table2[[#This Row],[Sharpe Ratio]]-AVERAGE(Table2[Sharpe Ratio]))/_xlfn.STDEV.P(Table2[Sharpe Ratio])</f>
        <v>-1.8968916334821805E-3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3.1833103326885741</v>
      </c>
      <c r="AS120">
        <f>_xlfn.RANK.AVG(Table2[[#This Row],[1Y Return vs Nifty Z-Score]],Table2[1Y Return vs Nifty Z-Score])</f>
        <v>166</v>
      </c>
      <c r="AT120">
        <f>_xlfn.RANK.AVG(Table2[[#This Row],[6M Return vs Nifty Z-Score]],Table2[6M Return vs Nifty Z-Score])</f>
        <v>30</v>
      </c>
      <c r="AU120">
        <f>_xlfn.RANK.AVG(Table2[[#This Row],[Sharpe Ratio Z-Score]],Table2[Sharpe Ratio Z-Score])</f>
        <v>351</v>
      </c>
      <c r="AV120">
        <f>(Table2[[#This Row],[Rank 1Y]]+Table2[[#This Row],[Rank 6M]]+Table2[[#This Row],[Rank Sharpe]])/3</f>
        <v>182.33333333333334</v>
      </c>
    </row>
    <row r="121" spans="1:48" hidden="1" x14ac:dyDescent="0.3">
      <c r="A121" t="s">
        <v>912</v>
      </c>
      <c r="B121" t="s">
        <v>913</v>
      </c>
      <c r="C121" t="s">
        <v>3163</v>
      </c>
      <c r="D121" t="s">
        <v>764</v>
      </c>
      <c r="E121">
        <v>17145.471796844999</v>
      </c>
      <c r="F121">
        <v>961.75</v>
      </c>
      <c r="G121">
        <v>14.3054483026821</v>
      </c>
      <c r="H121">
        <f>(Table2[[#This Row],[1Y Return vs Nifty]]-AVERAGE(Table2[1Y Return vs Nifty]))/_xlfn.STDEV.P(Table2[1Y Return vs Nifty])</f>
        <v>-0.16584471049177901</v>
      </c>
      <c r="I121">
        <v>0.36559376879736899</v>
      </c>
      <c r="J121">
        <f>(Table2[[#This Row],[1M Return vs Nifty]]-AVERAGE(Table2[1M Return vs Nifty]))/_xlfn.STDEV.P(Table2[1M Return vs Nifty])</f>
        <v>-3.9015840572926327E-2</v>
      </c>
      <c r="K121">
        <v>24.627513185444801</v>
      </c>
      <c r="L121">
        <f>(Table2[[#This Row],[6M Return vs Nifty]]-AVERAGE(Table2[6M Return vs Nifty]))/_xlfn.STDEV.P(Table2[6M Return vs Nifty])</f>
        <v>0.5049142747794475</v>
      </c>
      <c r="M121">
        <v>4.3470315158269601</v>
      </c>
      <c r="N121">
        <f>(Table2[[#This Row],[1W Return vs Nifty]]-AVERAGE(Table2[1W Return vs Nifty]))/_xlfn.STDEV.P(Table2[1W Return vs Nifty])</f>
        <v>0.36743491284385171</v>
      </c>
      <c r="O121">
        <v>945.99</v>
      </c>
      <c r="P121">
        <v>951.39168078595299</v>
      </c>
      <c r="Q121">
        <v>844.98154438256802</v>
      </c>
      <c r="R121">
        <v>55.0705180298771</v>
      </c>
      <c r="S121">
        <f>(Table2[[#This Row],[Close Price]]-Table2[[#This Row],[20D EMA]])/Table2[[#This Row],[20D EMA]]</f>
        <v>1.665979555809257E-2</v>
      </c>
      <c r="T121">
        <f>(Table2[[#This Row],[Close Price]]-Table2[[#This Row],[50D EMA]])/Table2[[#This Row],[50D EMA]]</f>
        <v>1.088754445013637E-2</v>
      </c>
      <c r="U121">
        <f>(Table2[[#This Row],[Close Price]]-Table2[[#This Row],[200D EMA]])/Table2[[#This Row],[200D EMA]]</f>
        <v>0.13819053965581607</v>
      </c>
      <c r="V121">
        <v>0.46798366612321401</v>
      </c>
      <c r="W121">
        <v>940</v>
      </c>
      <c r="X121">
        <v>977</v>
      </c>
      <c r="Y121">
        <v>908.1</v>
      </c>
      <c r="Z121">
        <v>977</v>
      </c>
      <c r="AA121">
        <v>908.1</v>
      </c>
      <c r="AB121">
        <v>977</v>
      </c>
      <c r="AC121" s="1">
        <f>(Table2[[#This Row],[Close Price]]/Table2[[#This Row],[Day Low]])-1</f>
        <v>2.3138297872340452E-2</v>
      </c>
      <c r="AD121" s="1">
        <f>(Table2[[#This Row],[Day High]]/Table2[[#This Row],[Close Price]])-1</f>
        <v>1.5856511567455156E-2</v>
      </c>
      <c r="AE121" s="1">
        <f>(Table2[[#This Row],[Close Price]]/Table2[[#This Row],[Current Week Low]])-1</f>
        <v>5.9079396542230933E-2</v>
      </c>
      <c r="AF121" s="1">
        <f>(Table2[[#This Row],[Current Week High]]/Table2[[#This Row],[Close Price]])-1</f>
        <v>1.5856511567455156E-2</v>
      </c>
      <c r="AG121" s="1">
        <f>(Table2[[#This Row],[Close Price]]/Table2[[#This Row],[Current Month Low]])-1</f>
        <v>5.9079396542230933E-2</v>
      </c>
      <c r="AH121" s="1">
        <f>(Table2[[#This Row],[Current Month High]]/Table2[[#This Row],[Close Price]])-1</f>
        <v>1.5856511567455156E-2</v>
      </c>
      <c r="AI121">
        <v>10.636859890824001</v>
      </c>
      <c r="AJ121">
        <v>59.745868283365098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0.11</v>
      </c>
      <c r="AM121" t="s">
        <v>3203</v>
      </c>
      <c r="AN121">
        <v>1.35</v>
      </c>
      <c r="AO121" t="s">
        <v>3203</v>
      </c>
      <c r="AP121">
        <v>0.18791356614156901</v>
      </c>
      <c r="AQ121">
        <f>(Table2[[#This Row],[Sharpe Ratio]]-AVERAGE(Table2[Sharpe Ratio]))/_xlfn.STDEV.P(Table2[Sharpe Ratio])</f>
        <v>1.4867294378341676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341</v>
      </c>
      <c r="AT121">
        <f>_xlfn.RANK.AVG(Table2[[#This Row],[6M Return vs Nifty Z-Score]],Table2[6M Return vs Nifty Z-Score])</f>
        <v>161</v>
      </c>
      <c r="AU121">
        <f>_xlfn.RANK.AVG(Table2[[#This Row],[Sharpe Ratio Z-Score]],Table2[Sharpe Ratio Z-Score])</f>
        <v>46</v>
      </c>
      <c r="AV121">
        <f>(Table2[[#This Row],[Rank 1Y]]+Table2[[#This Row],[Rank 6M]]+Table2[[#This Row],[Rank Sharpe]])/3</f>
        <v>182.66666666666666</v>
      </c>
    </row>
    <row r="122" spans="1:48" hidden="1" x14ac:dyDescent="0.3">
      <c r="A122" t="s">
        <v>1520</v>
      </c>
      <c r="B122" t="s">
        <v>1521</v>
      </c>
      <c r="C122" t="s">
        <v>3160</v>
      </c>
      <c r="D122" t="s">
        <v>46</v>
      </c>
      <c r="E122">
        <v>6766.2716993510003</v>
      </c>
      <c r="F122">
        <v>239.38</v>
      </c>
      <c r="G122">
        <v>50.1617077996411</v>
      </c>
      <c r="H122">
        <f>(Table2[[#This Row],[1Y Return vs Nifty]]-AVERAGE(Table2[1Y Return vs Nifty]))/_xlfn.STDEV.P(Table2[1Y Return vs Nifty])</f>
        <v>0.46888359963061133</v>
      </c>
      <c r="I122">
        <v>1.7171586048373699</v>
      </c>
      <c r="J122">
        <f>(Table2[[#This Row],[1M Return vs Nifty]]-AVERAGE(Table2[1M Return vs Nifty]))/_xlfn.STDEV.P(Table2[1M Return vs Nifty])</f>
        <v>0.10314516999680622</v>
      </c>
      <c r="K122">
        <v>35.743167225391304</v>
      </c>
      <c r="L122">
        <f>(Table2[[#This Row],[6M Return vs Nifty]]-AVERAGE(Table2[6M Return vs Nifty]))/_xlfn.STDEV.P(Table2[6M Return vs Nifty])</f>
        <v>0.8655176531060621</v>
      </c>
      <c r="M122">
        <v>1.23428740269916E-2</v>
      </c>
      <c r="N122">
        <f>(Table2[[#This Row],[1W Return vs Nifty]]-AVERAGE(Table2[1W Return vs Nifty]))/_xlfn.STDEV.P(Table2[1W Return vs Nifty])</f>
        <v>-0.73306292418253305</v>
      </c>
      <c r="O122">
        <v>238.56</v>
      </c>
      <c r="P122">
        <v>238.74316696177999</v>
      </c>
      <c r="Q122">
        <v>208.97786975567601</v>
      </c>
      <c r="R122">
        <v>54.674157076757801</v>
      </c>
      <c r="S122">
        <f>(Table2[[#This Row],[Close Price]]-Table2[[#This Row],[20D EMA]])/Table2[[#This Row],[20D EMA]]</f>
        <v>3.4372904091213665E-3</v>
      </c>
      <c r="T122">
        <f>(Table2[[#This Row],[Close Price]]-Table2[[#This Row],[50D EMA]])/Table2[[#This Row],[50D EMA]]</f>
        <v>2.6674398531454256E-3</v>
      </c>
      <c r="U122">
        <f>(Table2[[#This Row],[Close Price]]-Table2[[#This Row],[200D EMA]])/Table2[[#This Row],[200D EMA]]</f>
        <v>0.1454801423704255</v>
      </c>
      <c r="V122">
        <v>0.66710710143627805</v>
      </c>
      <c r="W122">
        <v>238.2</v>
      </c>
      <c r="X122">
        <v>243.13</v>
      </c>
      <c r="Y122">
        <v>236.85</v>
      </c>
      <c r="Z122">
        <v>247</v>
      </c>
      <c r="AA122">
        <v>236.85</v>
      </c>
      <c r="AB122">
        <v>247</v>
      </c>
      <c r="AC122" s="1">
        <f>(Table2[[#This Row],[Close Price]]/Table2[[#This Row],[Day Low]])-1</f>
        <v>4.9538203190595542E-3</v>
      </c>
      <c r="AD122" s="1">
        <f>(Table2[[#This Row],[Day High]]/Table2[[#This Row],[Close Price]])-1</f>
        <v>1.5665469128582243E-2</v>
      </c>
      <c r="AE122" s="1">
        <f>(Table2[[#This Row],[Close Price]]/Table2[[#This Row],[Current Week Low]])-1</f>
        <v>1.0681866160016984E-2</v>
      </c>
      <c r="AF122" s="1">
        <f>(Table2[[#This Row],[Current Week High]]/Table2[[#This Row],[Close Price]])-1</f>
        <v>3.1832233269279087E-2</v>
      </c>
      <c r="AG122" s="1">
        <f>(Table2[[#This Row],[Close Price]]/Table2[[#This Row],[Current Month Low]])-1</f>
        <v>1.0681866160016984E-2</v>
      </c>
      <c r="AH122" s="1">
        <f>(Table2[[#This Row],[Current Month High]]/Table2[[#This Row],[Close Price]])-1</f>
        <v>3.1832233269279087E-2</v>
      </c>
      <c r="AI122">
        <v>18.948951457932999</v>
      </c>
      <c r="AJ122">
        <v>82.942300343905202</v>
      </c>
      <c r="AK122" t="str">
        <f>IF(AND(Table2[[#This Row],[20D EMA]]&gt;Table2[[#This Row],[50D EMA]],Table2[[#This Row],[50D EMA]]&gt;Table2[[#This Row],[200D EMA]]),"Uptrend","Downtrend/NoTrend")</f>
        <v>Downtrend/NoTrend</v>
      </c>
      <c r="AL122">
        <v>0.08</v>
      </c>
      <c r="AM122" t="s">
        <v>3203</v>
      </c>
      <c r="AN122">
        <v>4.2</v>
      </c>
      <c r="AO122" t="s">
        <v>3203</v>
      </c>
      <c r="AP122">
        <v>8.8820935278877994E-2</v>
      </c>
      <c r="AQ122">
        <f>(Table2[[#This Row],[Sharpe Ratio]]-AVERAGE(Table2[Sharpe Ratio]))/_xlfn.STDEV.P(Table2[Sharpe Ratio])</f>
        <v>0.30455013578388912</v>
      </c>
      <c r="AR1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2">
        <f>_xlfn.RANK.AVG(Table2[[#This Row],[1Y Return vs Nifty Z-Score]],Table2[1Y Return vs Nifty Z-Score])</f>
        <v>178</v>
      </c>
      <c r="AT122">
        <f>_xlfn.RANK.AVG(Table2[[#This Row],[6M Return vs Nifty Z-Score]],Table2[6M Return vs Nifty Z-Score])</f>
        <v>109</v>
      </c>
      <c r="AU122">
        <f>_xlfn.RANK.AVG(Table2[[#This Row],[Sharpe Ratio Z-Score]],Table2[Sharpe Ratio Z-Score])</f>
        <v>263</v>
      </c>
      <c r="AV122">
        <f>(Table2[[#This Row],[Rank 1Y]]+Table2[[#This Row],[Rank 6M]]+Table2[[#This Row],[Rank Sharpe]])/3</f>
        <v>183.33333333333334</v>
      </c>
    </row>
    <row r="123" spans="1:48" x14ac:dyDescent="0.3">
      <c r="A123" t="s">
        <v>1671</v>
      </c>
      <c r="B123" t="s">
        <v>1672</v>
      </c>
      <c r="C123" t="s">
        <v>3161</v>
      </c>
      <c r="D123" t="s">
        <v>51</v>
      </c>
      <c r="E123">
        <v>5526.0890486899998</v>
      </c>
      <c r="F123">
        <v>222.35</v>
      </c>
      <c r="G123">
        <v>92.867748319454293</v>
      </c>
      <c r="H123">
        <f>(Table2[[#This Row],[1Y Return vs Nifty]]-AVERAGE(Table2[1Y Return vs Nifty]))/_xlfn.STDEV.P(Table2[1Y Return vs Nifty])</f>
        <v>1.224866887108166</v>
      </c>
      <c r="I123">
        <v>8.0895618202142199</v>
      </c>
      <c r="J123">
        <f>(Table2[[#This Row],[1M Return vs Nifty]]-AVERAGE(Table2[1M Return vs Nifty]))/_xlfn.STDEV.P(Table2[1M Return vs Nifty])</f>
        <v>0.77341067017808995</v>
      </c>
      <c r="K123">
        <v>80.086926816569701</v>
      </c>
      <c r="L123">
        <f>(Table2[[#This Row],[6M Return vs Nifty]]-AVERAGE(Table2[6M Return vs Nifty]))/_xlfn.STDEV.P(Table2[6M Return vs Nifty])</f>
        <v>2.3040753357054657</v>
      </c>
      <c r="M123">
        <v>23.1812202507755</v>
      </c>
      <c r="N123">
        <f>(Table2[[#This Row],[1W Return vs Nifty]]-AVERAGE(Table2[1W Return vs Nifty]))/_xlfn.STDEV.P(Table2[1W Return vs Nifty])</f>
        <v>5.1490895316057514</v>
      </c>
      <c r="O123">
        <v>195.09</v>
      </c>
      <c r="P123">
        <v>185.07394536499001</v>
      </c>
      <c r="Q123">
        <v>150.34707409628001</v>
      </c>
      <c r="R123">
        <v>78.514981261140505</v>
      </c>
      <c r="S123" s="1">
        <f>(Table2[[#This Row],[Close Price]]-Table2[[#This Row],[20D EMA]])/Table2[[#This Row],[20D EMA]]</f>
        <v>0.13973038084986411</v>
      </c>
      <c r="T123" s="1">
        <f>(Table2[[#This Row],[Close Price]]-Table2[[#This Row],[50D EMA]])/Table2[[#This Row],[50D EMA]]</f>
        <v>0.20141168202523987</v>
      </c>
      <c r="U123" s="1">
        <f>(Table2[[#This Row],[Close Price]]-Table2[[#This Row],[200D EMA]])/Table2[[#This Row],[200D EMA]]</f>
        <v>0.47891138777739295</v>
      </c>
      <c r="V123">
        <v>0.13833166894026599</v>
      </c>
      <c r="W123">
        <v>210.53</v>
      </c>
      <c r="X123">
        <v>231</v>
      </c>
      <c r="Y123">
        <v>196.24</v>
      </c>
      <c r="Z123">
        <v>231</v>
      </c>
      <c r="AA123">
        <v>191</v>
      </c>
      <c r="AB123">
        <v>231</v>
      </c>
      <c r="AC123" s="1">
        <f>(Table2[[#This Row],[Close Price]]/Table2[[#This Row],[Day Low]])-1</f>
        <v>5.6144017479694108E-2</v>
      </c>
      <c r="AD123" s="1">
        <f>(Table2[[#This Row],[Day High]]/Table2[[#This Row],[Close Price]])-1</f>
        <v>3.8902630987182496E-2</v>
      </c>
      <c r="AE123" s="1">
        <f>(Table2[[#This Row],[Close Price]]/Table2[[#This Row],[Current Week Low]])-1</f>
        <v>0.1330513656746839</v>
      </c>
      <c r="AF123" s="1">
        <f>(Table2[[#This Row],[Current Week High]]/Table2[[#This Row],[Close Price]])-1</f>
        <v>3.8902630987182496E-2</v>
      </c>
      <c r="AG123" s="1">
        <f>(Table2[[#This Row],[Close Price]]/Table2[[#This Row],[Current Month Low]])-1</f>
        <v>0.16413612565445024</v>
      </c>
      <c r="AH123" s="1">
        <f>(Table2[[#This Row],[Current Month High]]/Table2[[#This Row],[Close Price]])-1</f>
        <v>3.8902630987182496E-2</v>
      </c>
      <c r="AI123">
        <v>8.2527546660670001</v>
      </c>
      <c r="AJ123">
        <v>141.553503530689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0.34</v>
      </c>
      <c r="AM123" t="s">
        <v>3203</v>
      </c>
      <c r="AN123">
        <v>23.78</v>
      </c>
      <c r="AO123" t="s">
        <v>3203</v>
      </c>
      <c r="AP123">
        <v>2.7652395281899E-2</v>
      </c>
      <c r="AQ123">
        <f>(Table2[[#This Row],[Sharpe Ratio]]-AVERAGE(Table2[Sharpe Ratio]))/_xlfn.STDEV.P(Table2[Sharpe Ratio])</f>
        <v>-0.42519314877239117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9.0262492758250819</v>
      </c>
      <c r="AS123">
        <f>_xlfn.RANK.AVG(Table2[[#This Row],[1Y Return vs Nifty Z-Score]],Table2[1Y Return vs Nifty Z-Score])</f>
        <v>75</v>
      </c>
      <c r="AT123">
        <f>_xlfn.RANK.AVG(Table2[[#This Row],[6M Return vs Nifty Z-Score]],Table2[6M Return vs Nifty Z-Score])</f>
        <v>24</v>
      </c>
      <c r="AU123">
        <f>_xlfn.RANK.AVG(Table2[[#This Row],[Sharpe Ratio Z-Score]],Table2[Sharpe Ratio Z-Score])</f>
        <v>455</v>
      </c>
      <c r="AV123">
        <f>(Table2[[#This Row],[Rank 1Y]]+Table2[[#This Row],[Rank 6M]]+Table2[[#This Row],[Rank Sharpe]])/3</f>
        <v>184.66666666666666</v>
      </c>
    </row>
    <row r="124" spans="1:48" hidden="1" x14ac:dyDescent="0.3">
      <c r="A124" t="s">
        <v>1203</v>
      </c>
      <c r="B124" t="s">
        <v>1204</v>
      </c>
      <c r="C124" t="s">
        <v>3160</v>
      </c>
      <c r="D124" t="s">
        <v>956</v>
      </c>
      <c r="E124">
        <v>10006.6310159</v>
      </c>
      <c r="F124">
        <v>1359.85</v>
      </c>
      <c r="G124">
        <v>58.720656843392497</v>
      </c>
      <c r="H124">
        <f>(Table2[[#This Row],[1Y Return vs Nifty]]-AVERAGE(Table2[1Y Return vs Nifty]))/_xlfn.STDEV.P(Table2[1Y Return vs Nifty])</f>
        <v>0.62039430764031644</v>
      </c>
      <c r="I124">
        <v>8.7255633998518007</v>
      </c>
      <c r="J124">
        <f>(Table2[[#This Row],[1M Return vs Nifty]]-AVERAGE(Table2[1M Return vs Nifty]))/_xlfn.STDEV.P(Table2[1M Return vs Nifty])</f>
        <v>0.84030692618763059</v>
      </c>
      <c r="K124">
        <v>31.224657175951801</v>
      </c>
      <c r="L124">
        <f>(Table2[[#This Row],[6M Return vs Nifty]]-AVERAGE(Table2[6M Return vs Nifty]))/_xlfn.STDEV.P(Table2[6M Return vs Nifty])</f>
        <v>0.7189324874491354</v>
      </c>
      <c r="M124">
        <v>3.35812124179159</v>
      </c>
      <c r="N124">
        <f>(Table2[[#This Row],[1W Return vs Nifty]]-AVERAGE(Table2[1W Return vs Nifty]))/_xlfn.STDEV.P(Table2[1W Return vs Nifty])</f>
        <v>0.11636875618970662</v>
      </c>
      <c r="O124">
        <v>1340.55</v>
      </c>
      <c r="P124">
        <v>1351.37407944904</v>
      </c>
      <c r="Q124">
        <v>1204.22097785097</v>
      </c>
      <c r="R124">
        <v>57.199236308938403</v>
      </c>
      <c r="S124">
        <f>(Table2[[#This Row],[Close Price]]-Table2[[#This Row],[20D EMA]])/Table2[[#This Row],[20D EMA]]</f>
        <v>1.4397075827085864E-2</v>
      </c>
      <c r="T124">
        <f>(Table2[[#This Row],[Close Price]]-Table2[[#This Row],[50D EMA]])/Table2[[#This Row],[50D EMA]]</f>
        <v>6.2720757189716038E-3</v>
      </c>
      <c r="U124">
        <f>(Table2[[#This Row],[Close Price]]-Table2[[#This Row],[200D EMA]])/Table2[[#This Row],[200D EMA]]</f>
        <v>0.12923626561194981</v>
      </c>
      <c r="V124">
        <v>0.41826733749101702</v>
      </c>
      <c r="W124">
        <v>1352.6</v>
      </c>
      <c r="X124">
        <v>1393.1</v>
      </c>
      <c r="Y124">
        <v>1282.25</v>
      </c>
      <c r="Z124">
        <v>1393.1</v>
      </c>
      <c r="AA124">
        <v>1282.25</v>
      </c>
      <c r="AB124">
        <v>1393.1</v>
      </c>
      <c r="AC124" s="1">
        <f>(Table2[[#This Row],[Close Price]]/Table2[[#This Row],[Day Low]])-1</f>
        <v>5.3600473162798146E-3</v>
      </c>
      <c r="AD124" s="1">
        <f>(Table2[[#This Row],[Day High]]/Table2[[#This Row],[Close Price]])-1</f>
        <v>2.4451226238187962E-2</v>
      </c>
      <c r="AE124" s="1">
        <f>(Table2[[#This Row],[Close Price]]/Table2[[#This Row],[Current Week Low]])-1</f>
        <v>6.0518619613959768E-2</v>
      </c>
      <c r="AF124" s="1">
        <f>(Table2[[#This Row],[Current Week High]]/Table2[[#This Row],[Close Price]])-1</f>
        <v>2.4451226238187962E-2</v>
      </c>
      <c r="AG124" s="1">
        <f>(Table2[[#This Row],[Close Price]]/Table2[[#This Row],[Current Month Low]])-1</f>
        <v>6.0518619613959768E-2</v>
      </c>
      <c r="AH124" s="1">
        <f>(Table2[[#This Row],[Current Month High]]/Table2[[#This Row],[Close Price]])-1</f>
        <v>2.4451226238187962E-2</v>
      </c>
      <c r="AI124">
        <v>17.0165827113284</v>
      </c>
      <c r="AJ124">
        <v>88.175465301321495</v>
      </c>
      <c r="AK124" t="str">
        <f>IF(AND(Table2[[#This Row],[20D EMA]]&gt;Table2[[#This Row],[50D EMA]],Table2[[#This Row],[50D EMA]]&gt;Table2[[#This Row],[200D EMA]]),"Uptrend","Downtrend/NoTrend")</f>
        <v>Downtrend/NoTrend</v>
      </c>
      <c r="AL124">
        <v>-0.03</v>
      </c>
      <c r="AM124" t="s">
        <v>3202</v>
      </c>
      <c r="AN124">
        <v>3.23</v>
      </c>
      <c r="AO124" t="s">
        <v>3203</v>
      </c>
      <c r="AP124">
        <v>8.2327246387957007E-2</v>
      </c>
      <c r="AQ124">
        <f>(Table2[[#This Row],[Sharpe Ratio]]-AVERAGE(Table2[Sharpe Ratio]))/_xlfn.STDEV.P(Table2[Sharpe Ratio])</f>
        <v>0.22708015104367218</v>
      </c>
      <c r="AR1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4">
        <f>_xlfn.RANK.AVG(Table2[[#This Row],[1Y Return vs Nifty Z-Score]],Table2[1Y Return vs Nifty Z-Score])</f>
        <v>143</v>
      </c>
      <c r="AT124">
        <f>_xlfn.RANK.AVG(Table2[[#This Row],[6M Return vs Nifty Z-Score]],Table2[6M Return vs Nifty Z-Score])</f>
        <v>130</v>
      </c>
      <c r="AU124">
        <f>_xlfn.RANK.AVG(Table2[[#This Row],[Sharpe Ratio Z-Score]],Table2[Sharpe Ratio Z-Score])</f>
        <v>283</v>
      </c>
      <c r="AV124">
        <f>(Table2[[#This Row],[Rank 1Y]]+Table2[[#This Row],[Rank 6M]]+Table2[[#This Row],[Rank Sharpe]])/3</f>
        <v>185.33333333333334</v>
      </c>
    </row>
    <row r="125" spans="1:48" hidden="1" x14ac:dyDescent="0.3">
      <c r="A125" t="s">
        <v>262</v>
      </c>
      <c r="B125" t="s">
        <v>263</v>
      </c>
      <c r="C125" t="s">
        <v>3167</v>
      </c>
      <c r="D125" t="s">
        <v>264</v>
      </c>
      <c r="E125">
        <v>100114.93799999999</v>
      </c>
      <c r="F125">
        <v>3554.55</v>
      </c>
      <c r="G125">
        <v>84.506077970434504</v>
      </c>
      <c r="H125">
        <f>(Table2[[#This Row],[1Y Return vs Nifty]]-AVERAGE(Table2[1Y Return vs Nifty]))/_xlfn.STDEV.P(Table2[1Y Return vs Nifty])</f>
        <v>1.0768484109789436</v>
      </c>
      <c r="I125">
        <v>2.7288620109628998</v>
      </c>
      <c r="J125">
        <f>(Table2[[#This Row],[1M Return vs Nifty]]-AVERAGE(Table2[1M Return vs Nifty]))/_xlfn.STDEV.P(Table2[1M Return vs Nifty])</f>
        <v>0.20955869510230046</v>
      </c>
      <c r="K125">
        <v>-3.1007768663086401</v>
      </c>
      <c r="L125">
        <f>(Table2[[#This Row],[6M Return vs Nifty]]-AVERAGE(Table2[6M Return vs Nifty]))/_xlfn.STDEV.P(Table2[6M Return vs Nifty])</f>
        <v>-0.39462029439203683</v>
      </c>
      <c r="M125">
        <v>1.7943752395655099</v>
      </c>
      <c r="N125">
        <f>(Table2[[#This Row],[1W Return vs Nifty]]-AVERAGE(Table2[1W Return vs Nifty]))/_xlfn.STDEV.P(Table2[1W Return vs Nifty])</f>
        <v>-0.28063763465313335</v>
      </c>
      <c r="O125">
        <v>3556.96</v>
      </c>
      <c r="P125">
        <v>3637.29185372649</v>
      </c>
      <c r="Q125">
        <v>3326.8832020518998</v>
      </c>
      <c r="R125">
        <v>62.272084339833</v>
      </c>
      <c r="S125">
        <f>(Table2[[#This Row],[Close Price]]-Table2[[#This Row],[20D EMA]])/Table2[[#This Row],[20D EMA]]</f>
        <v>-6.7754486977639737E-4</v>
      </c>
      <c r="T125">
        <f>(Table2[[#This Row],[Close Price]]-Table2[[#This Row],[50D EMA]])/Table2[[#This Row],[50D EMA]]</f>
        <v>-2.2748203073591374E-2</v>
      </c>
      <c r="U125">
        <f>(Table2[[#This Row],[Close Price]]-Table2[[#This Row],[200D EMA]])/Table2[[#This Row],[200D EMA]]</f>
        <v>6.8432458887550909E-2</v>
      </c>
      <c r="V125">
        <v>0.85302043665344196</v>
      </c>
      <c r="W125">
        <v>3536.3</v>
      </c>
      <c r="X125">
        <v>3657</v>
      </c>
      <c r="Y125">
        <v>3401</v>
      </c>
      <c r="Z125">
        <v>3657</v>
      </c>
      <c r="AA125">
        <v>3401</v>
      </c>
      <c r="AB125">
        <v>3657</v>
      </c>
      <c r="AC125" s="1">
        <f>(Table2[[#This Row],[Close Price]]/Table2[[#This Row],[Day Low]])-1</f>
        <v>5.1607612476316511E-3</v>
      </c>
      <c r="AD125" s="1">
        <f>(Table2[[#This Row],[Day High]]/Table2[[#This Row],[Close Price]])-1</f>
        <v>2.8822213782335293E-2</v>
      </c>
      <c r="AE125" s="1">
        <f>(Table2[[#This Row],[Close Price]]/Table2[[#This Row],[Current Week Low]])-1</f>
        <v>4.5148485739488375E-2</v>
      </c>
      <c r="AF125" s="1">
        <f>(Table2[[#This Row],[Current Week High]]/Table2[[#This Row],[Close Price]])-1</f>
        <v>2.8822213782335293E-2</v>
      </c>
      <c r="AG125" s="1">
        <f>(Table2[[#This Row],[Close Price]]/Table2[[#This Row],[Current Month Low]])-1</f>
        <v>4.5148485739488375E-2</v>
      </c>
      <c r="AH125" s="1">
        <f>(Table2[[#This Row],[Current Month High]]/Table2[[#This Row],[Close Price]])-1</f>
        <v>2.8822213782335293E-2</v>
      </c>
      <c r="AI125">
        <v>17.367880603733202</v>
      </c>
      <c r="AJ125">
        <v>110.079787234042</v>
      </c>
      <c r="AK125" t="str">
        <f>IF(AND(Table2[[#This Row],[20D EMA]]&gt;Table2[[#This Row],[50D EMA]],Table2[[#This Row],[50D EMA]]&gt;Table2[[#This Row],[200D EMA]]),"Uptrend","Downtrend/NoTrend")</f>
        <v>Downtrend/NoTrend</v>
      </c>
      <c r="AL125">
        <v>0</v>
      </c>
      <c r="AM125" t="s">
        <v>3204</v>
      </c>
      <c r="AN125">
        <v>0.37</v>
      </c>
      <c r="AO125" t="s">
        <v>3203</v>
      </c>
      <c r="AP125">
        <v>0.21933663516270399</v>
      </c>
      <c r="AQ125">
        <f>(Table2[[#This Row],[Sharpe Ratio]]-AVERAGE(Table2[Sharpe Ratio]))/_xlfn.STDEV.P(Table2[Sharpe Ratio])</f>
        <v>1.8616079881388543</v>
      </c>
      <c r="AR1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5">
        <f>_xlfn.RANK.AVG(Table2[[#This Row],[1Y Return vs Nifty Z-Score]],Table2[1Y Return vs Nifty Z-Score])</f>
        <v>93</v>
      </c>
      <c r="AT125">
        <f>_xlfn.RANK.AVG(Table2[[#This Row],[6M Return vs Nifty Z-Score]],Table2[6M Return vs Nifty Z-Score])</f>
        <v>445</v>
      </c>
      <c r="AU125">
        <f>_xlfn.RANK.AVG(Table2[[#This Row],[Sharpe Ratio Z-Score]],Table2[Sharpe Ratio Z-Score])</f>
        <v>19</v>
      </c>
      <c r="AV125">
        <f>(Table2[[#This Row],[Rank 1Y]]+Table2[[#This Row],[Rank 6M]]+Table2[[#This Row],[Rank Sharpe]])/3</f>
        <v>185.66666666666666</v>
      </c>
    </row>
    <row r="126" spans="1:48" hidden="1" x14ac:dyDescent="0.3">
      <c r="A126" t="s">
        <v>606</v>
      </c>
      <c r="B126" t="s">
        <v>607</v>
      </c>
      <c r="C126" t="s">
        <v>3157</v>
      </c>
      <c r="D126" t="s">
        <v>405</v>
      </c>
      <c r="E126">
        <v>32060.184974569998</v>
      </c>
      <c r="F126">
        <v>1694.85</v>
      </c>
      <c r="G126">
        <v>25.310785585973999</v>
      </c>
      <c r="H126">
        <f>(Table2[[#This Row],[1Y Return vs Nifty]]-AVERAGE(Table2[1Y Return vs Nifty]))/_xlfn.STDEV.P(Table2[1Y Return vs Nifty])</f>
        <v>2.897201702390741E-2</v>
      </c>
      <c r="I126">
        <v>-12.2827019308082</v>
      </c>
      <c r="J126">
        <f>(Table2[[#This Row],[1M Return vs Nifty]]-AVERAGE(Table2[1M Return vs Nifty]))/_xlfn.STDEV.P(Table2[1M Return vs Nifty])</f>
        <v>-1.3693955979429333</v>
      </c>
      <c r="K126">
        <v>45.621212592670801</v>
      </c>
      <c r="L126">
        <f>(Table2[[#This Row],[6M Return vs Nifty]]-AVERAGE(Table2[6M Return vs Nifty]))/_xlfn.STDEV.P(Table2[6M Return vs Nifty])</f>
        <v>1.1859717188680523</v>
      </c>
      <c r="M126">
        <v>0.57543572942409005</v>
      </c>
      <c r="N126">
        <f>(Table2[[#This Row],[1W Return vs Nifty]]-AVERAGE(Table2[1W Return vs Nifty]))/_xlfn.STDEV.P(Table2[1W Return vs Nifty])</f>
        <v>-0.59010398973131573</v>
      </c>
      <c r="O126">
        <v>1803.03</v>
      </c>
      <c r="P126">
        <v>1805.9366510993</v>
      </c>
      <c r="Q126">
        <v>1482.8154149684101</v>
      </c>
      <c r="R126">
        <v>30.0313668888849</v>
      </c>
      <c r="S126">
        <f>(Table2[[#This Row],[Close Price]]-Table2[[#This Row],[20D EMA]])/Table2[[#This Row],[20D EMA]]</f>
        <v>-5.9999001680504517E-2</v>
      </c>
      <c r="T126">
        <f>(Table2[[#This Row],[Close Price]]-Table2[[#This Row],[50D EMA]])/Table2[[#This Row],[50D EMA]]</f>
        <v>-6.1511931236170443E-2</v>
      </c>
      <c r="U126">
        <f>(Table2[[#This Row],[Close Price]]-Table2[[#This Row],[200D EMA]])/Table2[[#This Row],[200D EMA]]</f>
        <v>0.14299459183603577</v>
      </c>
      <c r="V126">
        <v>0.47830682543002201</v>
      </c>
      <c r="W126">
        <v>1688</v>
      </c>
      <c r="X126">
        <v>1734.5</v>
      </c>
      <c r="Y126">
        <v>1688</v>
      </c>
      <c r="Z126">
        <v>1825.95</v>
      </c>
      <c r="AA126">
        <v>1688</v>
      </c>
      <c r="AB126">
        <v>1825.95</v>
      </c>
      <c r="AC126" s="1">
        <f>(Table2[[#This Row],[Close Price]]/Table2[[#This Row],[Day Low]])-1</f>
        <v>4.0580568720378629E-3</v>
      </c>
      <c r="AD126" s="1">
        <f>(Table2[[#This Row],[Day High]]/Table2[[#This Row],[Close Price]])-1</f>
        <v>2.3394400684426442E-2</v>
      </c>
      <c r="AE126" s="1">
        <f>(Table2[[#This Row],[Close Price]]/Table2[[#This Row],[Current Week Low]])-1</f>
        <v>4.0580568720378629E-3</v>
      </c>
      <c r="AF126" s="1">
        <f>(Table2[[#This Row],[Current Week High]]/Table2[[#This Row],[Close Price]])-1</f>
        <v>7.7351978051155124E-2</v>
      </c>
      <c r="AG126" s="1">
        <f>(Table2[[#This Row],[Close Price]]/Table2[[#This Row],[Current Month Low]])-1</f>
        <v>4.0580568720378629E-3</v>
      </c>
      <c r="AH126" s="1">
        <f>(Table2[[#This Row],[Current Month High]]/Table2[[#This Row],[Close Price]])-1</f>
        <v>7.7351978051155124E-2</v>
      </c>
      <c r="AI126">
        <v>27.146945157388501</v>
      </c>
      <c r="AJ126">
        <v>76.344813234835001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-0.01</v>
      </c>
      <c r="AM126" t="s">
        <v>3202</v>
      </c>
      <c r="AN126">
        <v>-13.04</v>
      </c>
      <c r="AO126" t="s">
        <v>3202</v>
      </c>
      <c r="AP126">
        <v>0.111658220838202</v>
      </c>
      <c r="AQ126">
        <f>(Table2[[#This Row],[Sharpe Ratio]]-AVERAGE(Table2[Sharpe Ratio]))/_xlfn.STDEV.P(Table2[Sharpe Ratio])</f>
        <v>0.5769999241102719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289</v>
      </c>
      <c r="AT126">
        <f>_xlfn.RANK.AVG(Table2[[#This Row],[6M Return vs Nifty Z-Score]],Table2[6M Return vs Nifty Z-Score])</f>
        <v>71</v>
      </c>
      <c r="AU126">
        <f>_xlfn.RANK.AVG(Table2[[#This Row],[Sharpe Ratio Z-Score]],Table2[Sharpe Ratio Z-Score])</f>
        <v>201</v>
      </c>
      <c r="AV126">
        <f>(Table2[[#This Row],[Rank 1Y]]+Table2[[#This Row],[Rank 6M]]+Table2[[#This Row],[Rank Sharpe]])/3</f>
        <v>187</v>
      </c>
    </row>
    <row r="127" spans="1:48" hidden="1" x14ac:dyDescent="0.3">
      <c r="A127" t="s">
        <v>679</v>
      </c>
      <c r="B127" t="s">
        <v>680</v>
      </c>
      <c r="C127" t="s">
        <v>3160</v>
      </c>
      <c r="D127" t="s">
        <v>46</v>
      </c>
      <c r="E127">
        <v>27388.799999999999</v>
      </c>
      <c r="F127">
        <v>99.61</v>
      </c>
      <c r="G127">
        <v>94.870642760775397</v>
      </c>
      <c r="H127">
        <f>(Table2[[#This Row],[1Y Return vs Nifty]]-AVERAGE(Table2[1Y Return vs Nifty]))/_xlfn.STDEV.P(Table2[1Y Return vs Nifty])</f>
        <v>1.2603221694473932</v>
      </c>
      <c r="I127">
        <v>-10.2217947504496</v>
      </c>
      <c r="J127">
        <f>(Table2[[#This Row],[1M Return vs Nifty]]-AVERAGE(Table2[1M Return vs Nifty]))/_xlfn.STDEV.P(Table2[1M Return vs Nifty])</f>
        <v>-1.1526241640925152</v>
      </c>
      <c r="K127">
        <v>7.6807472643489296</v>
      </c>
      <c r="L127">
        <f>(Table2[[#This Row],[6M Return vs Nifty]]-AVERAGE(Table2[6M Return vs Nifty]))/_xlfn.STDEV.P(Table2[6M Return vs Nifty])</f>
        <v>-4.4856437847636259E-2</v>
      </c>
      <c r="M127">
        <v>5.1984530199149601</v>
      </c>
      <c r="N127">
        <f>(Table2[[#This Row],[1W Return vs Nifty]]-AVERAGE(Table2[1W Return vs Nifty]))/_xlfn.STDEV.P(Table2[1W Return vs Nifty])</f>
        <v>0.58359519587112663</v>
      </c>
      <c r="O127">
        <v>101.42</v>
      </c>
      <c r="P127">
        <v>107.653045120602</v>
      </c>
      <c r="Q127">
        <v>97.939307014789705</v>
      </c>
      <c r="R127">
        <v>55.348220371951697</v>
      </c>
      <c r="S127">
        <f>(Table2[[#This Row],[Close Price]]-Table2[[#This Row],[20D EMA]])/Table2[[#This Row],[20D EMA]]</f>
        <v>-1.784657858410572E-2</v>
      </c>
      <c r="T127">
        <f>(Table2[[#This Row],[Close Price]]-Table2[[#This Row],[50D EMA]])/Table2[[#This Row],[50D EMA]]</f>
        <v>-7.4712657794226867E-2</v>
      </c>
      <c r="U127">
        <f>(Table2[[#This Row],[Close Price]]-Table2[[#This Row],[200D EMA]])/Table2[[#This Row],[200D EMA]]</f>
        <v>1.7058452179552434E-2</v>
      </c>
      <c r="V127">
        <v>0.33441900706286798</v>
      </c>
      <c r="W127">
        <v>99.3</v>
      </c>
      <c r="X127">
        <v>101.8</v>
      </c>
      <c r="Y127">
        <v>95.27</v>
      </c>
      <c r="Z127">
        <v>101.89</v>
      </c>
      <c r="AA127">
        <v>95.27</v>
      </c>
      <c r="AB127">
        <v>101.89</v>
      </c>
      <c r="AC127" s="1">
        <f>(Table2[[#This Row],[Close Price]]/Table2[[#This Row],[Day Low]])-1</f>
        <v>3.1218529707957021E-3</v>
      </c>
      <c r="AD127" s="1">
        <f>(Table2[[#This Row],[Day High]]/Table2[[#This Row],[Close Price]])-1</f>
        <v>2.1985744403172358E-2</v>
      </c>
      <c r="AE127" s="1">
        <f>(Table2[[#This Row],[Close Price]]/Table2[[#This Row],[Current Week Low]])-1</f>
        <v>4.5554739162380731E-2</v>
      </c>
      <c r="AF127" s="1">
        <f>(Table2[[#This Row],[Current Week High]]/Table2[[#This Row],[Close Price]])-1</f>
        <v>2.2889268145768416E-2</v>
      </c>
      <c r="AG127" s="1">
        <f>(Table2[[#This Row],[Close Price]]/Table2[[#This Row],[Current Month Low]])-1</f>
        <v>4.5554739162380731E-2</v>
      </c>
      <c r="AH127" s="1">
        <f>(Table2[[#This Row],[Current Month High]]/Table2[[#This Row],[Close Price]])-1</f>
        <v>2.2889268145768416E-2</v>
      </c>
      <c r="AI127">
        <v>40.380818525583003</v>
      </c>
      <c r="AJ127">
        <v>134.19278996865199</v>
      </c>
      <c r="AK127" t="str">
        <f>IF(AND(Table2[[#This Row],[20D EMA]]&gt;Table2[[#This Row],[50D EMA]],Table2[[#This Row],[50D EMA]]&gt;Table2[[#This Row],[200D EMA]]),"Uptrend","Downtrend/NoTrend")</f>
        <v>Downtrend/NoTrend</v>
      </c>
      <c r="AL127">
        <v>-0.14000000000000001</v>
      </c>
      <c r="AM127" t="s">
        <v>3202</v>
      </c>
      <c r="AN127">
        <v>3.06</v>
      </c>
      <c r="AO127" t="s">
        <v>3203</v>
      </c>
      <c r="AP127">
        <v>0.122285581176501</v>
      </c>
      <c r="AQ127">
        <f>(Table2[[#This Row],[Sharpe Ratio]]-AVERAGE(Table2[Sharpe Ratio]))/_xlfn.STDEV.P(Table2[Sharpe Ratio])</f>
        <v>0.70378478508319153</v>
      </c>
      <c r="AR1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7">
        <f>_xlfn.RANK.AVG(Table2[[#This Row],[1Y Return vs Nifty Z-Score]],Table2[1Y Return vs Nifty Z-Score])</f>
        <v>72</v>
      </c>
      <c r="AT127">
        <f>_xlfn.RANK.AVG(Table2[[#This Row],[6M Return vs Nifty Z-Score]],Table2[6M Return vs Nifty Z-Score])</f>
        <v>320</v>
      </c>
      <c r="AU127">
        <f>_xlfn.RANK.AVG(Table2[[#This Row],[Sharpe Ratio Z-Score]],Table2[Sharpe Ratio Z-Score])</f>
        <v>170</v>
      </c>
      <c r="AV127">
        <f>(Table2[[#This Row],[Rank 1Y]]+Table2[[#This Row],[Rank 6M]]+Table2[[#This Row],[Rank Sharpe]])/3</f>
        <v>187.33333333333334</v>
      </c>
    </row>
    <row r="128" spans="1:48" hidden="1" x14ac:dyDescent="0.3">
      <c r="A128" t="s">
        <v>1137</v>
      </c>
      <c r="B128" t="s">
        <v>1138</v>
      </c>
      <c r="C128" t="s">
        <v>3167</v>
      </c>
      <c r="D128" t="s">
        <v>173</v>
      </c>
      <c r="E128">
        <v>10904.4342784</v>
      </c>
      <c r="F128">
        <v>10640.5</v>
      </c>
      <c r="G128">
        <v>77.550804636359004</v>
      </c>
      <c r="H128">
        <f>(Table2[[#This Row],[1Y Return vs Nifty]]-AVERAGE(Table2[1Y Return vs Nifty]))/_xlfn.STDEV.P(Table2[1Y Return vs Nifty])</f>
        <v>0.95372600636360783</v>
      </c>
      <c r="I128">
        <v>-10.2281412009851</v>
      </c>
      <c r="J128">
        <f>(Table2[[#This Row],[1M Return vs Nifty]]-AVERAGE(Table2[1M Return vs Nifty]))/_xlfn.STDEV.P(Table2[1M Return vs Nifty])</f>
        <v>-1.1532916998241349</v>
      </c>
      <c r="K128">
        <v>-0.30231098010904101</v>
      </c>
      <c r="L128">
        <f>(Table2[[#This Row],[6M Return vs Nifty]]-AVERAGE(Table2[6M Return vs Nifty]))/_xlfn.STDEV.P(Table2[6M Return vs Nifty])</f>
        <v>-0.30383515038982067</v>
      </c>
      <c r="M128">
        <v>-1.0835706565476999</v>
      </c>
      <c r="N128">
        <f>(Table2[[#This Row],[1W Return vs Nifty]]-AVERAGE(Table2[1W Return vs Nifty]))/_xlfn.STDEV.P(Table2[1W Return vs Nifty])</f>
        <v>-1.0112952424937709</v>
      </c>
      <c r="O128">
        <v>11834.27</v>
      </c>
      <c r="P128">
        <v>12520.1958141089</v>
      </c>
      <c r="Q128">
        <v>11012.0169244673</v>
      </c>
      <c r="R128">
        <v>36.169742596040599</v>
      </c>
      <c r="S128">
        <f>(Table2[[#This Row],[Close Price]]-Table2[[#This Row],[20D EMA]])/Table2[[#This Row],[20D EMA]]</f>
        <v>-0.10087398715763629</v>
      </c>
      <c r="T128">
        <f>(Table2[[#This Row],[Close Price]]-Table2[[#This Row],[50D EMA]])/Table2[[#This Row],[50D EMA]]</f>
        <v>-0.15013310031386945</v>
      </c>
      <c r="U128">
        <f>(Table2[[#This Row],[Close Price]]-Table2[[#This Row],[200D EMA]])/Table2[[#This Row],[200D EMA]]</f>
        <v>-3.373740950595857E-2</v>
      </c>
      <c r="V128">
        <v>2.3387617303742698</v>
      </c>
      <c r="W128">
        <v>10595</v>
      </c>
      <c r="X128">
        <v>10885.95</v>
      </c>
      <c r="Y128">
        <v>10390.049999999999</v>
      </c>
      <c r="Z128">
        <v>12024.95</v>
      </c>
      <c r="AA128">
        <v>10390.049999999999</v>
      </c>
      <c r="AB128">
        <v>12024.95</v>
      </c>
      <c r="AC128" s="1">
        <f>(Table2[[#This Row],[Close Price]]/Table2[[#This Row],[Day Low]])-1</f>
        <v>4.2944785276073372E-3</v>
      </c>
      <c r="AD128" s="1">
        <f>(Table2[[#This Row],[Day High]]/Table2[[#This Row],[Close Price]])-1</f>
        <v>2.3067525022320456E-2</v>
      </c>
      <c r="AE128" s="1">
        <f>(Table2[[#This Row],[Close Price]]/Table2[[#This Row],[Current Week Low]])-1</f>
        <v>2.4104792565964539E-2</v>
      </c>
      <c r="AF128" s="1">
        <f>(Table2[[#This Row],[Current Week High]]/Table2[[#This Row],[Close Price]])-1</f>
        <v>0.13011136694704195</v>
      </c>
      <c r="AG128" s="1">
        <f>(Table2[[#This Row],[Close Price]]/Table2[[#This Row],[Current Month Low]])-1</f>
        <v>2.4104792565964539E-2</v>
      </c>
      <c r="AH128" s="1">
        <f>(Table2[[#This Row],[Current Month High]]/Table2[[#This Row],[Close Price]])-1</f>
        <v>0.13011136694704195</v>
      </c>
      <c r="AI128">
        <v>39.091208119919102</v>
      </c>
      <c r="AJ128">
        <v>114.91617854978701</v>
      </c>
      <c r="AK128" t="str">
        <f>IF(AND(Table2[[#This Row],[20D EMA]]&gt;Table2[[#This Row],[50D EMA]],Table2[[#This Row],[50D EMA]]&gt;Table2[[#This Row],[200D EMA]]),"Uptrend","Downtrend/NoTrend")</f>
        <v>Downtrend/NoTrend</v>
      </c>
      <c r="AL128">
        <v>-0.21</v>
      </c>
      <c r="AM128" t="s">
        <v>3202</v>
      </c>
      <c r="AN128">
        <v>-15.86</v>
      </c>
      <c r="AO128" t="s">
        <v>3202</v>
      </c>
      <c r="AP128">
        <v>0.18707509470528499</v>
      </c>
      <c r="AQ128">
        <f>(Table2[[#This Row],[Sharpe Ratio]]-AVERAGE(Table2[Sharpe Ratio]))/_xlfn.STDEV.P(Table2[Sharpe Ratio])</f>
        <v>1.4767264379268501</v>
      </c>
      <c r="AR1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8">
        <f>_xlfn.RANK.AVG(Table2[[#This Row],[1Y Return vs Nifty Z-Score]],Table2[1Y Return vs Nifty Z-Score])</f>
        <v>103</v>
      </c>
      <c r="AT128">
        <f>_xlfn.RANK.AVG(Table2[[#This Row],[6M Return vs Nifty Z-Score]],Table2[6M Return vs Nifty Z-Score])</f>
        <v>412</v>
      </c>
      <c r="AU128">
        <f>_xlfn.RANK.AVG(Table2[[#This Row],[Sharpe Ratio Z-Score]],Table2[Sharpe Ratio Z-Score])</f>
        <v>48</v>
      </c>
      <c r="AV128">
        <f>(Table2[[#This Row],[Rank 1Y]]+Table2[[#This Row],[Rank 6M]]+Table2[[#This Row],[Rank Sharpe]])/3</f>
        <v>187.66666666666666</v>
      </c>
    </row>
    <row r="129" spans="1:48" hidden="1" x14ac:dyDescent="0.3">
      <c r="A129" t="s">
        <v>1172</v>
      </c>
      <c r="B129" t="s">
        <v>1173</v>
      </c>
      <c r="C129" t="s">
        <v>3170</v>
      </c>
      <c r="D129" t="s">
        <v>136</v>
      </c>
      <c r="E129">
        <v>10583.990486180001</v>
      </c>
      <c r="F129">
        <v>441.8</v>
      </c>
      <c r="G129">
        <v>178.01055384020401</v>
      </c>
      <c r="H129">
        <f>(Table2[[#This Row],[1Y Return vs Nifty]]-AVERAGE(Table2[1Y Return vs Nifty]))/_xlfn.STDEV.P(Table2[1Y Return vs Nifty])</f>
        <v>2.732066740786383</v>
      </c>
      <c r="I129">
        <v>21.418584233185101</v>
      </c>
      <c r="J129">
        <f>(Table2[[#This Row],[1M Return vs Nifty]]-AVERAGE(Table2[1M Return vs Nifty]))/_xlfn.STDEV.P(Table2[1M Return vs Nifty])</f>
        <v>2.1753909863325083</v>
      </c>
      <c r="K129">
        <v>7.0888295545685098</v>
      </c>
      <c r="L129">
        <f>(Table2[[#This Row],[6M Return vs Nifty]]-AVERAGE(Table2[6M Return vs Nifty]))/_xlfn.STDEV.P(Table2[6M Return vs Nifty])</f>
        <v>-6.4058864000078763E-2</v>
      </c>
      <c r="M129">
        <v>8.8917229005304605</v>
      </c>
      <c r="N129">
        <f>(Table2[[#This Row],[1W Return vs Nifty]]-AVERAGE(Table2[1W Return vs Nifty]))/_xlfn.STDEV.P(Table2[1W Return vs Nifty])</f>
        <v>1.5212485894685746</v>
      </c>
      <c r="O129">
        <v>418.88</v>
      </c>
      <c r="P129">
        <v>421.85953983930301</v>
      </c>
      <c r="Q129">
        <v>371.025258267656</v>
      </c>
      <c r="R129">
        <v>73.388304448201893</v>
      </c>
      <c r="S129">
        <f>(Table2[[#This Row],[Close Price]]-Table2[[#This Row],[20D EMA]])/Table2[[#This Row],[20D EMA]]</f>
        <v>5.4717341482047405E-2</v>
      </c>
      <c r="T129">
        <f>(Table2[[#This Row],[Close Price]]-Table2[[#This Row],[50D EMA]])/Table2[[#This Row],[50D EMA]]</f>
        <v>4.7268008134396647E-2</v>
      </c>
      <c r="U129">
        <f>(Table2[[#This Row],[Close Price]]-Table2[[#This Row],[200D EMA]])/Table2[[#This Row],[200D EMA]]</f>
        <v>0.19075451106158228</v>
      </c>
      <c r="V129">
        <v>1.9169935905162101</v>
      </c>
      <c r="W129">
        <v>440</v>
      </c>
      <c r="X129">
        <v>456</v>
      </c>
      <c r="Y129">
        <v>411.95</v>
      </c>
      <c r="Z129">
        <v>456</v>
      </c>
      <c r="AA129">
        <v>402.35</v>
      </c>
      <c r="AB129">
        <v>456</v>
      </c>
      <c r="AC129" s="1">
        <f>(Table2[[#This Row],[Close Price]]/Table2[[#This Row],[Day Low]])-1</f>
        <v>4.090909090909145E-3</v>
      </c>
      <c r="AD129" s="1">
        <f>(Table2[[#This Row],[Day High]]/Table2[[#This Row],[Close Price]])-1</f>
        <v>3.2141240380262559E-2</v>
      </c>
      <c r="AE129" s="1">
        <f>(Table2[[#This Row],[Close Price]]/Table2[[#This Row],[Current Week Low]])-1</f>
        <v>7.2460250030343509E-2</v>
      </c>
      <c r="AF129" s="1">
        <f>(Table2[[#This Row],[Current Week High]]/Table2[[#This Row],[Close Price]])-1</f>
        <v>3.2141240380262559E-2</v>
      </c>
      <c r="AG129" s="1">
        <f>(Table2[[#This Row],[Close Price]]/Table2[[#This Row],[Current Month Low]])-1</f>
        <v>9.8048962346215962E-2</v>
      </c>
      <c r="AH129" s="1">
        <f>(Table2[[#This Row],[Current Month High]]/Table2[[#This Row],[Close Price]])-1</f>
        <v>3.2141240380262559E-2</v>
      </c>
      <c r="AI129">
        <v>28.9271163422363</v>
      </c>
      <c r="AJ129">
        <v>207.23226703755199</v>
      </c>
      <c r="AK129" t="str">
        <f>IF(AND(Table2[[#This Row],[20D EMA]]&gt;Table2[[#This Row],[50D EMA]],Table2[[#This Row],[50D EMA]]&gt;Table2[[#This Row],[200D EMA]]),"Uptrend","Downtrend/NoTrend")</f>
        <v>Downtrend/NoTrend</v>
      </c>
      <c r="AL129">
        <v>-0.05</v>
      </c>
      <c r="AM129" t="s">
        <v>3202</v>
      </c>
      <c r="AN129">
        <v>6.05</v>
      </c>
      <c r="AO129" t="s">
        <v>3203</v>
      </c>
      <c r="AP129">
        <v>0.108830811385869</v>
      </c>
      <c r="AQ129">
        <f>(Table2[[#This Row],[Sharpe Ratio]]-AVERAGE(Table2[Sharpe Ratio]))/_xlfn.STDEV.P(Table2[Sharpe Ratio])</f>
        <v>0.54326880905287711</v>
      </c>
      <c r="AR1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9">
        <f>_xlfn.RANK.AVG(Table2[[#This Row],[1Y Return vs Nifty Z-Score]],Table2[1Y Return vs Nifty Z-Score])</f>
        <v>19</v>
      </c>
      <c r="AT129">
        <f>_xlfn.RANK.AVG(Table2[[#This Row],[6M Return vs Nifty Z-Score]],Table2[6M Return vs Nifty Z-Score])</f>
        <v>333</v>
      </c>
      <c r="AU129">
        <f>_xlfn.RANK.AVG(Table2[[#This Row],[Sharpe Ratio Z-Score]],Table2[Sharpe Ratio Z-Score])</f>
        <v>212</v>
      </c>
      <c r="AV129">
        <f>(Table2[[#This Row],[Rank 1Y]]+Table2[[#This Row],[Rank 6M]]+Table2[[#This Row],[Rank Sharpe]])/3</f>
        <v>188</v>
      </c>
    </row>
    <row r="130" spans="1:48" x14ac:dyDescent="0.3">
      <c r="A130" t="s">
        <v>25</v>
      </c>
      <c r="B130" t="s">
        <v>26</v>
      </c>
      <c r="C130" t="s">
        <v>3158</v>
      </c>
      <c r="D130" t="s">
        <v>27</v>
      </c>
      <c r="E130">
        <v>956245.61990607996</v>
      </c>
      <c r="F130">
        <v>1575.8</v>
      </c>
      <c r="G130">
        <v>43.452256163896301</v>
      </c>
      <c r="H130">
        <f>(Table2[[#This Row],[1Y Return vs Nifty]]-AVERAGE(Table2[1Y Return vs Nifty]))/_xlfn.STDEV.P(Table2[1Y Return vs Nifty])</f>
        <v>0.35011273623462918</v>
      </c>
      <c r="I130">
        <v>-0.91457736404129797</v>
      </c>
      <c r="J130">
        <f>(Table2[[#This Row],[1M Return vs Nifty]]-AVERAGE(Table2[1M Return vs Nifty]))/_xlfn.STDEV.P(Table2[1M Return vs Nifty])</f>
        <v>-0.17366748072639804</v>
      </c>
      <c r="K130">
        <v>14.015600992811001</v>
      </c>
      <c r="L130">
        <f>(Table2[[#This Row],[6M Return vs Nifty]]-AVERAGE(Table2[6M Return vs Nifty]))/_xlfn.STDEV.P(Table2[6M Return vs Nifty])</f>
        <v>0.16065280591606823</v>
      </c>
      <c r="M130">
        <v>-2.38624792136534</v>
      </c>
      <c r="N130">
        <f>(Table2[[#This Row],[1W Return vs Nifty]]-AVERAGE(Table2[1W Return vs Nifty]))/_xlfn.STDEV.P(Table2[1W Return vs Nifty])</f>
        <v>-1.3420210755907394</v>
      </c>
      <c r="O130">
        <v>1637.45</v>
      </c>
      <c r="P130">
        <v>1626.02827475045</v>
      </c>
      <c r="Q130">
        <v>1418.4155081308199</v>
      </c>
      <c r="R130">
        <v>31.116532364931199</v>
      </c>
      <c r="S130" s="1">
        <f>(Table2[[#This Row],[Close Price]]-Table2[[#This Row],[20D EMA]])/Table2[[#This Row],[20D EMA]]</f>
        <v>-3.7650004580292586E-2</v>
      </c>
      <c r="T130" s="1">
        <f>(Table2[[#This Row],[Close Price]]-Table2[[#This Row],[50D EMA]])/Table2[[#This Row],[50D EMA]]</f>
        <v>-3.089016072500873E-2</v>
      </c>
      <c r="U130" s="1">
        <f>(Table2[[#This Row],[Close Price]]-Table2[[#This Row],[200D EMA]])/Table2[[#This Row],[200D EMA]]</f>
        <v>0.11095796046151556</v>
      </c>
      <c r="V130">
        <v>0.77135378819065603</v>
      </c>
      <c r="W130">
        <v>1569.65</v>
      </c>
      <c r="X130">
        <v>1608.55</v>
      </c>
      <c r="Y130">
        <v>1566</v>
      </c>
      <c r="Z130">
        <v>1623.85</v>
      </c>
      <c r="AA130">
        <v>1566</v>
      </c>
      <c r="AB130">
        <v>1626.35</v>
      </c>
      <c r="AC130" s="1">
        <f>(Table2[[#This Row],[Close Price]]/Table2[[#This Row],[Day Low]])-1</f>
        <v>3.9180709075270492E-3</v>
      </c>
      <c r="AD130" s="1">
        <f>(Table2[[#This Row],[Day High]]/Table2[[#This Row],[Close Price]])-1</f>
        <v>2.0783094301307203E-2</v>
      </c>
      <c r="AE130" s="1">
        <f>(Table2[[#This Row],[Close Price]]/Table2[[#This Row],[Current Week Low]])-1</f>
        <v>6.2579821200510199E-3</v>
      </c>
      <c r="AF130" s="1">
        <f>(Table2[[#This Row],[Current Week High]]/Table2[[#This Row],[Close Price]])-1</f>
        <v>3.0492448280238671E-2</v>
      </c>
      <c r="AG130" s="1">
        <f>(Table2[[#This Row],[Close Price]]/Table2[[#This Row],[Current Month Low]])-1</f>
        <v>6.2579821200510199E-3</v>
      </c>
      <c r="AH130" s="1">
        <f>(Table2[[#This Row],[Current Month High]]/Table2[[#This Row],[Close Price]])-1</f>
        <v>3.2078944028429923E-2</v>
      </c>
      <c r="AI130">
        <v>12.8950374412996</v>
      </c>
      <c r="AJ130">
        <v>69.623250807319707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0.06</v>
      </c>
      <c r="AM130" t="s">
        <v>3203</v>
      </c>
      <c r="AN130">
        <v>-6.88</v>
      </c>
      <c r="AO130" t="s">
        <v>3202</v>
      </c>
      <c r="AP130">
        <v>0.14831401987721499</v>
      </c>
      <c r="AQ130">
        <f>(Table2[[#This Row],[Sharpe Ratio]]-AVERAGE(Table2[Sharpe Ratio]))/_xlfn.STDEV.P(Table2[Sharpe Ratio])</f>
        <v>1.0143051661527562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9.3821519863164227E-3</v>
      </c>
      <c r="AS130">
        <f>_xlfn.RANK.AVG(Table2[[#This Row],[1Y Return vs Nifty Z-Score]],Table2[1Y Return vs Nifty Z-Score])</f>
        <v>199</v>
      </c>
      <c r="AT130">
        <f>_xlfn.RANK.AVG(Table2[[#This Row],[6M Return vs Nifty Z-Score]],Table2[6M Return vs Nifty Z-Score])</f>
        <v>250</v>
      </c>
      <c r="AU130">
        <f>_xlfn.RANK.AVG(Table2[[#This Row],[Sharpe Ratio Z-Score]],Table2[Sharpe Ratio Z-Score])</f>
        <v>117</v>
      </c>
      <c r="AV130">
        <f>(Table2[[#This Row],[Rank 1Y]]+Table2[[#This Row],[Rank 6M]]+Table2[[#This Row],[Rank Sharpe]])/3</f>
        <v>188.66666666666666</v>
      </c>
    </row>
    <row r="131" spans="1:48" hidden="1" x14ac:dyDescent="0.3">
      <c r="A131" t="s">
        <v>55</v>
      </c>
      <c r="B131" t="s">
        <v>56</v>
      </c>
      <c r="C131" t="s">
        <v>3162</v>
      </c>
      <c r="D131" t="s">
        <v>57</v>
      </c>
      <c r="E131">
        <v>396496.67821926001</v>
      </c>
      <c r="F131">
        <v>403.8</v>
      </c>
      <c r="G131">
        <v>44.152150881856301</v>
      </c>
      <c r="H131">
        <f>(Table2[[#This Row],[1Y Return vs Nifty]]-AVERAGE(Table2[1Y Return vs Nifty]))/_xlfn.STDEV.P(Table2[1Y Return vs Nifty])</f>
        <v>0.36250228823550129</v>
      </c>
      <c r="I131">
        <v>-2.6672969817500598</v>
      </c>
      <c r="J131">
        <f>(Table2[[#This Row],[1M Return vs Nifty]]-AVERAGE(Table2[1M Return vs Nifty]))/_xlfn.STDEV.P(Table2[1M Return vs Nifty])</f>
        <v>-0.35802296664516492</v>
      </c>
      <c r="K131">
        <v>7.1471981139906502</v>
      </c>
      <c r="L131">
        <f>(Table2[[#This Row],[6M Return vs Nifty]]-AVERAGE(Table2[6M Return vs Nifty]))/_xlfn.STDEV.P(Table2[6M Return vs Nifty])</f>
        <v>-6.2165327223921332E-2</v>
      </c>
      <c r="M131">
        <v>0.65232574529840504</v>
      </c>
      <c r="N131">
        <f>(Table2[[#This Row],[1W Return vs Nifty]]-AVERAGE(Table2[1W Return vs Nifty]))/_xlfn.STDEV.P(Table2[1W Return vs Nifty])</f>
        <v>-0.57058302683155127</v>
      </c>
      <c r="O131">
        <v>411.22</v>
      </c>
      <c r="P131">
        <v>411.60671011178999</v>
      </c>
      <c r="Q131">
        <v>370.24653356844999</v>
      </c>
      <c r="R131">
        <v>48.266429229081197</v>
      </c>
      <c r="S131">
        <f>(Table2[[#This Row],[Close Price]]-Table2[[#This Row],[20D EMA]])/Table2[[#This Row],[20D EMA]]</f>
        <v>-1.8043869461602101E-2</v>
      </c>
      <c r="T131">
        <f>(Table2[[#This Row],[Close Price]]-Table2[[#This Row],[50D EMA]])/Table2[[#This Row],[50D EMA]]</f>
        <v>-1.8966430624198827E-2</v>
      </c>
      <c r="U131">
        <f>(Table2[[#This Row],[Close Price]]-Table2[[#This Row],[200D EMA]])/Table2[[#This Row],[200D EMA]]</f>
        <v>9.0624660569163074E-2</v>
      </c>
      <c r="V131">
        <v>0.74775508509225797</v>
      </c>
      <c r="W131">
        <v>402</v>
      </c>
      <c r="X131">
        <v>410.9</v>
      </c>
      <c r="Y131">
        <v>393.7</v>
      </c>
      <c r="Z131">
        <v>414.3</v>
      </c>
      <c r="AA131">
        <v>393.7</v>
      </c>
      <c r="AB131">
        <v>415.45</v>
      </c>
      <c r="AC131" s="1">
        <f>(Table2[[#This Row],[Close Price]]/Table2[[#This Row],[Day Low]])-1</f>
        <v>4.4776119402984982E-3</v>
      </c>
      <c r="AD131" s="1">
        <f>(Table2[[#This Row],[Day High]]/Table2[[#This Row],[Close Price]])-1</f>
        <v>1.7582961862308011E-2</v>
      </c>
      <c r="AE131" s="1">
        <f>(Table2[[#This Row],[Close Price]]/Table2[[#This Row],[Current Week Low]])-1</f>
        <v>2.5654051308102721E-2</v>
      </c>
      <c r="AF131" s="1">
        <f>(Table2[[#This Row],[Current Week High]]/Table2[[#This Row],[Close Price]])-1</f>
        <v>2.6002971768201988E-2</v>
      </c>
      <c r="AG131" s="1">
        <f>(Table2[[#This Row],[Close Price]]/Table2[[#This Row],[Current Month Low]])-1</f>
        <v>2.5654051308102721E-2</v>
      </c>
      <c r="AH131" s="1">
        <f>(Table2[[#This Row],[Current Month High]]/Table2[[#This Row],[Close Price]])-1</f>
        <v>2.8850916295195539E-2</v>
      </c>
      <c r="AI131">
        <v>11.0574541852402</v>
      </c>
      <c r="AJ131">
        <v>71.683673469387699</v>
      </c>
      <c r="AK131" t="str">
        <f>IF(AND(Table2[[#This Row],[20D EMA]]&gt;Table2[[#This Row],[50D EMA]],Table2[[#This Row],[50D EMA]]&gt;Table2[[#This Row],[200D EMA]]),"Uptrend","Downtrend/NoTrend")</f>
        <v>Downtrend/NoTrend</v>
      </c>
      <c r="AL131">
        <v>0.1</v>
      </c>
      <c r="AM131" t="s">
        <v>3203</v>
      </c>
      <c r="AN131">
        <v>-2.87</v>
      </c>
      <c r="AO131" t="s">
        <v>3202</v>
      </c>
      <c r="AP131">
        <v>0.19275903916870901</v>
      </c>
      <c r="AQ131">
        <f>(Table2[[#This Row],[Sharpe Ratio]]-AVERAGE(Table2[Sharpe Ratio]))/_xlfn.STDEV.P(Table2[Sharpe Ratio])</f>
        <v>1.544536137196759</v>
      </c>
      <c r="AR1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1">
        <f>_xlfn.RANK.AVG(Table2[[#This Row],[1Y Return vs Nifty Z-Score]],Table2[1Y Return vs Nifty Z-Score])</f>
        <v>197</v>
      </c>
      <c r="AT131">
        <f>_xlfn.RANK.AVG(Table2[[#This Row],[6M Return vs Nifty Z-Score]],Table2[6M Return vs Nifty Z-Score])</f>
        <v>330</v>
      </c>
      <c r="AU131">
        <f>_xlfn.RANK.AVG(Table2[[#This Row],[Sharpe Ratio Z-Score]],Table2[Sharpe Ratio Z-Score])</f>
        <v>41</v>
      </c>
      <c r="AV131">
        <f>(Table2[[#This Row],[Rank 1Y]]+Table2[[#This Row],[Rank 6M]]+Table2[[#This Row],[Rank Sharpe]])/3</f>
        <v>189.33333333333334</v>
      </c>
    </row>
    <row r="132" spans="1:48" x14ac:dyDescent="0.3">
      <c r="A132" t="s">
        <v>859</v>
      </c>
      <c r="B132" t="s">
        <v>860</v>
      </c>
      <c r="C132" t="s">
        <v>3157</v>
      </c>
      <c r="D132" t="s">
        <v>24</v>
      </c>
      <c r="E132">
        <v>18208.225960960001</v>
      </c>
      <c r="F132">
        <v>231.66</v>
      </c>
      <c r="G132">
        <v>28.7213660797218</v>
      </c>
      <c r="H132">
        <f>(Table2[[#This Row],[1Y Return vs Nifty]]-AVERAGE(Table2[1Y Return vs Nifty]))/_xlfn.STDEV.P(Table2[1Y Return vs Nifty])</f>
        <v>8.9346189447456703E-2</v>
      </c>
      <c r="I132">
        <v>12.01234357947</v>
      </c>
      <c r="J132">
        <f>(Table2[[#This Row],[1M Return vs Nifty]]-AVERAGE(Table2[1M Return vs Nifty]))/_xlfn.STDEV.P(Table2[1M Return vs Nifty])</f>
        <v>1.1860187850608674</v>
      </c>
      <c r="K132">
        <v>15.6095527689505</v>
      </c>
      <c r="L132">
        <f>(Table2[[#This Row],[6M Return vs Nifty]]-AVERAGE(Table2[6M Return vs Nifty]))/_xlfn.STDEV.P(Table2[6M Return vs Nifty])</f>
        <v>0.21236225938592249</v>
      </c>
      <c r="M132">
        <v>-0.31001385365627898</v>
      </c>
      <c r="N132">
        <f>(Table2[[#This Row],[1W Return vs Nifty]]-AVERAGE(Table2[1W Return vs Nifty]))/_xlfn.STDEV.P(Table2[1W Return vs Nifty])</f>
        <v>-0.81490337706890981</v>
      </c>
      <c r="O132">
        <v>220.47</v>
      </c>
      <c r="P132">
        <v>216.75236852162601</v>
      </c>
      <c r="Q132">
        <v>198.753030817319</v>
      </c>
      <c r="R132">
        <v>63.0122265444192</v>
      </c>
      <c r="S132" s="1">
        <f>(Table2[[#This Row],[Close Price]]-Table2[[#This Row],[20D EMA]])/Table2[[#This Row],[20D EMA]]</f>
        <v>5.0755204789767305E-2</v>
      </c>
      <c r="T132" s="1">
        <f>(Table2[[#This Row],[Close Price]]-Table2[[#This Row],[50D EMA]])/Table2[[#This Row],[50D EMA]]</f>
        <v>6.877724834128679E-2</v>
      </c>
      <c r="U132" s="1">
        <f>(Table2[[#This Row],[Close Price]]-Table2[[#This Row],[200D EMA]])/Table2[[#This Row],[200D EMA]]</f>
        <v>0.1655671314664226</v>
      </c>
      <c r="V132">
        <v>1.1477474185058301</v>
      </c>
      <c r="W132">
        <v>225.1</v>
      </c>
      <c r="X132">
        <v>239.8</v>
      </c>
      <c r="Y132">
        <v>221.2</v>
      </c>
      <c r="Z132">
        <v>239.8</v>
      </c>
      <c r="AA132">
        <v>221.2</v>
      </c>
      <c r="AB132">
        <v>239.8</v>
      </c>
      <c r="AC132" s="1">
        <f>(Table2[[#This Row],[Close Price]]/Table2[[#This Row],[Day Low]])-1</f>
        <v>2.9142603287427793E-2</v>
      </c>
      <c r="AD132" s="1">
        <f>(Table2[[#This Row],[Day High]]/Table2[[#This Row],[Close Price]])-1</f>
        <v>3.5137701804368593E-2</v>
      </c>
      <c r="AE132" s="1">
        <f>(Table2[[#This Row],[Close Price]]/Table2[[#This Row],[Current Week Low]])-1</f>
        <v>4.7287522603978394E-2</v>
      </c>
      <c r="AF132" s="1">
        <f>(Table2[[#This Row],[Current Week High]]/Table2[[#This Row],[Close Price]])-1</f>
        <v>3.5137701804368593E-2</v>
      </c>
      <c r="AG132" s="1">
        <f>(Table2[[#This Row],[Close Price]]/Table2[[#This Row],[Current Month Low]])-1</f>
        <v>4.7287522603978394E-2</v>
      </c>
      <c r="AH132" s="1">
        <f>(Table2[[#This Row],[Current Month High]]/Table2[[#This Row],[Close Price]])-1</f>
        <v>3.5137701804368593E-2</v>
      </c>
      <c r="AI132">
        <v>3.51377018043685</v>
      </c>
      <c r="AJ132">
        <v>57.752808988764002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-0.01</v>
      </c>
      <c r="AM132" t="s">
        <v>3202</v>
      </c>
      <c r="AN132">
        <v>6.53</v>
      </c>
      <c r="AO132" t="s">
        <v>3203</v>
      </c>
      <c r="AP132">
        <v>0.17273052751323401</v>
      </c>
      <c r="AQ132">
        <f>(Table2[[#This Row],[Sharpe Ratio]]-AVERAGE(Table2[Sharpe Ratio]))/_xlfn.STDEV.P(Table2[Sharpe Ratio])</f>
        <v>1.3055951410415145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1.9784189978668516</v>
      </c>
      <c r="AS132">
        <f>_xlfn.RANK.AVG(Table2[[#This Row],[1Y Return vs Nifty Z-Score]],Table2[1Y Return vs Nifty Z-Score])</f>
        <v>265</v>
      </c>
      <c r="AT132">
        <f>_xlfn.RANK.AVG(Table2[[#This Row],[6M Return vs Nifty Z-Score]],Table2[6M Return vs Nifty Z-Score])</f>
        <v>234</v>
      </c>
      <c r="AU132">
        <f>_xlfn.RANK.AVG(Table2[[#This Row],[Sharpe Ratio Z-Score]],Table2[Sharpe Ratio Z-Score])</f>
        <v>70</v>
      </c>
      <c r="AV132">
        <f>(Table2[[#This Row],[Rank 1Y]]+Table2[[#This Row],[Rank 6M]]+Table2[[#This Row],[Rank Sharpe]])/3</f>
        <v>189.66666666666666</v>
      </c>
    </row>
    <row r="133" spans="1:48" x14ac:dyDescent="0.3">
      <c r="A133" t="s">
        <v>343</v>
      </c>
      <c r="B133" t="s">
        <v>344</v>
      </c>
      <c r="C133" t="s">
        <v>3170</v>
      </c>
      <c r="D133" t="s">
        <v>136</v>
      </c>
      <c r="E133">
        <v>73536.734422064997</v>
      </c>
      <c r="F133">
        <v>2032.25</v>
      </c>
      <c r="G133">
        <v>43.182384701600498</v>
      </c>
      <c r="H133">
        <f>(Table2[[#This Row],[1Y Return vs Nifty]]-AVERAGE(Table2[1Y Return vs Nifty]))/_xlfn.STDEV.P(Table2[1Y Return vs Nifty])</f>
        <v>0.34533546555396039</v>
      </c>
      <c r="I133">
        <v>13.626654331439999</v>
      </c>
      <c r="J133">
        <f>(Table2[[#This Row],[1M Return vs Nifty]]-AVERAGE(Table2[1M Return vs Nifty]))/_xlfn.STDEV.P(Table2[1M Return vs Nifty])</f>
        <v>1.3558160761372149</v>
      </c>
      <c r="K133">
        <v>30.021193938923499</v>
      </c>
      <c r="L133">
        <f>(Table2[[#This Row],[6M Return vs Nifty]]-AVERAGE(Table2[6M Return vs Nifty]))/_xlfn.STDEV.P(Table2[6M Return vs Nifty])</f>
        <v>0.6798908883309267</v>
      </c>
      <c r="M133">
        <v>4.9508579473687604</v>
      </c>
      <c r="N133">
        <f>(Table2[[#This Row],[1W Return vs Nifty]]-AVERAGE(Table2[1W Return vs Nifty]))/_xlfn.STDEV.P(Table2[1W Return vs Nifty])</f>
        <v>0.52073535418193484</v>
      </c>
      <c r="O133">
        <v>1959.1</v>
      </c>
      <c r="P133">
        <v>1898.05998648215</v>
      </c>
      <c r="Q133">
        <v>1687.5081759117299</v>
      </c>
      <c r="R133">
        <v>62.167359409739603</v>
      </c>
      <c r="S133" s="1">
        <f>(Table2[[#This Row],[Close Price]]-Table2[[#This Row],[20D EMA]])/Table2[[#This Row],[20D EMA]]</f>
        <v>3.7338573834924248E-2</v>
      </c>
      <c r="T133" s="1">
        <f>(Table2[[#This Row],[Close Price]]-Table2[[#This Row],[50D EMA]])/Table2[[#This Row],[50D EMA]]</f>
        <v>7.0698510307125123E-2</v>
      </c>
      <c r="U133" s="1">
        <f>(Table2[[#This Row],[Close Price]]-Table2[[#This Row],[200D EMA]])/Table2[[#This Row],[200D EMA]]</f>
        <v>0.20429046152740107</v>
      </c>
      <c r="V133">
        <v>1.1119710926320301</v>
      </c>
      <c r="W133">
        <v>2021.2</v>
      </c>
      <c r="X133">
        <v>2089.9</v>
      </c>
      <c r="Y133">
        <v>1913.45</v>
      </c>
      <c r="Z133">
        <v>2089.9</v>
      </c>
      <c r="AA133">
        <v>1913.45</v>
      </c>
      <c r="AB133">
        <v>2089.9</v>
      </c>
      <c r="AC133" s="1">
        <f>(Table2[[#This Row],[Close Price]]/Table2[[#This Row],[Day Low]])-1</f>
        <v>5.4670492776567325E-3</v>
      </c>
      <c r="AD133" s="1">
        <f>(Table2[[#This Row],[Day High]]/Table2[[#This Row],[Close Price]])-1</f>
        <v>2.8367572887193937E-2</v>
      </c>
      <c r="AE133" s="1">
        <f>(Table2[[#This Row],[Close Price]]/Table2[[#This Row],[Current Week Low]])-1</f>
        <v>6.2086806553607321E-2</v>
      </c>
      <c r="AF133" s="1">
        <f>(Table2[[#This Row],[Current Week High]]/Table2[[#This Row],[Close Price]])-1</f>
        <v>2.8367572887193937E-2</v>
      </c>
      <c r="AG133" s="1">
        <f>(Table2[[#This Row],[Close Price]]/Table2[[#This Row],[Current Month Low]])-1</f>
        <v>6.2086806553607321E-2</v>
      </c>
      <c r="AH133" s="1">
        <f>(Table2[[#This Row],[Current Month High]]/Table2[[#This Row],[Close Price]])-1</f>
        <v>2.8367572887193937E-2</v>
      </c>
      <c r="AI133">
        <v>2.8367572887193901</v>
      </c>
      <c r="AJ133">
        <v>69.213155703580298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0.21</v>
      </c>
      <c r="AM133" t="s">
        <v>3203</v>
      </c>
      <c r="AN133">
        <v>4.1900000000000004</v>
      </c>
      <c r="AO133" t="s">
        <v>3203</v>
      </c>
      <c r="AP133">
        <v>9.9496564629554002E-2</v>
      </c>
      <c r="AQ133">
        <f>(Table2[[#This Row],[Sharpe Ratio]]-AVERAGE(Table2[Sharpe Ratio]))/_xlfn.STDEV.P(Table2[Sharpe Ratio])</f>
        <v>0.43191084812805325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3.3336886323320893</v>
      </c>
      <c r="AS133">
        <f>_xlfn.RANK.AVG(Table2[[#This Row],[1Y Return vs Nifty Z-Score]],Table2[1Y Return vs Nifty Z-Score])</f>
        <v>202</v>
      </c>
      <c r="AT133">
        <f>_xlfn.RANK.AVG(Table2[[#This Row],[6M Return vs Nifty Z-Score]],Table2[6M Return vs Nifty Z-Score])</f>
        <v>133</v>
      </c>
      <c r="AU133">
        <f>_xlfn.RANK.AVG(Table2[[#This Row],[Sharpe Ratio Z-Score]],Table2[Sharpe Ratio Z-Score])</f>
        <v>235</v>
      </c>
      <c r="AV133">
        <f>(Table2[[#This Row],[Rank 1Y]]+Table2[[#This Row],[Rank 6M]]+Table2[[#This Row],[Rank Sharpe]])/3</f>
        <v>190</v>
      </c>
    </row>
    <row r="134" spans="1:48" x14ac:dyDescent="0.3">
      <c r="A134" t="s">
        <v>806</v>
      </c>
      <c r="B134" t="s">
        <v>807</v>
      </c>
      <c r="C134" t="s">
        <v>3164</v>
      </c>
      <c r="D134" t="s">
        <v>117</v>
      </c>
      <c r="E134">
        <v>19632.563025029998</v>
      </c>
      <c r="F134">
        <v>1074.4000000000001</v>
      </c>
      <c r="G134">
        <v>53.273337531706098</v>
      </c>
      <c r="H134">
        <f>(Table2[[#This Row],[1Y Return vs Nifty]]-AVERAGE(Table2[1Y Return vs Nifty]))/_xlfn.STDEV.P(Table2[1Y Return vs Nifty])</f>
        <v>0.52396573896329068</v>
      </c>
      <c r="I134">
        <v>2.61012122624747</v>
      </c>
      <c r="J134">
        <f>(Table2[[#This Row],[1M Return vs Nifty]]-AVERAGE(Table2[1M Return vs Nifty]))/_xlfn.STDEV.P(Table2[1M Return vs Nifty])</f>
        <v>0.19706923880625862</v>
      </c>
      <c r="K134">
        <v>1.9503330048307901</v>
      </c>
      <c r="L134">
        <f>(Table2[[#This Row],[6M Return vs Nifty]]-AVERAGE(Table2[6M Return vs Nifty]))/_xlfn.STDEV.P(Table2[6M Return vs Nifty])</f>
        <v>-0.23075703656788854</v>
      </c>
      <c r="M134">
        <v>2.0732491915916298</v>
      </c>
      <c r="N134">
        <f>(Table2[[#This Row],[1W Return vs Nifty]]-AVERAGE(Table2[1W Return vs Nifty]))/_xlfn.STDEV.P(Table2[1W Return vs Nifty])</f>
        <v>-0.20983665991915448</v>
      </c>
      <c r="O134">
        <v>1064.18</v>
      </c>
      <c r="P134">
        <v>1049.9521777913301</v>
      </c>
      <c r="Q134">
        <v>926.760748719552</v>
      </c>
      <c r="R134">
        <v>55.364413955469502</v>
      </c>
      <c r="S134" s="1">
        <f>(Table2[[#This Row],[Close Price]]-Table2[[#This Row],[20D EMA]])/Table2[[#This Row],[20D EMA]]</f>
        <v>9.6036384822116815E-3</v>
      </c>
      <c r="T134" s="1">
        <f>(Table2[[#This Row],[Close Price]]-Table2[[#This Row],[50D EMA]])/Table2[[#This Row],[50D EMA]]</f>
        <v>2.3284700699510164E-2</v>
      </c>
      <c r="U134" s="1">
        <f>(Table2[[#This Row],[Close Price]]-Table2[[#This Row],[200D EMA]])/Table2[[#This Row],[200D EMA]]</f>
        <v>0.15930675903617209</v>
      </c>
      <c r="V134">
        <v>0.83860418874698495</v>
      </c>
      <c r="W134">
        <v>1066.0999999999999</v>
      </c>
      <c r="X134">
        <v>1100</v>
      </c>
      <c r="Y134">
        <v>1020</v>
      </c>
      <c r="Z134">
        <v>1100</v>
      </c>
      <c r="AA134">
        <v>1020</v>
      </c>
      <c r="AB134">
        <v>1123.45</v>
      </c>
      <c r="AC134" s="1">
        <f>(Table2[[#This Row],[Close Price]]/Table2[[#This Row],[Day Low]])-1</f>
        <v>7.7853859863052932E-3</v>
      </c>
      <c r="AD134" s="1">
        <f>(Table2[[#This Row],[Day High]]/Table2[[#This Row],[Close Price]])-1</f>
        <v>2.3827252419955203E-2</v>
      </c>
      <c r="AE134" s="1">
        <f>(Table2[[#This Row],[Close Price]]/Table2[[#This Row],[Current Week Low]])-1</f>
        <v>5.3333333333333455E-2</v>
      </c>
      <c r="AF134" s="1">
        <f>(Table2[[#This Row],[Current Week High]]/Table2[[#This Row],[Close Price]])-1</f>
        <v>2.3827252419955203E-2</v>
      </c>
      <c r="AG134" s="1">
        <f>(Table2[[#This Row],[Close Price]]/Table2[[#This Row],[Current Month Low]])-1</f>
        <v>5.3333333333333455E-2</v>
      </c>
      <c r="AH134" s="1">
        <f>(Table2[[#This Row],[Current Month High]]/Table2[[#This Row],[Close Price]])-1</f>
        <v>4.5653387937453438E-2</v>
      </c>
      <c r="AI134">
        <v>22.300819061801899</v>
      </c>
      <c r="AJ134">
        <v>96.776556776556703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0.15</v>
      </c>
      <c r="AM134" t="s">
        <v>3203</v>
      </c>
      <c r="AN134">
        <v>2.29</v>
      </c>
      <c r="AO134" t="s">
        <v>3203</v>
      </c>
      <c r="AP134">
        <v>0.23166810682840699</v>
      </c>
      <c r="AQ134">
        <f>(Table2[[#This Row],[Sharpe Ratio]]-AVERAGE(Table2[Sharpe Ratio]))/_xlfn.STDEV.P(Table2[Sharpe Ratio])</f>
        <v>2.0087229697484736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2.28916425103098</v>
      </c>
      <c r="AS134">
        <f>_xlfn.RANK.AVG(Table2[[#This Row],[1Y Return vs Nifty Z-Score]],Table2[1Y Return vs Nifty Z-Score])</f>
        <v>164</v>
      </c>
      <c r="AT134">
        <f>_xlfn.RANK.AVG(Table2[[#This Row],[6M Return vs Nifty Z-Score]],Table2[6M Return vs Nifty Z-Score])</f>
        <v>390</v>
      </c>
      <c r="AU134">
        <f>_xlfn.RANK.AVG(Table2[[#This Row],[Sharpe Ratio Z-Score]],Table2[Sharpe Ratio Z-Score])</f>
        <v>16</v>
      </c>
      <c r="AV134">
        <f>(Table2[[#This Row],[Rank 1Y]]+Table2[[#This Row],[Rank 6M]]+Table2[[#This Row],[Rank Sharpe]])/3</f>
        <v>190</v>
      </c>
    </row>
    <row r="135" spans="1:48" x14ac:dyDescent="0.3">
      <c r="A135" t="s">
        <v>1141</v>
      </c>
      <c r="B135" t="s">
        <v>1142</v>
      </c>
      <c r="C135" t="s">
        <v>3167</v>
      </c>
      <c r="D135" t="s">
        <v>264</v>
      </c>
      <c r="E135">
        <v>10900.415685600001</v>
      </c>
      <c r="F135">
        <v>5433.75</v>
      </c>
      <c r="G135">
        <v>28.9257584608789</v>
      </c>
      <c r="H135">
        <f>(Table2[[#This Row],[1Y Return vs Nifty]]-AVERAGE(Table2[1Y Return vs Nifty]))/_xlfn.STDEV.P(Table2[1Y Return vs Nifty])</f>
        <v>9.2964347964653402E-2</v>
      </c>
      <c r="I135">
        <v>2.99899504669576</v>
      </c>
      <c r="J135">
        <f>(Table2[[#This Row],[1M Return vs Nifty]]-AVERAGE(Table2[1M Return vs Nifty]))/_xlfn.STDEV.P(Table2[1M Return vs Nifty])</f>
        <v>0.23797197156824465</v>
      </c>
      <c r="K135">
        <v>12.842198043561</v>
      </c>
      <c r="L135">
        <f>(Table2[[#This Row],[6M Return vs Nifty]]-AVERAGE(Table2[6M Return vs Nifty]))/_xlfn.STDEV.P(Table2[6M Return vs Nifty])</f>
        <v>0.12258639379876562</v>
      </c>
      <c r="M135">
        <v>3.6062729614958502</v>
      </c>
      <c r="N135">
        <f>(Table2[[#This Row],[1W Return vs Nifty]]-AVERAGE(Table2[1W Return vs Nifty]))/_xlfn.STDEV.P(Table2[1W Return vs Nifty])</f>
        <v>0.17936992036917487</v>
      </c>
      <c r="O135">
        <v>5377.02</v>
      </c>
      <c r="P135">
        <v>5368.7306275975498</v>
      </c>
      <c r="Q135">
        <v>4742.0277558458201</v>
      </c>
      <c r="R135">
        <v>51.947020235130303</v>
      </c>
      <c r="S135" s="1">
        <f>(Table2[[#This Row],[Close Price]]-Table2[[#This Row],[20D EMA]])/Table2[[#This Row],[20D EMA]]</f>
        <v>1.0550453596973706E-2</v>
      </c>
      <c r="T135" s="1">
        <f>(Table2[[#This Row],[Close Price]]-Table2[[#This Row],[50D EMA]])/Table2[[#This Row],[50D EMA]]</f>
        <v>1.2110753344230594E-2</v>
      </c>
      <c r="U135" s="1">
        <f>(Table2[[#This Row],[Close Price]]-Table2[[#This Row],[200D EMA]])/Table2[[#This Row],[200D EMA]]</f>
        <v>0.145870559973304</v>
      </c>
      <c r="V135">
        <v>0.70098774671809905</v>
      </c>
      <c r="W135">
        <v>5328.65</v>
      </c>
      <c r="X135">
        <v>5497.25</v>
      </c>
      <c r="Y135">
        <v>5154</v>
      </c>
      <c r="Z135">
        <v>5497.25</v>
      </c>
      <c r="AA135">
        <v>5154</v>
      </c>
      <c r="AB135">
        <v>5497.25</v>
      </c>
      <c r="AC135" s="1">
        <f>(Table2[[#This Row],[Close Price]]/Table2[[#This Row],[Day Low]])-1</f>
        <v>1.9723569759695359E-2</v>
      </c>
      <c r="AD135" s="1">
        <f>(Table2[[#This Row],[Day High]]/Table2[[#This Row],[Close Price]])-1</f>
        <v>1.1686220381872614E-2</v>
      </c>
      <c r="AE135" s="1">
        <f>(Table2[[#This Row],[Close Price]]/Table2[[#This Row],[Current Week Low]])-1</f>
        <v>5.4278230500582003E-2</v>
      </c>
      <c r="AF135" s="1">
        <f>(Table2[[#This Row],[Current Week High]]/Table2[[#This Row],[Close Price]])-1</f>
        <v>1.1686220381872614E-2</v>
      </c>
      <c r="AG135" s="1">
        <f>(Table2[[#This Row],[Close Price]]/Table2[[#This Row],[Current Month Low]])-1</f>
        <v>5.4278230500582003E-2</v>
      </c>
      <c r="AH135" s="1">
        <f>(Table2[[#This Row],[Current Month High]]/Table2[[#This Row],[Close Price]])-1</f>
        <v>1.1686220381872614E-2</v>
      </c>
      <c r="AI135">
        <v>10.402576489533001</v>
      </c>
      <c r="AJ135">
        <v>80.403386454183206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0.09</v>
      </c>
      <c r="AM135" t="s">
        <v>3203</v>
      </c>
      <c r="AN135">
        <v>-0.71</v>
      </c>
      <c r="AO135" t="s">
        <v>3202</v>
      </c>
      <c r="AP135">
        <v>0.18681934235799499</v>
      </c>
      <c r="AQ135">
        <f>(Table2[[#This Row],[Sharpe Ratio]]-AVERAGE(Table2[Sharpe Ratio]))/_xlfn.STDEV.P(Table2[Sharpe Ratio])</f>
        <v>1.4736753015427939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2.1065679352436324</v>
      </c>
      <c r="AS135">
        <f>_xlfn.RANK.AVG(Table2[[#This Row],[1Y Return vs Nifty Z-Score]],Table2[1Y Return vs Nifty Z-Score])</f>
        <v>264</v>
      </c>
      <c r="AT135">
        <f>_xlfn.RANK.AVG(Table2[[#This Row],[6M Return vs Nifty Z-Score]],Table2[6M Return vs Nifty Z-Score])</f>
        <v>259</v>
      </c>
      <c r="AU135">
        <f>_xlfn.RANK.AVG(Table2[[#This Row],[Sharpe Ratio Z-Score]],Table2[Sharpe Ratio Z-Score])</f>
        <v>49</v>
      </c>
      <c r="AV135">
        <f>(Table2[[#This Row],[Rank 1Y]]+Table2[[#This Row],[Rank 6M]]+Table2[[#This Row],[Rank Sharpe]])/3</f>
        <v>190.66666666666666</v>
      </c>
    </row>
    <row r="136" spans="1:48" hidden="1" x14ac:dyDescent="0.3">
      <c r="A136" t="s">
        <v>292</v>
      </c>
      <c r="B136" t="s">
        <v>293</v>
      </c>
      <c r="C136" t="s">
        <v>3171</v>
      </c>
      <c r="D136" t="s">
        <v>294</v>
      </c>
      <c r="E136">
        <v>92398.037809675006</v>
      </c>
      <c r="F136">
        <v>10217.15</v>
      </c>
      <c r="G136">
        <v>47.2680620693232</v>
      </c>
      <c r="H136">
        <f>(Table2[[#This Row],[1Y Return vs Nifty]]-AVERAGE(Table2[1Y Return vs Nifty]))/_xlfn.STDEV.P(Table2[1Y Return vs Nifty])</f>
        <v>0.41766021798776815</v>
      </c>
      <c r="I136">
        <v>-3.4976740683550598</v>
      </c>
      <c r="J136">
        <f>(Table2[[#This Row],[1M Return vs Nifty]]-AVERAGE(Table2[1M Return vs Nifty]))/_xlfn.STDEV.P(Table2[1M Return vs Nifty])</f>
        <v>-0.44536413048573065</v>
      </c>
      <c r="K136">
        <v>9.6020002153399098</v>
      </c>
      <c r="L136">
        <f>(Table2[[#This Row],[6M Return vs Nifty]]-AVERAGE(Table2[6M Return vs Nifty]))/_xlfn.STDEV.P(Table2[6M Return vs Nifty])</f>
        <v>1.7471006156788631E-2</v>
      </c>
      <c r="M136">
        <v>-1.79160190860465</v>
      </c>
      <c r="N136">
        <f>(Table2[[#This Row],[1W Return vs Nifty]]-AVERAGE(Table2[1W Return vs Nifty]))/_xlfn.STDEV.P(Table2[1W Return vs Nifty])</f>
        <v>-1.1910513739773467</v>
      </c>
      <c r="O136">
        <v>10553.91</v>
      </c>
      <c r="P136">
        <v>10745.2902391927</v>
      </c>
      <c r="Q136">
        <v>9520.3867177507891</v>
      </c>
      <c r="R136">
        <v>41.290863584683102</v>
      </c>
      <c r="S136">
        <f>(Table2[[#This Row],[Close Price]]-Table2[[#This Row],[20D EMA]])/Table2[[#This Row],[20D EMA]]</f>
        <v>-3.1908553322891726E-2</v>
      </c>
      <c r="T136">
        <f>(Table2[[#This Row],[Close Price]]-Table2[[#This Row],[50D EMA]])/Table2[[#This Row],[50D EMA]]</f>
        <v>-4.9150858416680598E-2</v>
      </c>
      <c r="U136">
        <f>(Table2[[#This Row],[Close Price]]-Table2[[#This Row],[200D EMA]])/Table2[[#This Row],[200D EMA]]</f>
        <v>7.3186447452821782E-2</v>
      </c>
      <c r="V136">
        <v>1.0577883126771599</v>
      </c>
      <c r="W136">
        <v>10105.5</v>
      </c>
      <c r="X136">
        <v>10276.75</v>
      </c>
      <c r="Y136">
        <v>9680</v>
      </c>
      <c r="Z136">
        <v>10370.049999999999</v>
      </c>
      <c r="AA136">
        <v>9680</v>
      </c>
      <c r="AB136">
        <v>10533.6</v>
      </c>
      <c r="AC136" s="1">
        <f>(Table2[[#This Row],[Close Price]]/Table2[[#This Row],[Day Low]])-1</f>
        <v>1.1048438968878305E-2</v>
      </c>
      <c r="AD136" s="1">
        <f>(Table2[[#This Row],[Day High]]/Table2[[#This Row],[Close Price]])-1</f>
        <v>5.8333292552228411E-3</v>
      </c>
      <c r="AE136" s="1">
        <f>(Table2[[#This Row],[Close Price]]/Table2[[#This Row],[Current Week Low]])-1</f>
        <v>5.5490702479338738E-2</v>
      </c>
      <c r="AF136" s="1">
        <f>(Table2[[#This Row],[Current Week High]]/Table2[[#This Row],[Close Price]])-1</f>
        <v>1.4965034280596701E-2</v>
      </c>
      <c r="AG136" s="1">
        <f>(Table2[[#This Row],[Close Price]]/Table2[[#This Row],[Current Month Low]])-1</f>
        <v>5.5490702479338738E-2</v>
      </c>
      <c r="AH136" s="1">
        <f>(Table2[[#This Row],[Current Month High]]/Table2[[#This Row],[Close Price]])-1</f>
        <v>3.0972433604283145E-2</v>
      </c>
      <c r="AI136">
        <v>30.153712140861199</v>
      </c>
      <c r="AJ136">
        <v>82.449107142857102</v>
      </c>
      <c r="AK136" t="str">
        <f>IF(AND(Table2[[#This Row],[20D EMA]]&gt;Table2[[#This Row],[50D EMA]],Table2[[#This Row],[50D EMA]]&gt;Table2[[#This Row],[200D EMA]]),"Uptrend","Downtrend/NoTrend")</f>
        <v>Downtrend/NoTrend</v>
      </c>
      <c r="AL136">
        <v>0.05</v>
      </c>
      <c r="AM136" t="s">
        <v>3203</v>
      </c>
      <c r="AN136">
        <v>-5.43</v>
      </c>
      <c r="AO136" t="s">
        <v>3202</v>
      </c>
      <c r="AP136">
        <v>0.15893970416987899</v>
      </c>
      <c r="AQ136">
        <f>(Table2[[#This Row],[Sharpe Ratio]]-AVERAGE(Table2[Sharpe Ratio]))/_xlfn.STDEV.P(Table2[Sharpe Ratio])</f>
        <v>1.1410700318299436</v>
      </c>
      <c r="AR1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6">
        <f>_xlfn.RANK.AVG(Table2[[#This Row],[1Y Return vs Nifty Z-Score]],Table2[1Y Return vs Nifty Z-Score])</f>
        <v>188</v>
      </c>
      <c r="AT136">
        <f>_xlfn.RANK.AVG(Table2[[#This Row],[6M Return vs Nifty Z-Score]],Table2[6M Return vs Nifty Z-Score])</f>
        <v>296</v>
      </c>
      <c r="AU136">
        <f>_xlfn.RANK.AVG(Table2[[#This Row],[Sharpe Ratio Z-Score]],Table2[Sharpe Ratio Z-Score])</f>
        <v>91</v>
      </c>
      <c r="AV136">
        <f>(Table2[[#This Row],[Rank 1Y]]+Table2[[#This Row],[Rank 6M]]+Table2[[#This Row],[Rank Sharpe]])/3</f>
        <v>191.66666666666666</v>
      </c>
    </row>
    <row r="137" spans="1:48" hidden="1" x14ac:dyDescent="0.3">
      <c r="A137" t="s">
        <v>1262</v>
      </c>
      <c r="B137" t="s">
        <v>1263</v>
      </c>
      <c r="C137" t="s">
        <v>3160</v>
      </c>
      <c r="D137" t="s">
        <v>46</v>
      </c>
      <c r="E137">
        <v>9350.0441146199992</v>
      </c>
      <c r="F137">
        <v>2923.5</v>
      </c>
      <c r="G137">
        <v>33.560003977745602</v>
      </c>
      <c r="H137">
        <f>(Table2[[#This Row],[1Y Return vs Nifty]]-AVERAGE(Table2[1Y Return vs Nifty]))/_xlfn.STDEV.P(Table2[1Y Return vs Nifty])</f>
        <v>0.1749998660828368</v>
      </c>
      <c r="I137">
        <v>-4.8173242552425899</v>
      </c>
      <c r="J137">
        <f>(Table2[[#This Row],[1M Return vs Nifty]]-AVERAGE(Table2[1M Return vs Nifty]))/_xlfn.STDEV.P(Table2[1M Return vs Nifty])</f>
        <v>-0.58416827747444044</v>
      </c>
      <c r="K137">
        <v>8.7973642905867298</v>
      </c>
      <c r="L137">
        <f>(Table2[[#This Row],[6M Return vs Nifty]]-AVERAGE(Table2[6M Return vs Nifty]))/_xlfn.STDEV.P(Table2[6M Return vs Nifty])</f>
        <v>-8.6322201352697289E-3</v>
      </c>
      <c r="M137">
        <v>3.5317791409801602</v>
      </c>
      <c r="N137">
        <f>(Table2[[#This Row],[1W Return vs Nifty]]-AVERAGE(Table2[1W Return vs Nifty]))/_xlfn.STDEV.P(Table2[1W Return vs Nifty])</f>
        <v>0.16045730746341691</v>
      </c>
      <c r="O137">
        <v>2988.76</v>
      </c>
      <c r="P137">
        <v>3051.8370772452099</v>
      </c>
      <c r="Q137">
        <v>2754.15369186814</v>
      </c>
      <c r="R137">
        <v>49.188608768885601</v>
      </c>
      <c r="S137">
        <f>(Table2[[#This Row],[Close Price]]-Table2[[#This Row],[20D EMA]])/Table2[[#This Row],[20D EMA]]</f>
        <v>-2.1835142333275409E-2</v>
      </c>
      <c r="T137">
        <f>(Table2[[#This Row],[Close Price]]-Table2[[#This Row],[50D EMA]])/Table2[[#This Row],[50D EMA]]</f>
        <v>-4.2052401224856817E-2</v>
      </c>
      <c r="U137">
        <f>(Table2[[#This Row],[Close Price]]-Table2[[#This Row],[200D EMA]])/Table2[[#This Row],[200D EMA]]</f>
        <v>6.1487602755020035E-2</v>
      </c>
      <c r="V137">
        <v>0.29862190082968398</v>
      </c>
      <c r="W137">
        <v>2916.55</v>
      </c>
      <c r="X137">
        <v>2995</v>
      </c>
      <c r="Y137">
        <v>2885</v>
      </c>
      <c r="Z137">
        <v>3061</v>
      </c>
      <c r="AA137">
        <v>2885</v>
      </c>
      <c r="AB137">
        <v>3147.95</v>
      </c>
      <c r="AC137" s="1">
        <f>(Table2[[#This Row],[Close Price]]/Table2[[#This Row],[Day Low]])-1</f>
        <v>2.3829524609555452E-3</v>
      </c>
      <c r="AD137" s="1">
        <f>(Table2[[#This Row],[Day High]]/Table2[[#This Row],[Close Price]])-1</f>
        <v>2.4456986488797572E-2</v>
      </c>
      <c r="AE137" s="1">
        <f>(Table2[[#This Row],[Close Price]]/Table2[[#This Row],[Current Week Low]])-1</f>
        <v>1.3344887348353485E-2</v>
      </c>
      <c r="AF137" s="1">
        <f>(Table2[[#This Row],[Current Week High]]/Table2[[#This Row],[Close Price]])-1</f>
        <v>4.7032666324611005E-2</v>
      </c>
      <c r="AG137" s="1">
        <f>(Table2[[#This Row],[Close Price]]/Table2[[#This Row],[Current Month Low]])-1</f>
        <v>1.3344887348353485E-2</v>
      </c>
      <c r="AH137" s="1">
        <f>(Table2[[#This Row],[Current Month High]]/Table2[[#This Row],[Close Price]])-1</f>
        <v>7.677441422951925E-2</v>
      </c>
      <c r="AI137">
        <v>27.415768770309501</v>
      </c>
      <c r="AJ137">
        <v>61.519337016574497</v>
      </c>
      <c r="AK137" t="str">
        <f>IF(AND(Table2[[#This Row],[20D EMA]]&gt;Table2[[#This Row],[50D EMA]],Table2[[#This Row],[50D EMA]]&gt;Table2[[#This Row],[200D EMA]]),"Uptrend","Downtrend/NoTrend")</f>
        <v>Downtrend/NoTrend</v>
      </c>
      <c r="AL137">
        <v>-0.03</v>
      </c>
      <c r="AM137" t="s">
        <v>3202</v>
      </c>
      <c r="AN137">
        <v>-0.49</v>
      </c>
      <c r="AO137" t="s">
        <v>3202</v>
      </c>
      <c r="AP137">
        <v>0.201446620046562</v>
      </c>
      <c r="AQ137">
        <f>(Table2[[#This Row],[Sharpe Ratio]]-AVERAGE(Table2[Sharpe Ratio]))/_xlfn.STDEV.P(Table2[Sharpe Ratio])</f>
        <v>1.6481793466793766</v>
      </c>
      <c r="AR1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7">
        <f>_xlfn.RANK.AVG(Table2[[#This Row],[1Y Return vs Nifty Z-Score]],Table2[1Y Return vs Nifty Z-Score])</f>
        <v>239</v>
      </c>
      <c r="AT137">
        <f>_xlfn.RANK.AVG(Table2[[#This Row],[6M Return vs Nifty Z-Score]],Table2[6M Return vs Nifty Z-Score])</f>
        <v>305</v>
      </c>
      <c r="AU137">
        <f>_xlfn.RANK.AVG(Table2[[#This Row],[Sharpe Ratio Z-Score]],Table2[Sharpe Ratio Z-Score])</f>
        <v>31</v>
      </c>
      <c r="AV137">
        <f>(Table2[[#This Row],[Rank 1Y]]+Table2[[#This Row],[Rank 6M]]+Table2[[#This Row],[Rank Sharpe]])/3</f>
        <v>191.66666666666666</v>
      </c>
    </row>
    <row r="138" spans="1:48" x14ac:dyDescent="0.3">
      <c r="A138" t="s">
        <v>1675</v>
      </c>
      <c r="B138" t="s">
        <v>1676</v>
      </c>
      <c r="C138" t="s">
        <v>3163</v>
      </c>
      <c r="D138" t="s">
        <v>199</v>
      </c>
      <c r="E138">
        <v>5425.4047890000002</v>
      </c>
      <c r="F138">
        <v>758.25</v>
      </c>
      <c r="G138">
        <v>31.531612252859599</v>
      </c>
      <c r="H138">
        <f>(Table2[[#This Row],[1Y Return vs Nifty]]-AVERAGE(Table2[1Y Return vs Nifty]))/_xlfn.STDEV.P(Table2[1Y Return vs Nifty])</f>
        <v>0.13909323025786108</v>
      </c>
      <c r="I138">
        <v>3.2694976755465102</v>
      </c>
      <c r="J138">
        <f>(Table2[[#This Row],[1M Return vs Nifty]]-AVERAGE(Table2[1M Return vs Nifty]))/_xlfn.STDEV.P(Table2[1M Return vs Nifty])</f>
        <v>0.26642412277385197</v>
      </c>
      <c r="K138">
        <v>16.784060282987699</v>
      </c>
      <c r="L138">
        <f>(Table2[[#This Row],[6M Return vs Nifty]]-AVERAGE(Table2[6M Return vs Nifty]))/_xlfn.STDEV.P(Table2[6M Return vs Nifty])</f>
        <v>0.25046450473376763</v>
      </c>
      <c r="M138">
        <v>5.7014613081935703</v>
      </c>
      <c r="N138">
        <f>(Table2[[#This Row],[1W Return vs Nifty]]-AVERAGE(Table2[1W Return vs Nifty]))/_xlfn.STDEV.P(Table2[1W Return vs Nifty])</f>
        <v>0.71129976221965463</v>
      </c>
      <c r="O138">
        <v>713.65</v>
      </c>
      <c r="P138">
        <v>699.56592441920202</v>
      </c>
      <c r="Q138">
        <v>644.42228147573996</v>
      </c>
      <c r="R138">
        <v>73.637730266799593</v>
      </c>
      <c r="S138" s="1">
        <f>(Table2[[#This Row],[Close Price]]-Table2[[#This Row],[20D EMA]])/Table2[[#This Row],[20D EMA]]</f>
        <v>6.2495621102781507E-2</v>
      </c>
      <c r="T138" s="1">
        <f>(Table2[[#This Row],[Close Price]]-Table2[[#This Row],[50D EMA]])/Table2[[#This Row],[50D EMA]]</f>
        <v>8.3886412319924011E-2</v>
      </c>
      <c r="U138" s="1">
        <f>(Table2[[#This Row],[Close Price]]-Table2[[#This Row],[200D EMA]])/Table2[[#This Row],[200D EMA]]</f>
        <v>0.17663529303113523</v>
      </c>
      <c r="V138">
        <v>0.89717285889054799</v>
      </c>
      <c r="W138">
        <v>754.1</v>
      </c>
      <c r="X138">
        <v>771.55</v>
      </c>
      <c r="Y138">
        <v>715.15</v>
      </c>
      <c r="Z138">
        <v>771.55</v>
      </c>
      <c r="AA138">
        <v>715.15</v>
      </c>
      <c r="AB138">
        <v>771.55</v>
      </c>
      <c r="AC138" s="1">
        <f>(Table2[[#This Row],[Close Price]]/Table2[[#This Row],[Day Low]])-1</f>
        <v>5.503248905980529E-3</v>
      </c>
      <c r="AD138" s="1">
        <f>(Table2[[#This Row],[Day High]]/Table2[[#This Row],[Close Price]])-1</f>
        <v>1.7540389053742E-2</v>
      </c>
      <c r="AE138" s="1">
        <f>(Table2[[#This Row],[Close Price]]/Table2[[#This Row],[Current Week Low]])-1</f>
        <v>6.0267076837027256E-2</v>
      </c>
      <c r="AF138" s="1">
        <f>(Table2[[#This Row],[Current Week High]]/Table2[[#This Row],[Close Price]])-1</f>
        <v>1.7540389053742E-2</v>
      </c>
      <c r="AG138" s="1">
        <f>(Table2[[#This Row],[Close Price]]/Table2[[#This Row],[Current Month Low]])-1</f>
        <v>6.0267076837027256E-2</v>
      </c>
      <c r="AH138" s="1">
        <f>(Table2[[#This Row],[Current Month High]]/Table2[[#This Row],[Close Price]])-1</f>
        <v>1.7540389053742E-2</v>
      </c>
      <c r="AI138">
        <v>5.39399934058686</v>
      </c>
      <c r="AJ138">
        <v>59.012268008807702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0.23</v>
      </c>
      <c r="AM138" t="s">
        <v>3203</v>
      </c>
      <c r="AN138">
        <v>14.08</v>
      </c>
      <c r="AO138" t="s">
        <v>3203</v>
      </c>
      <c r="AP138">
        <v>0.14860329154177501</v>
      </c>
      <c r="AQ138">
        <f>(Table2[[#This Row],[Sharpe Ratio]]-AVERAGE(Table2[Sharpe Ratio]))/_xlfn.STDEV.P(Table2[Sharpe Ratio])</f>
        <v>1.0177561894179106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2.385037809403046</v>
      </c>
      <c r="AS138">
        <f>_xlfn.RANK.AVG(Table2[[#This Row],[1Y Return vs Nifty Z-Score]],Table2[1Y Return vs Nifty Z-Score])</f>
        <v>247</v>
      </c>
      <c r="AT138">
        <f>_xlfn.RANK.AVG(Table2[[#This Row],[6M Return vs Nifty Z-Score]],Table2[6M Return vs Nifty Z-Score])</f>
        <v>223</v>
      </c>
      <c r="AU138">
        <f>_xlfn.RANK.AVG(Table2[[#This Row],[Sharpe Ratio Z-Score]],Table2[Sharpe Ratio Z-Score])</f>
        <v>114</v>
      </c>
      <c r="AV138">
        <f>(Table2[[#This Row],[Rank 1Y]]+Table2[[#This Row],[Rank 6M]]+Table2[[#This Row],[Rank Sharpe]])/3</f>
        <v>194.66666666666666</v>
      </c>
    </row>
    <row r="139" spans="1:48" hidden="1" x14ac:dyDescent="0.3">
      <c r="A139" t="s">
        <v>349</v>
      </c>
      <c r="B139" t="s">
        <v>350</v>
      </c>
      <c r="C139" t="s">
        <v>3170</v>
      </c>
      <c r="D139" t="s">
        <v>136</v>
      </c>
      <c r="E139">
        <v>72106.394487960002</v>
      </c>
      <c r="F139">
        <v>1647.05</v>
      </c>
      <c r="G139">
        <v>83.527914919734897</v>
      </c>
      <c r="H139">
        <f>(Table2[[#This Row],[1Y Return vs Nifty]]-AVERAGE(Table2[1Y Return vs Nifty]))/_xlfn.STDEV.P(Table2[1Y Return vs Nifty])</f>
        <v>1.059532946708406</v>
      </c>
      <c r="I139">
        <v>-1.0826854525162499</v>
      </c>
      <c r="J139">
        <f>(Table2[[#This Row],[1M Return vs Nifty]]-AVERAGE(Table2[1M Return vs Nifty]))/_xlfn.STDEV.P(Table2[1M Return vs Nifty])</f>
        <v>-0.19134951499163241</v>
      </c>
      <c r="K139">
        <v>3.4895958976829702</v>
      </c>
      <c r="L139">
        <f>(Table2[[#This Row],[6M Return vs Nifty]]-AVERAGE(Table2[6M Return vs Nifty]))/_xlfn.STDEV.P(Table2[6M Return vs Nifty])</f>
        <v>-0.18082174735318704</v>
      </c>
      <c r="M139">
        <v>1.81549689544597</v>
      </c>
      <c r="N139">
        <f>(Table2[[#This Row],[1W Return vs Nifty]]-AVERAGE(Table2[1W Return vs Nifty]))/_xlfn.STDEV.P(Table2[1W Return vs Nifty])</f>
        <v>-0.27527523413681626</v>
      </c>
      <c r="O139">
        <v>1694.73</v>
      </c>
      <c r="P139">
        <v>1745.0725917729001</v>
      </c>
      <c r="Q139">
        <v>1557.4540828435099</v>
      </c>
      <c r="R139">
        <v>49.674095355609303</v>
      </c>
      <c r="S139">
        <f>(Table2[[#This Row],[Close Price]]-Table2[[#This Row],[20D EMA]])/Table2[[#This Row],[20D EMA]]</f>
        <v>-2.8134275076265872E-2</v>
      </c>
      <c r="T139">
        <f>(Table2[[#This Row],[Close Price]]-Table2[[#This Row],[50D EMA]])/Table2[[#This Row],[50D EMA]]</f>
        <v>-5.6171068318318161E-2</v>
      </c>
      <c r="U139">
        <f>(Table2[[#This Row],[Close Price]]-Table2[[#This Row],[200D EMA]])/Table2[[#This Row],[200D EMA]]</f>
        <v>5.7527164456053159E-2</v>
      </c>
      <c r="V139">
        <v>0.42772984112198598</v>
      </c>
      <c r="W139">
        <v>1640</v>
      </c>
      <c r="X139">
        <v>1710.05</v>
      </c>
      <c r="Y139">
        <v>1555.15</v>
      </c>
      <c r="Z139">
        <v>1713</v>
      </c>
      <c r="AA139">
        <v>1555.15</v>
      </c>
      <c r="AB139">
        <v>1713</v>
      </c>
      <c r="AC139" s="1">
        <f>(Table2[[#This Row],[Close Price]]/Table2[[#This Row],[Day Low]])-1</f>
        <v>4.2987804878047431E-3</v>
      </c>
      <c r="AD139" s="1">
        <f>(Table2[[#This Row],[Day High]]/Table2[[#This Row],[Close Price]])-1</f>
        <v>3.825020491181208E-2</v>
      </c>
      <c r="AE139" s="1">
        <f>(Table2[[#This Row],[Close Price]]/Table2[[#This Row],[Current Week Low]])-1</f>
        <v>5.9093978072854547E-2</v>
      </c>
      <c r="AF139" s="1">
        <f>(Table2[[#This Row],[Current Week High]]/Table2[[#This Row],[Close Price]])-1</f>
        <v>4.0041285935460413E-2</v>
      </c>
      <c r="AG139" s="1">
        <f>(Table2[[#This Row],[Close Price]]/Table2[[#This Row],[Current Month Low]])-1</f>
        <v>5.9093978072854547E-2</v>
      </c>
      <c r="AH139" s="1">
        <f>(Table2[[#This Row],[Current Month High]]/Table2[[#This Row],[Close Price]])-1</f>
        <v>4.0041285935460413E-2</v>
      </c>
      <c r="AI139">
        <v>25.970674842900898</v>
      </c>
      <c r="AJ139">
        <v>110.889884763124</v>
      </c>
      <c r="AK139" t="str">
        <f>IF(AND(Table2[[#This Row],[20D EMA]]&gt;Table2[[#This Row],[50D EMA]],Table2[[#This Row],[50D EMA]]&gt;Table2[[#This Row],[200D EMA]]),"Uptrend","Downtrend/NoTrend")</f>
        <v>Downtrend/NoTrend</v>
      </c>
      <c r="AL139">
        <v>-0.01</v>
      </c>
      <c r="AM139" t="s">
        <v>3202</v>
      </c>
      <c r="AN139">
        <v>-4.16</v>
      </c>
      <c r="AO139" t="s">
        <v>3202</v>
      </c>
      <c r="AP139">
        <v>0.144312064418709</v>
      </c>
      <c r="AQ139">
        <f>(Table2[[#This Row],[Sharpe Ratio]]-AVERAGE(Table2[Sharpe Ratio]))/_xlfn.STDEV.P(Table2[Sharpe Ratio])</f>
        <v>0.96656166727110349</v>
      </c>
      <c r="AR1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9">
        <f>_xlfn.RANK.AVG(Table2[[#This Row],[1Y Return vs Nifty Z-Score]],Table2[1Y Return vs Nifty Z-Score])</f>
        <v>95</v>
      </c>
      <c r="AT139">
        <f>_xlfn.RANK.AVG(Table2[[#This Row],[6M Return vs Nifty Z-Score]],Table2[6M Return vs Nifty Z-Score])</f>
        <v>371</v>
      </c>
      <c r="AU139">
        <f>_xlfn.RANK.AVG(Table2[[#This Row],[Sharpe Ratio Z-Score]],Table2[Sharpe Ratio Z-Score])</f>
        <v>124</v>
      </c>
      <c r="AV139">
        <f>(Table2[[#This Row],[Rank 1Y]]+Table2[[#This Row],[Rank 6M]]+Table2[[#This Row],[Rank Sharpe]])/3</f>
        <v>196.66666666666666</v>
      </c>
    </row>
    <row r="140" spans="1:48" hidden="1" x14ac:dyDescent="0.3">
      <c r="A140" t="s">
        <v>1069</v>
      </c>
      <c r="B140" t="s">
        <v>1070</v>
      </c>
      <c r="C140" t="s">
        <v>3163</v>
      </c>
      <c r="D140" t="s">
        <v>199</v>
      </c>
      <c r="E140">
        <v>12469.888283</v>
      </c>
      <c r="F140">
        <v>520.79999999999995</v>
      </c>
      <c r="G140">
        <v>29.546706399403099</v>
      </c>
      <c r="H140">
        <f>(Table2[[#This Row],[1Y Return vs Nifty]]-AVERAGE(Table2[1Y Return vs Nifty]))/_xlfn.STDEV.P(Table2[1Y Return vs Nifty])</f>
        <v>0.10395638230462335</v>
      </c>
      <c r="I140">
        <v>-9.2614157668148707</v>
      </c>
      <c r="J140">
        <f>(Table2[[#This Row],[1M Return vs Nifty]]-AVERAGE(Table2[1M Return vs Nifty]))/_xlfn.STDEV.P(Table2[1M Return vs Nifty])</f>
        <v>-1.0516090716582778</v>
      </c>
      <c r="K140">
        <v>20.6936096724435</v>
      </c>
      <c r="L140">
        <f>(Table2[[#This Row],[6M Return vs Nifty]]-AVERAGE(Table2[6M Return vs Nifty]))/_xlfn.STDEV.P(Table2[6M Return vs Nifty])</f>
        <v>0.37729435320747018</v>
      </c>
      <c r="M140">
        <v>6.0247879084582499</v>
      </c>
      <c r="N140">
        <f>(Table2[[#This Row],[1W Return vs Nifty]]-AVERAGE(Table2[1W Return vs Nifty]))/_xlfn.STDEV.P(Table2[1W Return vs Nifty])</f>
        <v>0.79338644794216617</v>
      </c>
      <c r="O140">
        <v>525.07000000000005</v>
      </c>
      <c r="P140">
        <v>535.31000288406699</v>
      </c>
      <c r="Q140">
        <v>478.190966947155</v>
      </c>
      <c r="R140">
        <v>57.085967970124599</v>
      </c>
      <c r="S140">
        <f>(Table2[[#This Row],[Close Price]]-Table2[[#This Row],[20D EMA]])/Table2[[#This Row],[20D EMA]]</f>
        <v>-8.1322490334623868E-3</v>
      </c>
      <c r="T140">
        <f>(Table2[[#This Row],[Close Price]]-Table2[[#This Row],[50D EMA]])/Table2[[#This Row],[50D EMA]]</f>
        <v>-2.7105794410513737E-2</v>
      </c>
      <c r="U140">
        <f>(Table2[[#This Row],[Close Price]]-Table2[[#This Row],[200D EMA]])/Table2[[#This Row],[200D EMA]]</f>
        <v>8.9104638100689346E-2</v>
      </c>
      <c r="V140">
        <v>0.26852303668064098</v>
      </c>
      <c r="W140">
        <v>518</v>
      </c>
      <c r="X140">
        <v>535.45000000000005</v>
      </c>
      <c r="Y140">
        <v>498</v>
      </c>
      <c r="Z140">
        <v>537.79999999999995</v>
      </c>
      <c r="AA140">
        <v>498</v>
      </c>
      <c r="AB140">
        <v>537.79999999999995</v>
      </c>
      <c r="AC140" s="1">
        <f>(Table2[[#This Row],[Close Price]]/Table2[[#This Row],[Day Low]])-1</f>
        <v>5.4054054054053502E-3</v>
      </c>
      <c r="AD140" s="1">
        <f>(Table2[[#This Row],[Day High]]/Table2[[#This Row],[Close Price]])-1</f>
        <v>2.8129800307219899E-2</v>
      </c>
      <c r="AE140" s="1">
        <f>(Table2[[#This Row],[Close Price]]/Table2[[#This Row],[Current Week Low]])-1</f>
        <v>4.5783132530120341E-2</v>
      </c>
      <c r="AF140" s="1">
        <f>(Table2[[#This Row],[Current Week High]]/Table2[[#This Row],[Close Price]])-1</f>
        <v>3.2642089093702031E-2</v>
      </c>
      <c r="AG140" s="1">
        <f>(Table2[[#This Row],[Close Price]]/Table2[[#This Row],[Current Month Low]])-1</f>
        <v>4.5783132530120341E-2</v>
      </c>
      <c r="AH140" s="1">
        <f>(Table2[[#This Row],[Current Month High]]/Table2[[#This Row],[Close Price]])-1</f>
        <v>3.2642089093702031E-2</v>
      </c>
      <c r="AI140">
        <v>25.192012288786401</v>
      </c>
      <c r="AJ140">
        <v>55.788214178881198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0.06</v>
      </c>
      <c r="AM140" t="s">
        <v>3203</v>
      </c>
      <c r="AN140">
        <v>3.98</v>
      </c>
      <c r="AO140" t="s">
        <v>3203</v>
      </c>
      <c r="AP140">
        <v>0.13375725891815099</v>
      </c>
      <c r="AQ140">
        <f>(Table2[[#This Row],[Sharpe Ratio]]-AVERAGE(Table2[Sharpe Ratio]))/_xlfn.STDEV.P(Table2[Sharpe Ratio])</f>
        <v>0.840642388599252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258</v>
      </c>
      <c r="AT140">
        <f>_xlfn.RANK.AVG(Table2[[#This Row],[6M Return vs Nifty Z-Score]],Table2[6M Return vs Nifty Z-Score])</f>
        <v>191</v>
      </c>
      <c r="AU140">
        <f>_xlfn.RANK.AVG(Table2[[#This Row],[Sharpe Ratio Z-Score]],Table2[Sharpe Ratio Z-Score])</f>
        <v>141</v>
      </c>
      <c r="AV140">
        <f>(Table2[[#This Row],[Rank 1Y]]+Table2[[#This Row],[Rank 6M]]+Table2[[#This Row],[Rank Sharpe]])/3</f>
        <v>196.66666666666666</v>
      </c>
    </row>
    <row r="141" spans="1:48" hidden="1" x14ac:dyDescent="0.3">
      <c r="A141" t="s">
        <v>704</v>
      </c>
      <c r="B141" t="s">
        <v>705</v>
      </c>
      <c r="C141" t="s">
        <v>3161</v>
      </c>
      <c r="D141" t="s">
        <v>51</v>
      </c>
      <c r="E141">
        <v>25920.780386400002</v>
      </c>
      <c r="F141">
        <v>1431.55</v>
      </c>
      <c r="G141">
        <v>66.521672414789407</v>
      </c>
      <c r="H141">
        <f>(Table2[[#This Row],[1Y Return vs Nifty]]-AVERAGE(Table2[1Y Return vs Nifty]))/_xlfn.STDEV.P(Table2[1Y Return vs Nifty])</f>
        <v>0.75848806031664229</v>
      </c>
      <c r="I141">
        <v>8.0325773723720602</v>
      </c>
      <c r="J141">
        <f>(Table2[[#This Row],[1M Return vs Nifty]]-AVERAGE(Table2[1M Return vs Nifty]))/_xlfn.STDEV.P(Table2[1M Return vs Nifty])</f>
        <v>0.76741690171357813</v>
      </c>
      <c r="K141">
        <v>35.376501765481599</v>
      </c>
      <c r="L141">
        <f>(Table2[[#This Row],[6M Return vs Nifty]]-AVERAGE(Table2[6M Return vs Nifty]))/_xlfn.STDEV.P(Table2[6M Return vs Nifty])</f>
        <v>0.85362264422183831</v>
      </c>
      <c r="M141">
        <v>4.4290731589722601</v>
      </c>
      <c r="N141">
        <f>(Table2[[#This Row],[1W Return vs Nifty]]-AVERAGE(Table2[1W Return vs Nifty]))/_xlfn.STDEV.P(Table2[1W Return vs Nifty])</f>
        <v>0.38826377929503048</v>
      </c>
      <c r="O141">
        <v>1399.31</v>
      </c>
      <c r="P141">
        <v>1405.6665288204699</v>
      </c>
      <c r="Q141">
        <v>1218.8431011535099</v>
      </c>
      <c r="R141">
        <v>67.243977110052299</v>
      </c>
      <c r="S141">
        <f>(Table2[[#This Row],[Close Price]]-Table2[[#This Row],[20D EMA]])/Table2[[#This Row],[20D EMA]]</f>
        <v>2.3039926821076109E-2</v>
      </c>
      <c r="T141">
        <f>(Table2[[#This Row],[Close Price]]-Table2[[#This Row],[50D EMA]])/Table2[[#This Row],[50D EMA]]</f>
        <v>1.8413664015496978E-2</v>
      </c>
      <c r="U141">
        <f>(Table2[[#This Row],[Close Price]]-Table2[[#This Row],[200D EMA]])/Table2[[#This Row],[200D EMA]]</f>
        <v>0.17451540616276598</v>
      </c>
      <c r="V141">
        <v>0.37770578142997902</v>
      </c>
      <c r="W141">
        <v>1422.4</v>
      </c>
      <c r="X141">
        <v>1460.15</v>
      </c>
      <c r="Y141">
        <v>1396.05</v>
      </c>
      <c r="Z141">
        <v>1460.15</v>
      </c>
      <c r="AA141">
        <v>1396.05</v>
      </c>
      <c r="AB141">
        <v>1460.15</v>
      </c>
      <c r="AC141" s="1">
        <f>(Table2[[#This Row],[Close Price]]/Table2[[#This Row],[Day Low]])-1</f>
        <v>6.4327896512934579E-3</v>
      </c>
      <c r="AD141" s="1">
        <f>(Table2[[#This Row],[Day High]]/Table2[[#This Row],[Close Price]])-1</f>
        <v>1.9978345150361676E-2</v>
      </c>
      <c r="AE141" s="1">
        <f>(Table2[[#This Row],[Close Price]]/Table2[[#This Row],[Current Week Low]])-1</f>
        <v>2.5428888650119941E-2</v>
      </c>
      <c r="AF141" s="1">
        <f>(Table2[[#This Row],[Current Week High]]/Table2[[#This Row],[Close Price]])-1</f>
        <v>1.9978345150361676E-2</v>
      </c>
      <c r="AG141" s="1">
        <f>(Table2[[#This Row],[Close Price]]/Table2[[#This Row],[Current Month Low]])-1</f>
        <v>2.5428888650119941E-2</v>
      </c>
      <c r="AH141" s="1">
        <f>(Table2[[#This Row],[Current Month High]]/Table2[[#This Row],[Close Price]])-1</f>
        <v>1.9978345150361676E-2</v>
      </c>
      <c r="AI141">
        <v>14.4912856693793</v>
      </c>
      <c r="AJ141">
        <v>96.344808668221006</v>
      </c>
      <c r="AK141" t="str">
        <f>IF(AND(Table2[[#This Row],[20D EMA]]&gt;Table2[[#This Row],[50D EMA]],Table2[[#This Row],[50D EMA]]&gt;Table2[[#This Row],[200D EMA]]),"Uptrend","Downtrend/NoTrend")</f>
        <v>Downtrend/NoTrend</v>
      </c>
      <c r="AL141">
        <v>-0.03</v>
      </c>
      <c r="AM141" t="s">
        <v>3202</v>
      </c>
      <c r="AN141">
        <v>7.79</v>
      </c>
      <c r="AO141" t="s">
        <v>3203</v>
      </c>
      <c r="AP141">
        <v>6.0974963210015998E-2</v>
      </c>
      <c r="AQ141">
        <f>(Table2[[#This Row],[Sharpe Ratio]]-AVERAGE(Table2[Sharpe Ratio]))/_xlfn.STDEV.P(Table2[Sharpe Ratio])</f>
        <v>-2.7653495693948708E-2</v>
      </c>
      <c r="AR1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1">
        <f>_xlfn.RANK.AVG(Table2[[#This Row],[1Y Return vs Nifty Z-Score]],Table2[1Y Return vs Nifty Z-Score])</f>
        <v>123</v>
      </c>
      <c r="AT141">
        <f>_xlfn.RANK.AVG(Table2[[#This Row],[6M Return vs Nifty Z-Score]],Table2[6M Return vs Nifty Z-Score])</f>
        <v>112</v>
      </c>
      <c r="AU141">
        <f>_xlfn.RANK.AVG(Table2[[#This Row],[Sharpe Ratio Z-Score]],Table2[Sharpe Ratio Z-Score])</f>
        <v>356</v>
      </c>
      <c r="AV141">
        <f>(Table2[[#This Row],[Rank 1Y]]+Table2[[#This Row],[Rank 6M]]+Table2[[#This Row],[Rank Sharpe]])/3</f>
        <v>197</v>
      </c>
    </row>
    <row r="142" spans="1:48" x14ac:dyDescent="0.3">
      <c r="A142" t="s">
        <v>1123</v>
      </c>
      <c r="B142" t="s">
        <v>1124</v>
      </c>
      <c r="C142" t="s">
        <v>3165</v>
      </c>
      <c r="D142" t="s">
        <v>75</v>
      </c>
      <c r="E142">
        <v>11208.98176017</v>
      </c>
      <c r="F142">
        <v>360.25</v>
      </c>
      <c r="G142">
        <v>43.331199775481402</v>
      </c>
      <c r="H142">
        <f>(Table2[[#This Row],[1Y Return vs Nifty]]-AVERAGE(Table2[1Y Return vs Nifty]))/_xlfn.STDEV.P(Table2[1Y Return vs Nifty])</f>
        <v>0.34796979333076533</v>
      </c>
      <c r="I142">
        <v>1.7324512293863299</v>
      </c>
      <c r="J142">
        <f>(Table2[[#This Row],[1M Return vs Nifty]]-AVERAGE(Table2[1M Return vs Nifty]))/_xlfn.STDEV.P(Table2[1M Return vs Nifty])</f>
        <v>0.10475368695594328</v>
      </c>
      <c r="K142">
        <v>65.025728191301994</v>
      </c>
      <c r="L142">
        <f>(Table2[[#This Row],[6M Return vs Nifty]]-AVERAGE(Table2[6M Return vs Nifty]))/_xlfn.STDEV.P(Table2[6M Return vs Nifty])</f>
        <v>1.8154743873130639</v>
      </c>
      <c r="M142">
        <v>1.00189566948561</v>
      </c>
      <c r="N142">
        <f>(Table2[[#This Row],[1W Return vs Nifty]]-AVERAGE(Table2[1W Return vs Nifty]))/_xlfn.STDEV.P(Table2[1W Return vs Nifty])</f>
        <v>-0.4818336431393121</v>
      </c>
      <c r="O142">
        <v>361.09</v>
      </c>
      <c r="P142">
        <v>357.63816979381301</v>
      </c>
      <c r="Q142">
        <v>304.34224795004502</v>
      </c>
      <c r="R142">
        <v>53.206585274762602</v>
      </c>
      <c r="S142" s="1">
        <f>(Table2[[#This Row],[Close Price]]-Table2[[#This Row],[20D EMA]])/Table2[[#This Row],[20D EMA]]</f>
        <v>-2.3262898446370019E-3</v>
      </c>
      <c r="T142" s="1">
        <f>(Table2[[#This Row],[Close Price]]-Table2[[#This Row],[50D EMA]])/Table2[[#This Row],[50D EMA]]</f>
        <v>7.3029962313384414E-3</v>
      </c>
      <c r="U142" s="1">
        <f>(Table2[[#This Row],[Close Price]]-Table2[[#This Row],[200D EMA]])/Table2[[#This Row],[200D EMA]]</f>
        <v>0.18370026648134544</v>
      </c>
      <c r="V142">
        <v>0.474609498776287</v>
      </c>
      <c r="W142">
        <v>360</v>
      </c>
      <c r="X142">
        <v>363.4</v>
      </c>
      <c r="Y142">
        <v>358.5</v>
      </c>
      <c r="Z142">
        <v>363.9</v>
      </c>
      <c r="AA142">
        <v>358.5</v>
      </c>
      <c r="AB142">
        <v>366</v>
      </c>
      <c r="AC142" s="1">
        <f>(Table2[[#This Row],[Close Price]]/Table2[[#This Row],[Day Low]])-1</f>
        <v>6.94444444444553E-4</v>
      </c>
      <c r="AD142" s="1">
        <f>(Table2[[#This Row],[Day High]]/Table2[[#This Row],[Close Price]])-1</f>
        <v>8.7439278278971244E-3</v>
      </c>
      <c r="AE142" s="1">
        <f>(Table2[[#This Row],[Close Price]]/Table2[[#This Row],[Current Week Low]])-1</f>
        <v>4.8814504881451448E-3</v>
      </c>
      <c r="AF142" s="1">
        <f>(Table2[[#This Row],[Current Week High]]/Table2[[#This Row],[Close Price]])-1</f>
        <v>1.0131852879944336E-2</v>
      </c>
      <c r="AG142" s="1">
        <f>(Table2[[#This Row],[Close Price]]/Table2[[#This Row],[Current Month Low]])-1</f>
        <v>4.8814504881451448E-3</v>
      </c>
      <c r="AH142" s="1">
        <f>(Table2[[#This Row],[Current Month High]]/Table2[[#This Row],[Close Price]])-1</f>
        <v>1.5961138098542715E-2</v>
      </c>
      <c r="AI142">
        <v>6.8702290076335801</v>
      </c>
      <c r="AJ142">
        <v>108.78006374963699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0.04</v>
      </c>
      <c r="AM142" t="s">
        <v>3203</v>
      </c>
      <c r="AN142">
        <v>-0.01</v>
      </c>
      <c r="AO142" t="s">
        <v>3202</v>
      </c>
      <c r="AP142">
        <v>6.2797092977837005E-2</v>
      </c>
      <c r="AQ142">
        <f>(Table2[[#This Row],[Sharpe Ratio]]-AVERAGE(Table2[Sharpe Ratio]))/_xlfn.STDEV.P(Table2[Sharpe Ratio])</f>
        <v>-5.9154100420246158E-3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1.7804488144184361</v>
      </c>
      <c r="AS142">
        <f>_xlfn.RANK.AVG(Table2[[#This Row],[1Y Return vs Nifty Z-Score]],Table2[1Y Return vs Nifty Z-Score])</f>
        <v>201</v>
      </c>
      <c r="AT142">
        <f>_xlfn.RANK.AVG(Table2[[#This Row],[6M Return vs Nifty Z-Score]],Table2[6M Return vs Nifty Z-Score])</f>
        <v>39</v>
      </c>
      <c r="AU142">
        <f>_xlfn.RANK.AVG(Table2[[#This Row],[Sharpe Ratio Z-Score]],Table2[Sharpe Ratio Z-Score])</f>
        <v>353</v>
      </c>
      <c r="AV142">
        <f>(Table2[[#This Row],[Rank 1Y]]+Table2[[#This Row],[Rank 6M]]+Table2[[#This Row],[Rank Sharpe]])/3</f>
        <v>197.66666666666666</v>
      </c>
    </row>
    <row r="143" spans="1:48" hidden="1" x14ac:dyDescent="0.3">
      <c r="A143" t="s">
        <v>1780</v>
      </c>
      <c r="B143" t="s">
        <v>1781</v>
      </c>
      <c r="C143" t="s">
        <v>3168</v>
      </c>
      <c r="D143" t="s">
        <v>852</v>
      </c>
      <c r="E143">
        <v>4550.3387941499996</v>
      </c>
      <c r="F143">
        <v>361.15</v>
      </c>
      <c r="G143">
        <v>82.623320900624904</v>
      </c>
      <c r="H143">
        <f>(Table2[[#This Row],[1Y Return vs Nifty]]-AVERAGE(Table2[1Y Return vs Nifty]))/_xlfn.STDEV.P(Table2[1Y Return vs Nifty])</f>
        <v>1.0435198030857367</v>
      </c>
      <c r="I143">
        <v>0.95791774520155804</v>
      </c>
      <c r="J143">
        <f>(Table2[[#This Row],[1M Return vs Nifty]]-AVERAGE(Table2[1M Return vs Nifty]))/_xlfn.STDEV.P(Table2[1M Return vs Nifty])</f>
        <v>2.3286294570673827E-2</v>
      </c>
      <c r="K143">
        <v>33.679939045003003</v>
      </c>
      <c r="L143">
        <f>(Table2[[#This Row],[6M Return vs Nifty]]-AVERAGE(Table2[6M Return vs Nifty]))/_xlfn.STDEV.P(Table2[6M Return vs Nifty])</f>
        <v>0.7985843849930977</v>
      </c>
      <c r="M143">
        <v>2.4481862371490499</v>
      </c>
      <c r="N143">
        <f>(Table2[[#This Row],[1W Return vs Nifty]]-AVERAGE(Table2[1W Return vs Nifty]))/_xlfn.STDEV.P(Table2[1W Return vs Nifty])</f>
        <v>-0.11464702999323997</v>
      </c>
      <c r="O143">
        <v>365.96</v>
      </c>
      <c r="P143">
        <v>368.41919034817801</v>
      </c>
      <c r="Q143">
        <v>314.94391667680202</v>
      </c>
      <c r="R143">
        <v>52.858687672317899</v>
      </c>
      <c r="S143">
        <f>(Table2[[#This Row],[Close Price]]-Table2[[#This Row],[20D EMA]])/Table2[[#This Row],[20D EMA]]</f>
        <v>-1.3143512952235224E-2</v>
      </c>
      <c r="T143">
        <f>(Table2[[#This Row],[Close Price]]-Table2[[#This Row],[50D EMA]])/Table2[[#This Row],[50D EMA]]</f>
        <v>-1.9730759250917988E-2</v>
      </c>
      <c r="U143">
        <f>(Table2[[#This Row],[Close Price]]-Table2[[#This Row],[200D EMA]])/Table2[[#This Row],[200D EMA]]</f>
        <v>0.14671209976287625</v>
      </c>
      <c r="V143">
        <v>1.12371702112422</v>
      </c>
      <c r="W143">
        <v>360</v>
      </c>
      <c r="X143">
        <v>367</v>
      </c>
      <c r="Y143">
        <v>330.7</v>
      </c>
      <c r="Z143">
        <v>374.95</v>
      </c>
      <c r="AA143">
        <v>330.7</v>
      </c>
      <c r="AB143">
        <v>374.95</v>
      </c>
      <c r="AC143" s="1">
        <f>(Table2[[#This Row],[Close Price]]/Table2[[#This Row],[Day Low]])-1</f>
        <v>3.1944444444442777E-3</v>
      </c>
      <c r="AD143" s="1">
        <f>(Table2[[#This Row],[Day High]]/Table2[[#This Row],[Close Price]])-1</f>
        <v>1.6198255572476894E-2</v>
      </c>
      <c r="AE143" s="1">
        <f>(Table2[[#This Row],[Close Price]]/Table2[[#This Row],[Current Week Low]])-1</f>
        <v>9.2077411551254817E-2</v>
      </c>
      <c r="AF143" s="1">
        <f>(Table2[[#This Row],[Current Week High]]/Table2[[#This Row],[Close Price]])-1</f>
        <v>3.8211269555586291E-2</v>
      </c>
      <c r="AG143" s="1">
        <f>(Table2[[#This Row],[Close Price]]/Table2[[#This Row],[Current Month Low]])-1</f>
        <v>9.2077411551254817E-2</v>
      </c>
      <c r="AH143" s="1">
        <f>(Table2[[#This Row],[Current Month High]]/Table2[[#This Row],[Close Price]])-1</f>
        <v>3.8211269555586291E-2</v>
      </c>
      <c r="AI143">
        <v>14.0661774885781</v>
      </c>
      <c r="AJ143">
        <v>124.595771144278</v>
      </c>
      <c r="AK143" t="str">
        <f>IF(AND(Table2[[#This Row],[20D EMA]]&gt;Table2[[#This Row],[50D EMA]],Table2[[#This Row],[50D EMA]]&gt;Table2[[#This Row],[200D EMA]]),"Uptrend","Downtrend/NoTrend")</f>
        <v>Downtrend/NoTrend</v>
      </c>
      <c r="AL143">
        <v>-0.04</v>
      </c>
      <c r="AM143" t="s">
        <v>3202</v>
      </c>
      <c r="AN143">
        <v>-0.85</v>
      </c>
      <c r="AO143" t="s">
        <v>3202</v>
      </c>
      <c r="AP143">
        <v>5.0245798704565997E-2</v>
      </c>
      <c r="AQ143">
        <f>(Table2[[#This Row],[Sharpe Ratio]]-AVERAGE(Table2[Sharpe Ratio]))/_xlfn.STDEV.P(Table2[Sharpe Ratio])</f>
        <v>-0.1556528847121994</v>
      </c>
      <c r="AR1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3">
        <f>_xlfn.RANK.AVG(Table2[[#This Row],[1Y Return vs Nifty Z-Score]],Table2[1Y Return vs Nifty Z-Score])</f>
        <v>97</v>
      </c>
      <c r="AT143">
        <f>_xlfn.RANK.AVG(Table2[[#This Row],[6M Return vs Nifty Z-Score]],Table2[6M Return vs Nifty Z-Score])</f>
        <v>117</v>
      </c>
      <c r="AU143">
        <f>_xlfn.RANK.AVG(Table2[[#This Row],[Sharpe Ratio Z-Score]],Table2[Sharpe Ratio Z-Score])</f>
        <v>386</v>
      </c>
      <c r="AV143">
        <f>(Table2[[#This Row],[Rank 1Y]]+Table2[[#This Row],[Rank 6M]]+Table2[[#This Row],[Rank Sharpe]])/3</f>
        <v>200</v>
      </c>
    </row>
    <row r="144" spans="1:48" hidden="1" x14ac:dyDescent="0.3">
      <c r="A144" t="s">
        <v>92</v>
      </c>
      <c r="B144" t="s">
        <v>93</v>
      </c>
      <c r="C144" t="s">
        <v>3163</v>
      </c>
      <c r="D144" t="s">
        <v>94</v>
      </c>
      <c r="E144">
        <v>279830.08609639999</v>
      </c>
      <c r="F144">
        <v>9856.65</v>
      </c>
      <c r="G144">
        <v>57.194717752582399</v>
      </c>
      <c r="H144">
        <f>(Table2[[#This Row],[1Y Return vs Nifty]]-AVERAGE(Table2[1Y Return vs Nifty]))/_xlfn.STDEV.P(Table2[1Y Return vs Nifty])</f>
        <v>0.59338209961728672</v>
      </c>
      <c r="I144">
        <v>-12.6651811853108</v>
      </c>
      <c r="J144">
        <f>(Table2[[#This Row],[1M Return vs Nifty]]-AVERAGE(Table2[1M Return vs Nifty]))/_xlfn.STDEV.P(Table2[1M Return vs Nifty])</f>
        <v>-1.409625734072665</v>
      </c>
      <c r="K144">
        <v>5.07825509501445</v>
      </c>
      <c r="L144">
        <f>(Table2[[#This Row],[6M Return vs Nifty]]-AVERAGE(Table2[6M Return vs Nifty]))/_xlfn.STDEV.P(Table2[6M Return vs Nifty])</f>
        <v>-0.12928399064461857</v>
      </c>
      <c r="M144">
        <v>0.79206933883977504</v>
      </c>
      <c r="N144">
        <f>(Table2[[#This Row],[1W Return vs Nifty]]-AVERAGE(Table2[1W Return vs Nifty]))/_xlfn.STDEV.P(Table2[1W Return vs Nifty])</f>
        <v>-0.53510469490533652</v>
      </c>
      <c r="O144">
        <v>10341.34</v>
      </c>
      <c r="P144">
        <v>10668.781539121699</v>
      </c>
      <c r="Q144">
        <v>9443.3579831011302</v>
      </c>
      <c r="R144">
        <v>44.090199300632896</v>
      </c>
      <c r="S144">
        <f>(Table2[[#This Row],[Close Price]]-Table2[[#This Row],[20D EMA]])/Table2[[#This Row],[20D EMA]]</f>
        <v>-4.686916782544627E-2</v>
      </c>
      <c r="T144">
        <f>(Table2[[#This Row],[Close Price]]-Table2[[#This Row],[50D EMA]])/Table2[[#This Row],[50D EMA]]</f>
        <v>-7.6122239090159277E-2</v>
      </c>
      <c r="U144">
        <f>(Table2[[#This Row],[Close Price]]-Table2[[#This Row],[200D EMA]])/Table2[[#This Row],[200D EMA]]</f>
        <v>4.3765365841097484E-2</v>
      </c>
      <c r="V144">
        <v>1.06600614634988</v>
      </c>
      <c r="W144">
        <v>9789.9500000000007</v>
      </c>
      <c r="X144">
        <v>10079.799999999999</v>
      </c>
      <c r="Y144">
        <v>9365</v>
      </c>
      <c r="Z144">
        <v>10079.799999999999</v>
      </c>
      <c r="AA144">
        <v>9365</v>
      </c>
      <c r="AB144">
        <v>10079.799999999999</v>
      </c>
      <c r="AC144" s="1">
        <f>(Table2[[#This Row],[Close Price]]/Table2[[#This Row],[Day Low]])-1</f>
        <v>6.8131093621519589E-3</v>
      </c>
      <c r="AD144" s="1">
        <f>(Table2[[#This Row],[Day High]]/Table2[[#This Row],[Close Price]])-1</f>
        <v>2.2639537773990082E-2</v>
      </c>
      <c r="AE144" s="1">
        <f>(Table2[[#This Row],[Close Price]]/Table2[[#This Row],[Current Week Low]])-1</f>
        <v>5.2498665242925791E-2</v>
      </c>
      <c r="AF144" s="1">
        <f>(Table2[[#This Row],[Current Week High]]/Table2[[#This Row],[Close Price]])-1</f>
        <v>2.2639537773990082E-2</v>
      </c>
      <c r="AG144" s="1">
        <f>(Table2[[#This Row],[Close Price]]/Table2[[#This Row],[Current Month Low]])-1</f>
        <v>5.2498665242925791E-2</v>
      </c>
      <c r="AH144" s="1">
        <f>(Table2[[#This Row],[Current Month High]]/Table2[[#This Row],[Close Price]])-1</f>
        <v>2.2639537773990082E-2</v>
      </c>
      <c r="AI144">
        <v>29.597784237037899</v>
      </c>
      <c r="AJ144">
        <v>84.269169291743296</v>
      </c>
      <c r="AK144" t="str">
        <f>IF(AND(Table2[[#This Row],[20D EMA]]&gt;Table2[[#This Row],[50D EMA]],Table2[[#This Row],[50D EMA]]&gt;Table2[[#This Row],[200D EMA]]),"Uptrend","Downtrend/NoTrend")</f>
        <v>Downtrend/NoTrend</v>
      </c>
      <c r="AL144">
        <v>0.08</v>
      </c>
      <c r="AM144" t="s">
        <v>3203</v>
      </c>
      <c r="AN144">
        <v>-4.9400000000000004</v>
      </c>
      <c r="AO144" t="s">
        <v>3202</v>
      </c>
      <c r="AP144">
        <v>0.159168897001988</v>
      </c>
      <c r="AQ144">
        <f>(Table2[[#This Row],[Sharpe Ratio]]-AVERAGE(Table2[Sharpe Ratio]))/_xlfn.STDEV.P(Table2[Sharpe Ratio])</f>
        <v>1.143804312067926</v>
      </c>
      <c r="AR1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4">
        <f>_xlfn.RANK.AVG(Table2[[#This Row],[1Y Return vs Nifty Z-Score]],Table2[1Y Return vs Nifty Z-Score])</f>
        <v>150</v>
      </c>
      <c r="AT144">
        <f>_xlfn.RANK.AVG(Table2[[#This Row],[6M Return vs Nifty Z-Score]],Table2[6M Return vs Nifty Z-Score])</f>
        <v>361</v>
      </c>
      <c r="AU144">
        <f>_xlfn.RANK.AVG(Table2[[#This Row],[Sharpe Ratio Z-Score]],Table2[Sharpe Ratio Z-Score])</f>
        <v>90</v>
      </c>
      <c r="AV144">
        <f>(Table2[[#This Row],[Rank 1Y]]+Table2[[#This Row],[Rank 6M]]+Table2[[#This Row],[Rank Sharpe]])/3</f>
        <v>200.33333333333334</v>
      </c>
    </row>
    <row r="145" spans="1:48" x14ac:dyDescent="0.3">
      <c r="A145" t="s">
        <v>1199</v>
      </c>
      <c r="B145" t="s">
        <v>1200</v>
      </c>
      <c r="C145" t="s">
        <v>3161</v>
      </c>
      <c r="D145" t="s">
        <v>243</v>
      </c>
      <c r="E145">
        <v>10071.862689150001</v>
      </c>
      <c r="F145">
        <v>1025.2</v>
      </c>
      <c r="G145">
        <v>55.828887807850002</v>
      </c>
      <c r="H145">
        <f>(Table2[[#This Row],[1Y Return vs Nifty]]-AVERAGE(Table2[1Y Return vs Nifty]))/_xlfn.STDEV.P(Table2[1Y Return vs Nifty])</f>
        <v>0.56920414729049484</v>
      </c>
      <c r="I145">
        <v>1.64687079974562</v>
      </c>
      <c r="J145">
        <f>(Table2[[#This Row],[1M Return vs Nifty]]-AVERAGE(Table2[1M Return vs Nifty]))/_xlfn.STDEV.P(Table2[1M Return vs Nifty])</f>
        <v>9.5752120742988667E-2</v>
      </c>
      <c r="K145">
        <v>45.417277874759201</v>
      </c>
      <c r="L145">
        <f>(Table2[[#This Row],[6M Return vs Nifty]]-AVERAGE(Table2[6M Return vs Nifty]))/_xlfn.STDEV.P(Table2[6M Return vs Nifty])</f>
        <v>1.1793558645087203</v>
      </c>
      <c r="M145">
        <v>0.37754864465457699</v>
      </c>
      <c r="N145">
        <f>(Table2[[#This Row],[1W Return vs Nifty]]-AVERAGE(Table2[1W Return vs Nifty]))/_xlfn.STDEV.P(Table2[1W Return vs Nifty])</f>
        <v>-0.64034388624067062</v>
      </c>
      <c r="O145">
        <v>971.03</v>
      </c>
      <c r="P145">
        <v>941.42369942076095</v>
      </c>
      <c r="Q145">
        <v>803.29538326011095</v>
      </c>
      <c r="R145">
        <v>55.359220382633097</v>
      </c>
      <c r="S145" s="1">
        <f>(Table2[[#This Row],[Close Price]]-Table2[[#This Row],[20D EMA]])/Table2[[#This Row],[20D EMA]]</f>
        <v>5.5786124012646439E-2</v>
      </c>
      <c r="T145" s="1">
        <f>(Table2[[#This Row],[Close Price]]-Table2[[#This Row],[50D EMA]])/Table2[[#This Row],[50D EMA]]</f>
        <v>8.8988943693243505E-2</v>
      </c>
      <c r="U145" s="1">
        <f>(Table2[[#This Row],[Close Price]]-Table2[[#This Row],[200D EMA]])/Table2[[#This Row],[200D EMA]]</f>
        <v>0.27624286329059516</v>
      </c>
      <c r="V145">
        <v>0.53629885840680203</v>
      </c>
      <c r="W145">
        <v>965.1</v>
      </c>
      <c r="X145">
        <v>1038.45</v>
      </c>
      <c r="Y145">
        <v>951.9</v>
      </c>
      <c r="Z145">
        <v>1038.45</v>
      </c>
      <c r="AA145">
        <v>951.9</v>
      </c>
      <c r="AB145">
        <v>1038.45</v>
      </c>
      <c r="AC145" s="1">
        <f>(Table2[[#This Row],[Close Price]]/Table2[[#This Row],[Day Low]])-1</f>
        <v>6.2273339550305673E-2</v>
      </c>
      <c r="AD145" s="1">
        <f>(Table2[[#This Row],[Day High]]/Table2[[#This Row],[Close Price]])-1</f>
        <v>1.292430745220452E-2</v>
      </c>
      <c r="AE145" s="1">
        <f>(Table2[[#This Row],[Close Price]]/Table2[[#This Row],[Current Week Low]])-1</f>
        <v>7.7003886962916379E-2</v>
      </c>
      <c r="AF145" s="1">
        <f>(Table2[[#This Row],[Current Week High]]/Table2[[#This Row],[Close Price]])-1</f>
        <v>1.292430745220452E-2</v>
      </c>
      <c r="AG145" s="1">
        <f>(Table2[[#This Row],[Close Price]]/Table2[[#This Row],[Current Month Low]])-1</f>
        <v>7.7003886962916379E-2</v>
      </c>
      <c r="AH145" s="1">
        <f>(Table2[[#This Row],[Current Month High]]/Table2[[#This Row],[Close Price]])-1</f>
        <v>1.292430745220452E-2</v>
      </c>
      <c r="AI145">
        <v>8.0423332032773995</v>
      </c>
      <c r="AJ145">
        <v>82.079744250066597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0.14000000000000001</v>
      </c>
      <c r="AM145" t="s">
        <v>3203</v>
      </c>
      <c r="AN145">
        <v>8.26</v>
      </c>
      <c r="AO145" t="s">
        <v>3203</v>
      </c>
      <c r="AP145">
        <v>5.5546651914548002E-2</v>
      </c>
      <c r="AQ145">
        <f>(Table2[[#This Row],[Sharpe Ratio]]-AVERAGE(Table2[Sharpe Ratio]))/_xlfn.STDEV.P(Table2[Sharpe Ratio])</f>
        <v>-9.2413480394325925E-2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1.1115547659072074</v>
      </c>
      <c r="AS145">
        <f>_xlfn.RANK.AVG(Table2[[#This Row],[1Y Return vs Nifty Z-Score]],Table2[1Y Return vs Nifty Z-Score])</f>
        <v>154</v>
      </c>
      <c r="AT145">
        <f>_xlfn.RANK.AVG(Table2[[#This Row],[6M Return vs Nifty Z-Score]],Table2[6M Return vs Nifty Z-Score])</f>
        <v>74</v>
      </c>
      <c r="AU145">
        <f>_xlfn.RANK.AVG(Table2[[#This Row],[Sharpe Ratio Z-Score]],Table2[Sharpe Ratio Z-Score])</f>
        <v>376</v>
      </c>
      <c r="AV145">
        <f>(Table2[[#This Row],[Rank 1Y]]+Table2[[#This Row],[Rank 6M]]+Table2[[#This Row],[Rank Sharpe]])/3</f>
        <v>201.33333333333334</v>
      </c>
    </row>
    <row r="146" spans="1:48" x14ac:dyDescent="0.3">
      <c r="A146" t="s">
        <v>1129</v>
      </c>
      <c r="B146" t="s">
        <v>1130</v>
      </c>
      <c r="C146" t="s">
        <v>3168</v>
      </c>
      <c r="D146" t="s">
        <v>291</v>
      </c>
      <c r="E146">
        <v>11138.157723</v>
      </c>
      <c r="F146">
        <v>1575.15</v>
      </c>
      <c r="G146">
        <v>57.234154466682398</v>
      </c>
      <c r="H146">
        <f>(Table2[[#This Row],[1Y Return vs Nifty]]-AVERAGE(Table2[1Y Return vs Nifty]))/_xlfn.STDEV.P(Table2[1Y Return vs Nifty])</f>
        <v>0.59408020921512694</v>
      </c>
      <c r="I146">
        <v>0.34909147956194198</v>
      </c>
      <c r="J146">
        <f>(Table2[[#This Row],[1M Return vs Nifty]]-AVERAGE(Table2[1M Return vs Nifty]))/_xlfn.STDEV.P(Table2[1M Return vs Nifty])</f>
        <v>-4.0751593125719798E-2</v>
      </c>
      <c r="K146">
        <v>58.548669958093299</v>
      </c>
      <c r="L146">
        <f>(Table2[[#This Row],[6M Return vs Nifty]]-AVERAGE(Table2[6M Return vs Nifty]))/_xlfn.STDEV.P(Table2[6M Return vs Nifty])</f>
        <v>1.6053518815100218</v>
      </c>
      <c r="M146">
        <v>9.9278913100031794</v>
      </c>
      <c r="N146">
        <f>(Table2[[#This Row],[1W Return vs Nifty]]-AVERAGE(Table2[1W Return vs Nifty]))/_xlfn.STDEV.P(Table2[1W Return vs Nifty])</f>
        <v>1.7843127187865893</v>
      </c>
      <c r="O146">
        <v>1612.25</v>
      </c>
      <c r="P146">
        <v>1587.1332714653399</v>
      </c>
      <c r="Q146">
        <v>1303.40206206474</v>
      </c>
      <c r="R146">
        <v>53.054982935163402</v>
      </c>
      <c r="S146" s="1">
        <f>(Table2[[#This Row],[Close Price]]-Table2[[#This Row],[20D EMA]])/Table2[[#This Row],[20D EMA]]</f>
        <v>-2.3011319584431637E-2</v>
      </c>
      <c r="T146" s="1">
        <f>(Table2[[#This Row],[Close Price]]-Table2[[#This Row],[50D EMA]])/Table2[[#This Row],[50D EMA]]</f>
        <v>-7.550261645183797E-3</v>
      </c>
      <c r="U146" s="1">
        <f>(Table2[[#This Row],[Close Price]]-Table2[[#This Row],[200D EMA]])/Table2[[#This Row],[200D EMA]]</f>
        <v>0.20849125979191704</v>
      </c>
      <c r="V146">
        <v>0.67228390659246395</v>
      </c>
      <c r="W146">
        <v>1557.65</v>
      </c>
      <c r="X146">
        <v>1644.25</v>
      </c>
      <c r="Y146">
        <v>1521</v>
      </c>
      <c r="Z146">
        <v>1644.25</v>
      </c>
      <c r="AA146">
        <v>1513.1</v>
      </c>
      <c r="AB146">
        <v>1644.25</v>
      </c>
      <c r="AC146" s="1">
        <f>(Table2[[#This Row],[Close Price]]/Table2[[#This Row],[Day Low]])-1</f>
        <v>1.1234873045934624E-2</v>
      </c>
      <c r="AD146" s="1">
        <f>(Table2[[#This Row],[Day High]]/Table2[[#This Row],[Close Price]])-1</f>
        <v>4.3868837888455081E-2</v>
      </c>
      <c r="AE146" s="1">
        <f>(Table2[[#This Row],[Close Price]]/Table2[[#This Row],[Current Week Low]])-1</f>
        <v>3.560157790927021E-2</v>
      </c>
      <c r="AF146" s="1">
        <f>(Table2[[#This Row],[Current Week High]]/Table2[[#This Row],[Close Price]])-1</f>
        <v>4.3868837888455081E-2</v>
      </c>
      <c r="AG146" s="1">
        <f>(Table2[[#This Row],[Close Price]]/Table2[[#This Row],[Current Month Low]])-1</f>
        <v>4.1008525543586138E-2</v>
      </c>
      <c r="AH146" s="1">
        <f>(Table2[[#This Row],[Current Month High]]/Table2[[#This Row],[Close Price]])-1</f>
        <v>4.3868837888455081E-2</v>
      </c>
      <c r="AI146">
        <v>19.4140240612005</v>
      </c>
      <c r="AJ146">
        <v>92.091463414634106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-0.01</v>
      </c>
      <c r="AM146" t="s">
        <v>3202</v>
      </c>
      <c r="AN146">
        <v>-3.63</v>
      </c>
      <c r="AO146" t="s">
        <v>3202</v>
      </c>
      <c r="AP146">
        <v>4.2129702044822998E-2</v>
      </c>
      <c r="AQ146">
        <f>(Table2[[#This Row],[Sharpe Ratio]]-AVERAGE(Table2[Sharpe Ratio]))/_xlfn.STDEV.P(Table2[Sharpe Ratio])</f>
        <v>-0.25247826315918576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3.6905149532268324</v>
      </c>
      <c r="AS146">
        <f>_xlfn.RANK.AVG(Table2[[#This Row],[1Y Return vs Nifty Z-Score]],Table2[1Y Return vs Nifty Z-Score])</f>
        <v>149</v>
      </c>
      <c r="AT146">
        <f>_xlfn.RANK.AVG(Table2[[#This Row],[6M Return vs Nifty Z-Score]],Table2[6M Return vs Nifty Z-Score])</f>
        <v>51</v>
      </c>
      <c r="AU146">
        <f>_xlfn.RANK.AVG(Table2[[#This Row],[Sharpe Ratio Z-Score]],Table2[Sharpe Ratio Z-Score])</f>
        <v>411</v>
      </c>
      <c r="AV146">
        <f>(Table2[[#This Row],[Rank 1Y]]+Table2[[#This Row],[Rank 6M]]+Table2[[#This Row],[Rank Sharpe]])/3</f>
        <v>203.66666666666666</v>
      </c>
    </row>
    <row r="147" spans="1:48" x14ac:dyDescent="0.3">
      <c r="A147" t="s">
        <v>550</v>
      </c>
      <c r="B147" t="s">
        <v>551</v>
      </c>
      <c r="C147" t="s">
        <v>3167</v>
      </c>
      <c r="D147" t="s">
        <v>240</v>
      </c>
      <c r="E147">
        <v>37593.205167150001</v>
      </c>
      <c r="F147">
        <v>5781.6</v>
      </c>
      <c r="G147">
        <v>110.98480302044101</v>
      </c>
      <c r="H147">
        <f>(Table2[[#This Row],[1Y Return vs Nifty]]-AVERAGE(Table2[1Y Return vs Nifty]))/_xlfn.STDEV.P(Table2[1Y Return vs Nifty])</f>
        <v>1.5455753959175549</v>
      </c>
      <c r="I147">
        <v>18.111304192468602</v>
      </c>
      <c r="J147">
        <f>(Table2[[#This Row],[1M Return vs Nifty]]-AVERAGE(Table2[1M Return vs Nifty]))/_xlfn.STDEV.P(Table2[1M Return vs Nifty])</f>
        <v>1.8275229001791862</v>
      </c>
      <c r="K147">
        <v>126.423790369763</v>
      </c>
      <c r="L147">
        <f>(Table2[[#This Row],[6M Return vs Nifty]]-AVERAGE(Table2[6M Return vs Nifty]))/_xlfn.STDEV.P(Table2[6M Return vs Nifty])</f>
        <v>3.8072913838383649</v>
      </c>
      <c r="M147">
        <v>11.046735393287801</v>
      </c>
      <c r="N147">
        <f>(Table2[[#This Row],[1W Return vs Nifty]]-AVERAGE(Table2[1W Return vs Nifty]))/_xlfn.STDEV.P(Table2[1W Return vs Nifty])</f>
        <v>2.0683666832976839</v>
      </c>
      <c r="O147">
        <v>5483.71</v>
      </c>
      <c r="P147">
        <v>5267.97089382999</v>
      </c>
      <c r="Q147">
        <v>4086.6621592604902</v>
      </c>
      <c r="R147">
        <v>69.083420949306898</v>
      </c>
      <c r="S147" s="1">
        <f>(Table2[[#This Row],[Close Price]]-Table2[[#This Row],[20D EMA]])/Table2[[#This Row],[20D EMA]]</f>
        <v>5.4322712178434006E-2</v>
      </c>
      <c r="T147" s="1">
        <f>(Table2[[#This Row],[Close Price]]-Table2[[#This Row],[50D EMA]])/Table2[[#This Row],[50D EMA]]</f>
        <v>9.7500369026637682E-2</v>
      </c>
      <c r="U147" s="1">
        <f>(Table2[[#This Row],[Close Price]]-Table2[[#This Row],[200D EMA]])/Table2[[#This Row],[200D EMA]]</f>
        <v>0.41474870559063315</v>
      </c>
      <c r="V147">
        <v>1.0403258607635899</v>
      </c>
      <c r="W147">
        <v>5735.6</v>
      </c>
      <c r="X147">
        <v>6037.95</v>
      </c>
      <c r="Y147">
        <v>5230.1000000000004</v>
      </c>
      <c r="Z147">
        <v>6037.95</v>
      </c>
      <c r="AA147">
        <v>5230.1000000000004</v>
      </c>
      <c r="AB147">
        <v>6037.95</v>
      </c>
      <c r="AC147" s="1">
        <f>(Table2[[#This Row],[Close Price]]/Table2[[#This Row],[Day Low]])-1</f>
        <v>8.0200850826417369E-3</v>
      </c>
      <c r="AD147" s="1">
        <f>(Table2[[#This Row],[Day High]]/Table2[[#This Row],[Close Price]])-1</f>
        <v>4.4338937318389338E-2</v>
      </c>
      <c r="AE147" s="1">
        <f>(Table2[[#This Row],[Close Price]]/Table2[[#This Row],[Current Week Low]])-1</f>
        <v>0.10544731458289514</v>
      </c>
      <c r="AF147" s="1">
        <f>(Table2[[#This Row],[Current Week High]]/Table2[[#This Row],[Close Price]])-1</f>
        <v>4.4338937318389338E-2</v>
      </c>
      <c r="AG147" s="1">
        <f>(Table2[[#This Row],[Close Price]]/Table2[[#This Row],[Current Month Low]])-1</f>
        <v>0.10544731458289514</v>
      </c>
      <c r="AH147" s="1">
        <f>(Table2[[#This Row],[Current Month High]]/Table2[[#This Row],[Close Price]])-1</f>
        <v>4.4338937318389338E-2</v>
      </c>
      <c r="AI147">
        <v>4.4338937318389302</v>
      </c>
      <c r="AJ147">
        <v>154.04134718896199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0.17</v>
      </c>
      <c r="AM147" t="s">
        <v>3203</v>
      </c>
      <c r="AN147">
        <v>7.17</v>
      </c>
      <c r="AO147" t="s">
        <v>3203</v>
      </c>
      <c r="AQ147">
        <f>(Table2[[#This Row],[Sharpe Ratio]]-AVERAGE(Table2[Sharpe Ratio]))/_xlfn.STDEV.P(Table2[Sharpe Ratio])</f>
        <v>-0.75508740094610949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8.4936689622866801</v>
      </c>
      <c r="AS147">
        <f>_xlfn.RANK.AVG(Table2[[#This Row],[1Y Return vs Nifty Z-Score]],Table2[1Y Return vs Nifty Z-Score])</f>
        <v>56</v>
      </c>
      <c r="AT147">
        <f>_xlfn.RANK.AVG(Table2[[#This Row],[6M Return vs Nifty Z-Score]],Table2[6M Return vs Nifty Z-Score])</f>
        <v>8</v>
      </c>
      <c r="AU147">
        <f>_xlfn.RANK.AVG(Table2[[#This Row],[Sharpe Ratio Z-Score]],Table2[Sharpe Ratio Z-Score])</f>
        <v>547.5</v>
      </c>
      <c r="AV147">
        <f>(Table2[[#This Row],[Rank 1Y]]+Table2[[#This Row],[Rank 6M]]+Table2[[#This Row],[Rank Sharpe]])/3</f>
        <v>203.83333333333334</v>
      </c>
    </row>
    <row r="148" spans="1:48" hidden="1" x14ac:dyDescent="0.3">
      <c r="A148" t="s">
        <v>120</v>
      </c>
      <c r="B148" t="s">
        <v>121</v>
      </c>
      <c r="C148" t="s">
        <v>3169</v>
      </c>
      <c r="D148" t="s">
        <v>122</v>
      </c>
      <c r="E148">
        <v>222006.56361009</v>
      </c>
      <c r="F148">
        <v>255.22</v>
      </c>
      <c r="G148">
        <v>85.708104667755407</v>
      </c>
      <c r="H148">
        <f>(Table2[[#This Row],[1Y Return vs Nifty]]-AVERAGE(Table2[1Y Return vs Nifty]))/_xlfn.STDEV.P(Table2[1Y Return vs Nifty])</f>
        <v>1.0981267145448024</v>
      </c>
      <c r="I148">
        <v>-5.4422097905512299</v>
      </c>
      <c r="J148">
        <f>(Table2[[#This Row],[1M Return vs Nifty]]-AVERAGE(Table2[1M Return vs Nifty]))/_xlfn.STDEV.P(Table2[1M Return vs Nifty])</f>
        <v>-0.64989531980425097</v>
      </c>
      <c r="K148">
        <v>24.803857627392301</v>
      </c>
      <c r="L148">
        <f>(Table2[[#This Row],[6M Return vs Nifty]]-AVERAGE(Table2[6M Return vs Nifty]))/_xlfn.STDEV.P(Table2[6M Return vs Nifty])</f>
        <v>0.51063507189015866</v>
      </c>
      <c r="M148">
        <v>3.05166202444128</v>
      </c>
      <c r="N148">
        <f>(Table2[[#This Row],[1W Return vs Nifty]]-AVERAGE(Table2[1W Return vs Nifty]))/_xlfn.STDEV.P(Table2[1W Return vs Nifty])</f>
        <v>3.8564389209666851E-2</v>
      </c>
      <c r="O148">
        <v>256.63</v>
      </c>
      <c r="P148">
        <v>258.888518946913</v>
      </c>
      <c r="Q148">
        <v>214.33095696686701</v>
      </c>
      <c r="R148">
        <v>51.747205878094299</v>
      </c>
      <c r="S148">
        <f>(Table2[[#This Row],[Close Price]]-Table2[[#This Row],[20D EMA]])/Table2[[#This Row],[20D EMA]]</f>
        <v>-5.4942913922768058E-3</v>
      </c>
      <c r="T148">
        <f>(Table2[[#This Row],[Close Price]]-Table2[[#This Row],[50D EMA]])/Table2[[#This Row],[50D EMA]]</f>
        <v>-1.4170265108068595E-2</v>
      </c>
      <c r="U148">
        <f>(Table2[[#This Row],[Close Price]]-Table2[[#This Row],[200D EMA]])/Table2[[#This Row],[200D EMA]]</f>
        <v>0.19077525529573383</v>
      </c>
      <c r="V148">
        <v>0.79989839487344006</v>
      </c>
      <c r="W148">
        <v>254</v>
      </c>
      <c r="X148">
        <v>262.45</v>
      </c>
      <c r="Y148">
        <v>239.45</v>
      </c>
      <c r="Z148">
        <v>262.45</v>
      </c>
      <c r="AA148">
        <v>239.45</v>
      </c>
      <c r="AB148">
        <v>262.45</v>
      </c>
      <c r="AC148" s="1">
        <f>(Table2[[#This Row],[Close Price]]/Table2[[#This Row],[Day Low]])-1</f>
        <v>4.8031496062992396E-3</v>
      </c>
      <c r="AD148" s="1">
        <f>(Table2[[#This Row],[Day High]]/Table2[[#This Row],[Close Price]])-1</f>
        <v>2.8328500901183329E-2</v>
      </c>
      <c r="AE148" s="1">
        <f>(Table2[[#This Row],[Close Price]]/Table2[[#This Row],[Current Week Low]])-1</f>
        <v>6.5859260806013786E-2</v>
      </c>
      <c r="AF148" s="1">
        <f>(Table2[[#This Row],[Current Week High]]/Table2[[#This Row],[Close Price]])-1</f>
        <v>2.8328500901183329E-2</v>
      </c>
      <c r="AG148" s="1">
        <f>(Table2[[#This Row],[Close Price]]/Table2[[#This Row],[Current Month Low]])-1</f>
        <v>6.5859260806013786E-2</v>
      </c>
      <c r="AH148" s="1">
        <f>(Table2[[#This Row],[Current Month High]]/Table2[[#This Row],[Close Price]])-1</f>
        <v>2.8328500901183329E-2</v>
      </c>
      <c r="AI148">
        <v>16.859963952668199</v>
      </c>
      <c r="AJ148">
        <v>126.862222222222</v>
      </c>
      <c r="AK148" t="str">
        <f>IF(AND(Table2[[#This Row],[20D EMA]]&gt;Table2[[#This Row],[50D EMA]],Table2[[#This Row],[50D EMA]]&gt;Table2[[#This Row],[200D EMA]]),"Uptrend","Downtrend/NoTrend")</f>
        <v>Downtrend/NoTrend</v>
      </c>
      <c r="AL148">
        <v>-0.02</v>
      </c>
      <c r="AM148" t="s">
        <v>3202</v>
      </c>
      <c r="AN148">
        <v>-0.44</v>
      </c>
      <c r="AO148" t="s">
        <v>3202</v>
      </c>
      <c r="AP148">
        <v>5.7777048766995E-2</v>
      </c>
      <c r="AQ148">
        <f>(Table2[[#This Row],[Sharpe Ratio]]-AVERAGE(Table2[Sharpe Ratio]))/_xlfn.STDEV.P(Table2[Sharpe Ratio])</f>
        <v>-6.5804751053245583E-2</v>
      </c>
      <c r="AR1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8">
        <f>_xlfn.RANK.AVG(Table2[[#This Row],[1Y Return vs Nifty Z-Score]],Table2[1Y Return vs Nifty Z-Score])</f>
        <v>90</v>
      </c>
      <c r="AT148">
        <f>_xlfn.RANK.AVG(Table2[[#This Row],[6M Return vs Nifty Z-Score]],Table2[6M Return vs Nifty Z-Score])</f>
        <v>160</v>
      </c>
      <c r="AU148">
        <f>_xlfn.RANK.AVG(Table2[[#This Row],[Sharpe Ratio Z-Score]],Table2[Sharpe Ratio Z-Score])</f>
        <v>364</v>
      </c>
      <c r="AV148">
        <f>(Table2[[#This Row],[Rank 1Y]]+Table2[[#This Row],[Rank 6M]]+Table2[[#This Row],[Rank Sharpe]])/3</f>
        <v>204.66666666666666</v>
      </c>
    </row>
    <row r="149" spans="1:48" hidden="1" x14ac:dyDescent="0.3">
      <c r="A149" t="s">
        <v>1480</v>
      </c>
      <c r="B149" t="s">
        <v>1481</v>
      </c>
      <c r="C149" t="s">
        <v>3167</v>
      </c>
      <c r="D149" t="s">
        <v>264</v>
      </c>
      <c r="E149">
        <v>7058.6088373499997</v>
      </c>
      <c r="F149">
        <v>3110.25</v>
      </c>
      <c r="G149">
        <v>15.6615563229748</v>
      </c>
      <c r="H149">
        <f>(Table2[[#This Row],[1Y Return vs Nifty]]-AVERAGE(Table2[1Y Return vs Nifty]))/_xlfn.STDEV.P(Table2[1Y Return vs Nifty])</f>
        <v>-0.14183885588954959</v>
      </c>
      <c r="I149">
        <v>1.6798044712803599</v>
      </c>
      <c r="J149">
        <f>(Table2[[#This Row],[1M Return vs Nifty]]-AVERAGE(Table2[1M Return vs Nifty]))/_xlfn.STDEV.P(Table2[1M Return vs Nifty])</f>
        <v>9.9216167677553702E-2</v>
      </c>
      <c r="K149">
        <v>33.075835581697802</v>
      </c>
      <c r="L149">
        <f>(Table2[[#This Row],[6M Return vs Nifty]]-AVERAGE(Table2[6M Return vs Nifty]))/_xlfn.STDEV.P(Table2[6M Return vs Nifty])</f>
        <v>0.77898664032204168</v>
      </c>
      <c r="M149">
        <v>6.24461424462912</v>
      </c>
      <c r="N149">
        <f>(Table2[[#This Row],[1W Return vs Nifty]]-AVERAGE(Table2[1W Return vs Nifty]))/_xlfn.STDEV.P(Table2[1W Return vs Nifty])</f>
        <v>0.84919631745496726</v>
      </c>
      <c r="O149">
        <v>3041.75</v>
      </c>
      <c r="P149">
        <v>3115.2769235129799</v>
      </c>
      <c r="Q149">
        <v>2792.7651430922201</v>
      </c>
      <c r="R149">
        <v>65.150749069841098</v>
      </c>
      <c r="S149">
        <f>(Table2[[#This Row],[Close Price]]-Table2[[#This Row],[20D EMA]])/Table2[[#This Row],[20D EMA]]</f>
        <v>2.2519930960795596E-2</v>
      </c>
      <c r="T149">
        <f>(Table2[[#This Row],[Close Price]]-Table2[[#This Row],[50D EMA]])/Table2[[#This Row],[50D EMA]]</f>
        <v>-1.6136361666722226E-3</v>
      </c>
      <c r="U149">
        <f>(Table2[[#This Row],[Close Price]]-Table2[[#This Row],[200D EMA]])/Table2[[#This Row],[200D EMA]]</f>
        <v>0.11368118715355084</v>
      </c>
      <c r="V149">
        <v>0.27177833207137803</v>
      </c>
      <c r="W149">
        <v>3028.7</v>
      </c>
      <c r="X149">
        <v>3146</v>
      </c>
      <c r="Y149">
        <v>2915.1</v>
      </c>
      <c r="Z149">
        <v>3146</v>
      </c>
      <c r="AA149">
        <v>2915.1</v>
      </c>
      <c r="AB149">
        <v>3146</v>
      </c>
      <c r="AC149" s="1">
        <f>(Table2[[#This Row],[Close Price]]/Table2[[#This Row],[Day Low]])-1</f>
        <v>2.6925743718427153E-2</v>
      </c>
      <c r="AD149" s="1">
        <f>(Table2[[#This Row],[Day High]]/Table2[[#This Row],[Close Price]])-1</f>
        <v>1.1494252873563315E-2</v>
      </c>
      <c r="AE149" s="1">
        <f>(Table2[[#This Row],[Close Price]]/Table2[[#This Row],[Current Week Low]])-1</f>
        <v>6.6944530204795738E-2</v>
      </c>
      <c r="AF149" s="1">
        <f>(Table2[[#This Row],[Current Week High]]/Table2[[#This Row],[Close Price]])-1</f>
        <v>1.1494252873563315E-2</v>
      </c>
      <c r="AG149" s="1">
        <f>(Table2[[#This Row],[Close Price]]/Table2[[#This Row],[Current Month Low]])-1</f>
        <v>6.6944530204795738E-2</v>
      </c>
      <c r="AH149" s="1">
        <f>(Table2[[#This Row],[Current Month High]]/Table2[[#This Row],[Close Price]])-1</f>
        <v>1.1494252873563315E-2</v>
      </c>
      <c r="AI149">
        <v>26.4528574873402</v>
      </c>
      <c r="AJ149">
        <v>102.952691680261</v>
      </c>
      <c r="AK149" t="str">
        <f>IF(AND(Table2[[#This Row],[20D EMA]]&gt;Table2[[#This Row],[50D EMA]],Table2[[#This Row],[50D EMA]]&gt;Table2[[#This Row],[200D EMA]]),"Uptrend","Downtrend/NoTrend")</f>
        <v>Downtrend/NoTrend</v>
      </c>
      <c r="AL149">
        <v>-0.2</v>
      </c>
      <c r="AM149" t="s">
        <v>3202</v>
      </c>
      <c r="AN149">
        <v>3.37</v>
      </c>
      <c r="AO149" t="s">
        <v>3203</v>
      </c>
      <c r="AP149">
        <v>0.12567249784001899</v>
      </c>
      <c r="AQ149">
        <f>(Table2[[#This Row],[Sharpe Ratio]]-AVERAGE(Table2[Sharpe Ratio]))/_xlfn.STDEV.P(Table2[Sharpe Ratio])</f>
        <v>0.74419084497404531</v>
      </c>
      <c r="AR1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9">
        <f>_xlfn.RANK.AVG(Table2[[#This Row],[1Y Return vs Nifty Z-Score]],Table2[1Y Return vs Nifty Z-Score])</f>
        <v>334</v>
      </c>
      <c r="AT149">
        <f>_xlfn.RANK.AVG(Table2[[#This Row],[6M Return vs Nifty Z-Score]],Table2[6M Return vs Nifty Z-Score])</f>
        <v>123</v>
      </c>
      <c r="AU149">
        <f>_xlfn.RANK.AVG(Table2[[#This Row],[Sharpe Ratio Z-Score]],Table2[Sharpe Ratio Z-Score])</f>
        <v>159</v>
      </c>
      <c r="AV149">
        <f>(Table2[[#This Row],[Rank 1Y]]+Table2[[#This Row],[Rank 6M]]+Table2[[#This Row],[Rank Sharpe]])/3</f>
        <v>205.33333333333334</v>
      </c>
    </row>
    <row r="150" spans="1:48" x14ac:dyDescent="0.3">
      <c r="A150" t="s">
        <v>1486</v>
      </c>
      <c r="B150" t="s">
        <v>1487</v>
      </c>
      <c r="C150" t="s">
        <v>3165</v>
      </c>
      <c r="D150" t="s">
        <v>75</v>
      </c>
      <c r="E150">
        <v>6987.0490597999997</v>
      </c>
      <c r="F150">
        <v>340.6</v>
      </c>
      <c r="G150">
        <v>40.724254384659901</v>
      </c>
      <c r="H150">
        <f>(Table2[[#This Row],[1Y Return vs Nifty]]-AVERAGE(Table2[1Y Return vs Nifty]))/_xlfn.STDEV.P(Table2[1Y Return vs Nifty])</f>
        <v>0.30182158753038557</v>
      </c>
      <c r="I150">
        <v>14.907312585485901</v>
      </c>
      <c r="J150">
        <f>(Table2[[#This Row],[1M Return vs Nifty]]-AVERAGE(Table2[1M Return vs Nifty]))/_xlfn.STDEV.P(Table2[1M Return vs Nifty])</f>
        <v>1.4905189529322769</v>
      </c>
      <c r="K150">
        <v>40.326011757074198</v>
      </c>
      <c r="L150">
        <f>(Table2[[#This Row],[6M Return vs Nifty]]-AVERAGE(Table2[6M Return vs Nifty]))/_xlfn.STDEV.P(Table2[6M Return vs Nifty])</f>
        <v>1.0141898962805587</v>
      </c>
      <c r="M150">
        <v>-1.03410388150402</v>
      </c>
      <c r="N150">
        <f>(Table2[[#This Row],[1W Return vs Nifty]]-AVERAGE(Table2[1W Return vs Nifty]))/_xlfn.STDEV.P(Table2[1W Return vs Nifty])</f>
        <v>-0.99873653679682961</v>
      </c>
      <c r="O150">
        <v>333.28</v>
      </c>
      <c r="P150">
        <v>319.51819103239899</v>
      </c>
      <c r="Q150">
        <v>276.78543236635198</v>
      </c>
      <c r="R150">
        <v>56.909354974708002</v>
      </c>
      <c r="S150" s="1">
        <f>(Table2[[#This Row],[Close Price]]-Table2[[#This Row],[20D EMA]])/Table2[[#This Row],[20D EMA]]</f>
        <v>2.1963514162266114E-2</v>
      </c>
      <c r="T150" s="1">
        <f>(Table2[[#This Row],[Close Price]]-Table2[[#This Row],[50D EMA]])/Table2[[#This Row],[50D EMA]]</f>
        <v>6.5979996004244243E-2</v>
      </c>
      <c r="U150" s="1">
        <f>(Table2[[#This Row],[Close Price]]-Table2[[#This Row],[200D EMA]])/Table2[[#This Row],[200D EMA]]</f>
        <v>0.23055609208935302</v>
      </c>
      <c r="V150">
        <v>0.53854523705568402</v>
      </c>
      <c r="W150">
        <v>338.5</v>
      </c>
      <c r="X150">
        <v>342.6</v>
      </c>
      <c r="Y150">
        <v>338.5</v>
      </c>
      <c r="Z150">
        <v>347.1</v>
      </c>
      <c r="AA150">
        <v>338.5</v>
      </c>
      <c r="AB150">
        <v>348</v>
      </c>
      <c r="AC150" s="1">
        <f>(Table2[[#This Row],[Close Price]]/Table2[[#This Row],[Day Low]])-1</f>
        <v>6.2038404726736385E-3</v>
      </c>
      <c r="AD150" s="1">
        <f>(Table2[[#This Row],[Day High]]/Table2[[#This Row],[Close Price]])-1</f>
        <v>5.871990604815025E-3</v>
      </c>
      <c r="AE150" s="1">
        <f>(Table2[[#This Row],[Close Price]]/Table2[[#This Row],[Current Week Low]])-1</f>
        <v>6.2038404726736385E-3</v>
      </c>
      <c r="AF150" s="1">
        <f>(Table2[[#This Row],[Current Week High]]/Table2[[#This Row],[Close Price]])-1</f>
        <v>1.9083969465648831E-2</v>
      </c>
      <c r="AG150" s="1">
        <f>(Table2[[#This Row],[Close Price]]/Table2[[#This Row],[Current Month Low]])-1</f>
        <v>6.2038404726736385E-3</v>
      </c>
      <c r="AH150" s="1">
        <f>(Table2[[#This Row],[Current Month High]]/Table2[[#This Row],[Close Price]])-1</f>
        <v>2.1726365237815459E-2</v>
      </c>
      <c r="AI150">
        <v>11.2742219612448</v>
      </c>
      <c r="AJ150">
        <v>87.142857142857096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0.1</v>
      </c>
      <c r="AM150" t="s">
        <v>3203</v>
      </c>
      <c r="AN150">
        <v>-0.87</v>
      </c>
      <c r="AO150" t="s">
        <v>3202</v>
      </c>
      <c r="AP150">
        <v>7.4330562106712003E-2</v>
      </c>
      <c r="AQ150">
        <f>(Table2[[#This Row],[Sharpe Ratio]]-AVERAGE(Table2[Sharpe Ratio]))/_xlfn.STDEV.P(Table2[Sharpe Ratio])</f>
        <v>0.13167936735252128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1.9394732672989128</v>
      </c>
      <c r="AS150">
        <f>_xlfn.RANK.AVG(Table2[[#This Row],[1Y Return vs Nifty Z-Score]],Table2[1Y Return vs Nifty Z-Score])</f>
        <v>215</v>
      </c>
      <c r="AT150">
        <f>_xlfn.RANK.AVG(Table2[[#This Row],[6M Return vs Nifty Z-Score]],Table2[6M Return vs Nifty Z-Score])</f>
        <v>92</v>
      </c>
      <c r="AU150">
        <f>_xlfn.RANK.AVG(Table2[[#This Row],[Sharpe Ratio Z-Score]],Table2[Sharpe Ratio Z-Score])</f>
        <v>310</v>
      </c>
      <c r="AV150">
        <f>(Table2[[#This Row],[Rank 1Y]]+Table2[[#This Row],[Rank 6M]]+Table2[[#This Row],[Rank Sharpe]])/3</f>
        <v>205.66666666666666</v>
      </c>
    </row>
    <row r="151" spans="1:48" x14ac:dyDescent="0.3">
      <c r="A151" t="s">
        <v>742</v>
      </c>
      <c r="B151" t="s">
        <v>743</v>
      </c>
      <c r="C151" t="s">
        <v>3157</v>
      </c>
      <c r="D151" t="s">
        <v>405</v>
      </c>
      <c r="E151">
        <v>23028.199033544999</v>
      </c>
      <c r="F151">
        <v>4662.5</v>
      </c>
      <c r="G151">
        <v>69.018053390678503</v>
      </c>
      <c r="H151">
        <f>(Table2[[#This Row],[1Y Return vs Nifty]]-AVERAGE(Table2[1Y Return vs Nifty]))/_xlfn.STDEV.P(Table2[1Y Return vs Nifty])</f>
        <v>0.80267905236315384</v>
      </c>
      <c r="I151">
        <v>11.7671223379522</v>
      </c>
      <c r="J151">
        <f>(Table2[[#This Row],[1M Return vs Nifty]]-AVERAGE(Table2[1M Return vs Nifty]))/_xlfn.STDEV.P(Table2[1M Return vs Nifty])</f>
        <v>1.160225794167826</v>
      </c>
      <c r="K151">
        <v>38.112091228516199</v>
      </c>
      <c r="L151">
        <f>(Table2[[#This Row],[6M Return vs Nifty]]-AVERAGE(Table2[6M Return vs Nifty]))/_xlfn.STDEV.P(Table2[6M Return vs Nifty])</f>
        <v>0.94236801165949868</v>
      </c>
      <c r="M151">
        <v>6.1369713988635999</v>
      </c>
      <c r="N151">
        <f>(Table2[[#This Row],[1W Return vs Nifty]]-AVERAGE(Table2[1W Return vs Nifty]))/_xlfn.STDEV.P(Table2[1W Return vs Nifty])</f>
        <v>0.82186777583977777</v>
      </c>
      <c r="O151">
        <v>4519.46</v>
      </c>
      <c r="P151">
        <v>4438.9983959885903</v>
      </c>
      <c r="Q151">
        <v>3816.2931957328701</v>
      </c>
      <c r="R151">
        <v>65.872148978774504</v>
      </c>
      <c r="S151" s="1">
        <f>(Table2[[#This Row],[Close Price]]-Table2[[#This Row],[20D EMA]])/Table2[[#This Row],[20D EMA]]</f>
        <v>3.1649798869776466E-2</v>
      </c>
      <c r="T151" s="1">
        <f>(Table2[[#This Row],[Close Price]]-Table2[[#This Row],[50D EMA]])/Table2[[#This Row],[50D EMA]]</f>
        <v>5.0349557281521518E-2</v>
      </c>
      <c r="U151" s="1">
        <f>(Table2[[#This Row],[Close Price]]-Table2[[#This Row],[200D EMA]])/Table2[[#This Row],[200D EMA]]</f>
        <v>0.22173527055345305</v>
      </c>
      <c r="V151">
        <v>0.80231555563745804</v>
      </c>
      <c r="W151">
        <v>4642.05</v>
      </c>
      <c r="X151">
        <v>4755.95</v>
      </c>
      <c r="Y151">
        <v>4505</v>
      </c>
      <c r="Z151">
        <v>4787.25</v>
      </c>
      <c r="AA151">
        <v>4460.25</v>
      </c>
      <c r="AB151">
        <v>4787.25</v>
      </c>
      <c r="AC151" s="1">
        <f>(Table2[[#This Row],[Close Price]]/Table2[[#This Row],[Day Low]])-1</f>
        <v>4.4053812432007788E-3</v>
      </c>
      <c r="AD151" s="1">
        <f>(Table2[[#This Row],[Day High]]/Table2[[#This Row],[Close Price]])-1</f>
        <v>2.0042895442359265E-2</v>
      </c>
      <c r="AE151" s="1">
        <f>(Table2[[#This Row],[Close Price]]/Table2[[#This Row],[Current Week Low]])-1</f>
        <v>3.4961154273029926E-2</v>
      </c>
      <c r="AF151" s="1">
        <f>(Table2[[#This Row],[Current Week High]]/Table2[[#This Row],[Close Price]])-1</f>
        <v>2.6756032171581845E-2</v>
      </c>
      <c r="AG151" s="1">
        <f>(Table2[[#This Row],[Close Price]]/Table2[[#This Row],[Current Month Low]])-1</f>
        <v>4.5344991872652951E-2</v>
      </c>
      <c r="AH151" s="1">
        <f>(Table2[[#This Row],[Current Month High]]/Table2[[#This Row],[Close Price]])-1</f>
        <v>2.6756032171581845E-2</v>
      </c>
      <c r="AI151">
        <v>6.5919571045576397</v>
      </c>
      <c r="AJ151">
        <v>98.319863887707299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</v>
      </c>
      <c r="AM151" t="s">
        <v>3204</v>
      </c>
      <c r="AN151">
        <v>5.96</v>
      </c>
      <c r="AO151" t="s">
        <v>3203</v>
      </c>
      <c r="AP151">
        <v>4.5188989078453999E-2</v>
      </c>
      <c r="AQ151">
        <f>(Table2[[#This Row],[Sharpe Ratio]]-AVERAGE(Table2[Sharpe Ratio]))/_xlfn.STDEV.P(Table2[Sharpe Ratio])</f>
        <v>-0.21598083869176204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3.5111597953384943</v>
      </c>
      <c r="AS151">
        <f>_xlfn.RANK.AVG(Table2[[#This Row],[1Y Return vs Nifty Z-Score]],Table2[1Y Return vs Nifty Z-Score])</f>
        <v>119</v>
      </c>
      <c r="AT151">
        <f>_xlfn.RANK.AVG(Table2[[#This Row],[6M Return vs Nifty Z-Score]],Table2[6M Return vs Nifty Z-Score])</f>
        <v>100</v>
      </c>
      <c r="AU151">
        <f>_xlfn.RANK.AVG(Table2[[#This Row],[Sharpe Ratio Z-Score]],Table2[Sharpe Ratio Z-Score])</f>
        <v>401</v>
      </c>
      <c r="AV151">
        <f>(Table2[[#This Row],[Rank 1Y]]+Table2[[#This Row],[Rank 6M]]+Table2[[#This Row],[Rank Sharpe]])/3</f>
        <v>206.66666666666666</v>
      </c>
    </row>
    <row r="152" spans="1:48" hidden="1" x14ac:dyDescent="0.3">
      <c r="A152" t="s">
        <v>1152</v>
      </c>
      <c r="B152" t="s">
        <v>1153</v>
      </c>
      <c r="C152" t="s">
        <v>3170</v>
      </c>
      <c r="D152" t="s">
        <v>467</v>
      </c>
      <c r="E152">
        <v>10795.973136819999</v>
      </c>
      <c r="F152">
        <v>1614.85</v>
      </c>
      <c r="G152">
        <v>18.535796261966901</v>
      </c>
      <c r="H152">
        <f>(Table2[[#This Row],[1Y Return vs Nifty]]-AVERAGE(Table2[1Y Return vs Nifty]))/_xlfn.STDEV.P(Table2[1Y Return vs Nifty])</f>
        <v>-9.0958996000163633E-2</v>
      </c>
      <c r="I152">
        <v>-0.45411614706577702</v>
      </c>
      <c r="J152">
        <f>(Table2[[#This Row],[1M Return vs Nifty]]-AVERAGE(Table2[1M Return vs Nifty]))/_xlfn.STDEV.P(Table2[1M Return vs Nifty])</f>
        <v>-0.12523500439385191</v>
      </c>
      <c r="K152">
        <v>14.5417050060089</v>
      </c>
      <c r="L152">
        <f>(Table2[[#This Row],[6M Return vs Nifty]]-AVERAGE(Table2[6M Return vs Nifty]))/_xlfn.STDEV.P(Table2[6M Return vs Nifty])</f>
        <v>0.17772016729926449</v>
      </c>
      <c r="M152">
        <v>0.53284243138266796</v>
      </c>
      <c r="N152">
        <f>(Table2[[#This Row],[1W Return vs Nifty]]-AVERAGE(Table2[1W Return vs Nifty]))/_xlfn.STDEV.P(Table2[1W Return vs Nifty])</f>
        <v>-0.60091764585286389</v>
      </c>
      <c r="O152">
        <v>1649.62</v>
      </c>
      <c r="P152">
        <v>1717.8342327649</v>
      </c>
      <c r="Q152">
        <v>1565.3001442852301</v>
      </c>
      <c r="R152">
        <v>45.441915858391198</v>
      </c>
      <c r="S152">
        <f>(Table2[[#This Row],[Close Price]]-Table2[[#This Row],[20D EMA]])/Table2[[#This Row],[20D EMA]]</f>
        <v>-2.1077581503619006E-2</v>
      </c>
      <c r="T152">
        <f>(Table2[[#This Row],[Close Price]]-Table2[[#This Row],[50D EMA]])/Table2[[#This Row],[50D EMA]]</f>
        <v>-5.9950041046244726E-2</v>
      </c>
      <c r="U152">
        <f>(Table2[[#This Row],[Close Price]]-Table2[[#This Row],[200D EMA]])/Table2[[#This Row],[200D EMA]]</f>
        <v>3.1655178654184553E-2</v>
      </c>
      <c r="V152">
        <v>0.648497066118356</v>
      </c>
      <c r="W152">
        <v>1609.2</v>
      </c>
      <c r="X152">
        <v>1632</v>
      </c>
      <c r="Y152">
        <v>1325</v>
      </c>
      <c r="Z152">
        <v>1763</v>
      </c>
      <c r="AA152">
        <v>1325</v>
      </c>
      <c r="AB152">
        <v>1763</v>
      </c>
      <c r="AC152" s="1">
        <f>(Table2[[#This Row],[Close Price]]/Table2[[#This Row],[Day Low]])-1</f>
        <v>3.5110613969673299E-3</v>
      </c>
      <c r="AD152" s="1">
        <f>(Table2[[#This Row],[Day High]]/Table2[[#This Row],[Close Price]])-1</f>
        <v>1.0620181441000742E-2</v>
      </c>
      <c r="AE152" s="1">
        <f>(Table2[[#This Row],[Close Price]]/Table2[[#This Row],[Current Week Low]])-1</f>
        <v>0.21875471698113191</v>
      </c>
      <c r="AF152" s="1">
        <f>(Table2[[#This Row],[Current Week High]]/Table2[[#This Row],[Close Price]])-1</f>
        <v>9.1742267083630091E-2</v>
      </c>
      <c r="AG152" s="1">
        <f>(Table2[[#This Row],[Close Price]]/Table2[[#This Row],[Current Month Low]])-1</f>
        <v>0.21875471698113191</v>
      </c>
      <c r="AH152" s="1">
        <f>(Table2[[#This Row],[Current Month High]]/Table2[[#This Row],[Close Price]])-1</f>
        <v>9.1742267083630091E-2</v>
      </c>
      <c r="AI152">
        <v>47.382109793479202</v>
      </c>
      <c r="AJ152">
        <v>79.752060369216494</v>
      </c>
      <c r="AK152" t="str">
        <f>IF(AND(Table2[[#This Row],[20D EMA]]&gt;Table2[[#This Row],[50D EMA]],Table2[[#This Row],[50D EMA]]&gt;Table2[[#This Row],[200D EMA]]),"Uptrend","Downtrend/NoTrend")</f>
        <v>Downtrend/NoTrend</v>
      </c>
      <c r="AL152">
        <v>-0.11</v>
      </c>
      <c r="AM152" t="s">
        <v>3202</v>
      </c>
      <c r="AN152">
        <v>1.87</v>
      </c>
      <c r="AO152" t="s">
        <v>3203</v>
      </c>
      <c r="AP152">
        <v>0.18241512785807901</v>
      </c>
      <c r="AQ152">
        <f>(Table2[[#This Row],[Sharpe Ratio]]-AVERAGE(Table2[Sharpe Ratio]))/_xlfn.STDEV.P(Table2[Sharpe Ratio])</f>
        <v>1.4211328351831618</v>
      </c>
      <c r="AR1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2">
        <f>_xlfn.RANK.AVG(Table2[[#This Row],[1Y Return vs Nifty Z-Score]],Table2[1Y Return vs Nifty Z-Score])</f>
        <v>324</v>
      </c>
      <c r="AT152">
        <f>_xlfn.RANK.AVG(Table2[[#This Row],[6M Return vs Nifty Z-Score]],Table2[6M Return vs Nifty Z-Score])</f>
        <v>242</v>
      </c>
      <c r="AU152">
        <f>_xlfn.RANK.AVG(Table2[[#This Row],[Sharpe Ratio Z-Score]],Table2[Sharpe Ratio Z-Score])</f>
        <v>57</v>
      </c>
      <c r="AV152">
        <f>(Table2[[#This Row],[Rank 1Y]]+Table2[[#This Row],[Rank 6M]]+Table2[[#This Row],[Rank Sharpe]])/3</f>
        <v>207.66666666666666</v>
      </c>
    </row>
    <row r="153" spans="1:48" hidden="1" x14ac:dyDescent="0.3">
      <c r="A153" t="s">
        <v>820</v>
      </c>
      <c r="B153" t="s">
        <v>821</v>
      </c>
      <c r="C153" t="s">
        <v>3167</v>
      </c>
      <c r="D153" t="s">
        <v>173</v>
      </c>
      <c r="E153">
        <v>19351.885072724999</v>
      </c>
      <c r="F153">
        <v>793.05</v>
      </c>
      <c r="G153">
        <v>105.57418237988099</v>
      </c>
      <c r="H153">
        <f>(Table2[[#This Row],[1Y Return vs Nifty]]-AVERAGE(Table2[1Y Return vs Nifty]))/_xlfn.STDEV.P(Table2[1Y Return vs Nifty])</f>
        <v>1.4497964679402167</v>
      </c>
      <c r="I153">
        <v>4.44773971029118</v>
      </c>
      <c r="J153">
        <f>(Table2[[#This Row],[1M Return vs Nifty]]-AVERAGE(Table2[1M Return vs Nifty]))/_xlfn.STDEV.P(Table2[1M Return vs Nifty])</f>
        <v>0.39035460238428982</v>
      </c>
      <c r="K153">
        <v>-9.0007088570706397</v>
      </c>
      <c r="L153">
        <f>(Table2[[#This Row],[6M Return vs Nifty]]-AVERAGE(Table2[6M Return vs Nifty]))/_xlfn.STDEV.P(Table2[6M Return vs Nifty])</f>
        <v>-0.58602022462738657</v>
      </c>
      <c r="M153">
        <v>5.3814658569091698</v>
      </c>
      <c r="N153">
        <f>(Table2[[#This Row],[1W Return vs Nifty]]-AVERAGE(Table2[1W Return vs Nifty]))/_xlfn.STDEV.P(Table2[1W Return vs Nifty])</f>
        <v>0.6300587940447101</v>
      </c>
      <c r="O153">
        <v>786.11</v>
      </c>
      <c r="P153">
        <v>796.677825649331</v>
      </c>
      <c r="Q153">
        <v>721.61966510601303</v>
      </c>
      <c r="R153">
        <v>61.425695146437</v>
      </c>
      <c r="S153">
        <f>(Table2[[#This Row],[Close Price]]-Table2[[#This Row],[20D EMA]])/Table2[[#This Row],[20D EMA]]</f>
        <v>8.8282810293724041E-3</v>
      </c>
      <c r="T153">
        <f>(Table2[[#This Row],[Close Price]]-Table2[[#This Row],[50D EMA]])/Table2[[#This Row],[50D EMA]]</f>
        <v>-4.5536922612025637E-3</v>
      </c>
      <c r="U153">
        <f>(Table2[[#This Row],[Close Price]]-Table2[[#This Row],[200D EMA]])/Table2[[#This Row],[200D EMA]]</f>
        <v>9.898612572246504E-2</v>
      </c>
      <c r="V153">
        <v>0.39802436553174297</v>
      </c>
      <c r="W153">
        <v>789.75</v>
      </c>
      <c r="X153">
        <v>816.95</v>
      </c>
      <c r="Y153">
        <v>751.3</v>
      </c>
      <c r="Z153">
        <v>817.8</v>
      </c>
      <c r="AA153">
        <v>751.3</v>
      </c>
      <c r="AB153">
        <v>817.8</v>
      </c>
      <c r="AC153" s="1">
        <f>(Table2[[#This Row],[Close Price]]/Table2[[#This Row],[Day Low]])-1</f>
        <v>4.1785375118708057E-3</v>
      </c>
      <c r="AD153" s="1">
        <f>(Table2[[#This Row],[Day High]]/Table2[[#This Row],[Close Price]])-1</f>
        <v>3.0136813567871013E-2</v>
      </c>
      <c r="AE153" s="1">
        <f>(Table2[[#This Row],[Close Price]]/Table2[[#This Row],[Current Week Low]])-1</f>
        <v>5.5570344735791366E-2</v>
      </c>
      <c r="AF153" s="1">
        <f>(Table2[[#This Row],[Current Week High]]/Table2[[#This Row],[Close Price]])-1</f>
        <v>3.1208624929071282E-2</v>
      </c>
      <c r="AG153" s="1">
        <f>(Table2[[#This Row],[Close Price]]/Table2[[#This Row],[Current Month Low]])-1</f>
        <v>5.5570344735791366E-2</v>
      </c>
      <c r="AH153" s="1">
        <f>(Table2[[#This Row],[Current Month High]]/Table2[[#This Row],[Close Price]])-1</f>
        <v>3.1208624929071282E-2</v>
      </c>
      <c r="AI153">
        <v>23.573545173696498</v>
      </c>
      <c r="AJ153">
        <v>143.603133159268</v>
      </c>
      <c r="AK153" t="str">
        <f>IF(AND(Table2[[#This Row],[20D EMA]]&gt;Table2[[#This Row],[50D EMA]],Table2[[#This Row],[50D EMA]]&gt;Table2[[#This Row],[200D EMA]]),"Uptrend","Downtrend/NoTrend")</f>
        <v>Downtrend/NoTrend</v>
      </c>
      <c r="AL153">
        <v>0.03</v>
      </c>
      <c r="AM153" t="s">
        <v>3203</v>
      </c>
      <c r="AN153">
        <v>3.68</v>
      </c>
      <c r="AO153" t="s">
        <v>3203</v>
      </c>
      <c r="AP153">
        <v>0.19403142648643301</v>
      </c>
      <c r="AQ153">
        <f>(Table2[[#This Row],[Sharpe Ratio]]-AVERAGE(Table2[Sharpe Ratio]))/_xlfn.STDEV.P(Table2[Sharpe Ratio])</f>
        <v>1.5597157720304418</v>
      </c>
      <c r="AR1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3">
        <f>_xlfn.RANK.AVG(Table2[[#This Row],[1Y Return vs Nifty Z-Score]],Table2[1Y Return vs Nifty Z-Score])</f>
        <v>61</v>
      </c>
      <c r="AT153">
        <f>_xlfn.RANK.AVG(Table2[[#This Row],[6M Return vs Nifty Z-Score]],Table2[6M Return vs Nifty Z-Score])</f>
        <v>525</v>
      </c>
      <c r="AU153">
        <f>_xlfn.RANK.AVG(Table2[[#This Row],[Sharpe Ratio Z-Score]],Table2[Sharpe Ratio Z-Score])</f>
        <v>38</v>
      </c>
      <c r="AV153">
        <f>(Table2[[#This Row],[Rank 1Y]]+Table2[[#This Row],[Rank 6M]]+Table2[[#This Row],[Rank Sharpe]])/3</f>
        <v>208</v>
      </c>
    </row>
    <row r="154" spans="1:48" x14ac:dyDescent="0.3">
      <c r="A154" t="s">
        <v>233</v>
      </c>
      <c r="B154" t="s">
        <v>234</v>
      </c>
      <c r="C154" t="s">
        <v>3163</v>
      </c>
      <c r="D154" t="s">
        <v>199</v>
      </c>
      <c r="E154">
        <v>106981.3955628</v>
      </c>
      <c r="F154">
        <v>35369.65</v>
      </c>
      <c r="G154">
        <v>58.891812092772497</v>
      </c>
      <c r="H154">
        <f>(Table2[[#This Row],[1Y Return vs Nifty]]-AVERAGE(Table2[1Y Return vs Nifty]))/_xlfn.STDEV.P(Table2[1Y Return vs Nifty])</f>
        <v>0.62342410170505314</v>
      </c>
      <c r="I154">
        <v>1.51071782480554</v>
      </c>
      <c r="J154">
        <f>(Table2[[#This Row],[1M Return vs Nifty]]-AVERAGE(Table2[1M Return vs Nifty]))/_xlfn.STDEV.P(Table2[1M Return vs Nifty])</f>
        <v>8.1431206204942486E-2</v>
      </c>
      <c r="K154">
        <v>10.955279270200601</v>
      </c>
      <c r="L154">
        <f>(Table2[[#This Row],[6M Return vs Nifty]]-AVERAGE(Table2[6M Return vs Nifty]))/_xlfn.STDEV.P(Table2[6M Return vs Nifty])</f>
        <v>6.1372786227281144E-2</v>
      </c>
      <c r="M154">
        <v>-1.06256377054552E-2</v>
      </c>
      <c r="N154">
        <f>(Table2[[#This Row],[1W Return vs Nifty]]-AVERAGE(Table2[1W Return vs Nifty]))/_xlfn.STDEV.P(Table2[1W Return vs Nifty])</f>
        <v>-0.73889420748106693</v>
      </c>
      <c r="O154">
        <v>36114.92</v>
      </c>
      <c r="P154">
        <v>35688.878424839197</v>
      </c>
      <c r="Q154">
        <v>31663.733577053299</v>
      </c>
      <c r="R154">
        <v>53.763995082094901</v>
      </c>
      <c r="S154" s="1">
        <f>(Table2[[#This Row],[Close Price]]-Table2[[#This Row],[20D EMA]])/Table2[[#This Row],[20D EMA]]</f>
        <v>-2.0636069524728195E-2</v>
      </c>
      <c r="T154" s="1">
        <f>(Table2[[#This Row],[Close Price]]-Table2[[#This Row],[50D EMA]])/Table2[[#This Row],[50D EMA]]</f>
        <v>-8.944759233930271E-3</v>
      </c>
      <c r="U154" s="1">
        <f>(Table2[[#This Row],[Close Price]]-Table2[[#This Row],[200D EMA]])/Table2[[#This Row],[200D EMA]]</f>
        <v>0.11703978035086737</v>
      </c>
      <c r="V154">
        <v>0.59971294534733899</v>
      </c>
      <c r="W154">
        <v>35225.050000000003</v>
      </c>
      <c r="X154">
        <v>36772.699999999997</v>
      </c>
      <c r="Y154">
        <v>34755.15</v>
      </c>
      <c r="Z154">
        <v>36772.699999999997</v>
      </c>
      <c r="AA154">
        <v>34755.15</v>
      </c>
      <c r="AB154">
        <v>36772.699999999997</v>
      </c>
      <c r="AC154" s="1">
        <f>(Table2[[#This Row],[Close Price]]/Table2[[#This Row],[Day Low]])-1</f>
        <v>4.1050332079017871E-3</v>
      </c>
      <c r="AD154" s="1">
        <f>(Table2[[#This Row],[Day High]]/Table2[[#This Row],[Close Price]])-1</f>
        <v>3.9668190100834888E-2</v>
      </c>
      <c r="AE154" s="1">
        <f>(Table2[[#This Row],[Close Price]]/Table2[[#This Row],[Current Week Low]])-1</f>
        <v>1.7680832912532418E-2</v>
      </c>
      <c r="AF154" s="1">
        <f>(Table2[[#This Row],[Current Week High]]/Table2[[#This Row],[Close Price]])-1</f>
        <v>3.9668190100834888E-2</v>
      </c>
      <c r="AG154" s="1">
        <f>(Table2[[#This Row],[Close Price]]/Table2[[#This Row],[Current Month Low]])-1</f>
        <v>1.7680832912532418E-2</v>
      </c>
      <c r="AH154" s="1">
        <f>(Table2[[#This Row],[Current Month High]]/Table2[[#This Row],[Close Price]])-1</f>
        <v>3.9668190100834888E-2</v>
      </c>
      <c r="AI154">
        <v>10.5150885010171</v>
      </c>
      <c r="AJ154">
        <v>83.118217776673305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0.18</v>
      </c>
      <c r="AM154" t="s">
        <v>3203</v>
      </c>
      <c r="AN154">
        <v>-1.93</v>
      </c>
      <c r="AO154" t="s">
        <v>3202</v>
      </c>
      <c r="AP154">
        <v>0.11295427253472499</v>
      </c>
      <c r="AQ154">
        <f>(Table2[[#This Row],[Sharpe Ratio]]-AVERAGE(Table2[Sharpe Ratio]))/_xlfn.STDEV.P(Table2[Sharpe Ratio])</f>
        <v>0.59246187598981881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0.61979576264602843</v>
      </c>
      <c r="AS154">
        <f>_xlfn.RANK.AVG(Table2[[#This Row],[1Y Return vs Nifty Z-Score]],Table2[1Y Return vs Nifty Z-Score])</f>
        <v>141</v>
      </c>
      <c r="AT154">
        <f>_xlfn.RANK.AVG(Table2[[#This Row],[6M Return vs Nifty Z-Score]],Table2[6M Return vs Nifty Z-Score])</f>
        <v>286</v>
      </c>
      <c r="AU154">
        <f>_xlfn.RANK.AVG(Table2[[#This Row],[Sharpe Ratio Z-Score]],Table2[Sharpe Ratio Z-Score])</f>
        <v>199</v>
      </c>
      <c r="AV154">
        <f>(Table2[[#This Row],[Rank 1Y]]+Table2[[#This Row],[Rank 6M]]+Table2[[#This Row],[Rank Sharpe]])/3</f>
        <v>208.66666666666666</v>
      </c>
    </row>
    <row r="155" spans="1:48" hidden="1" x14ac:dyDescent="0.3">
      <c r="A155" t="s">
        <v>167</v>
      </c>
      <c r="B155" t="s">
        <v>168</v>
      </c>
      <c r="C155" t="s">
        <v>3157</v>
      </c>
      <c r="D155" t="s">
        <v>141</v>
      </c>
      <c r="E155">
        <v>154296.25778879999</v>
      </c>
      <c r="F155">
        <v>462</v>
      </c>
      <c r="G155">
        <v>50.936156660416202</v>
      </c>
      <c r="H155">
        <f>(Table2[[#This Row],[1Y Return vs Nifty]]-AVERAGE(Table2[1Y Return vs Nifty]))/_xlfn.STDEV.P(Table2[1Y Return vs Nifty])</f>
        <v>0.48259291074036831</v>
      </c>
      <c r="I155">
        <v>2.5123058190253298</v>
      </c>
      <c r="J155">
        <f>(Table2[[#This Row],[1M Return vs Nifty]]-AVERAGE(Table2[1M Return vs Nifty]))/_xlfn.STDEV.P(Table2[1M Return vs Nifty])</f>
        <v>0.18678076668180493</v>
      </c>
      <c r="K155">
        <v>1.0904399429826901</v>
      </c>
      <c r="L155">
        <f>(Table2[[#This Row],[6M Return vs Nifty]]-AVERAGE(Table2[6M Return vs Nifty]))/_xlfn.STDEV.P(Table2[6M Return vs Nifty])</f>
        <v>-0.25865286185965281</v>
      </c>
      <c r="M155">
        <v>0.67057415321124003</v>
      </c>
      <c r="N155">
        <f>(Table2[[#This Row],[1W Return vs Nifty]]-AVERAGE(Table2[1W Return vs Nifty]))/_xlfn.STDEV.P(Table2[1W Return vs Nifty])</f>
        <v>-0.56595009120531192</v>
      </c>
      <c r="O155">
        <v>462.75</v>
      </c>
      <c r="P155">
        <v>476.876808658691</v>
      </c>
      <c r="Q155">
        <v>450.06326326480399</v>
      </c>
      <c r="R155">
        <v>55.857073691702801</v>
      </c>
      <c r="S155">
        <f>(Table2[[#This Row],[Close Price]]-Table2[[#This Row],[20D EMA]])/Table2[[#This Row],[20D EMA]]</f>
        <v>-1.6207455429497568E-3</v>
      </c>
      <c r="T155">
        <f>(Table2[[#This Row],[Close Price]]-Table2[[#This Row],[50D EMA]])/Table2[[#This Row],[50D EMA]]</f>
        <v>-3.1196334962345786E-2</v>
      </c>
      <c r="U155">
        <f>(Table2[[#This Row],[Close Price]]-Table2[[#This Row],[200D EMA]])/Table2[[#This Row],[200D EMA]]</f>
        <v>2.6522352987901576E-2</v>
      </c>
      <c r="V155">
        <v>0.82647467138027197</v>
      </c>
      <c r="W155">
        <v>460.55</v>
      </c>
      <c r="X155">
        <v>469.4</v>
      </c>
      <c r="Y155">
        <v>436.65</v>
      </c>
      <c r="Z155">
        <v>469.4</v>
      </c>
      <c r="AA155">
        <v>436.65</v>
      </c>
      <c r="AB155">
        <v>469.4</v>
      </c>
      <c r="AC155" s="1">
        <f>(Table2[[#This Row],[Close Price]]/Table2[[#This Row],[Day Low]])-1</f>
        <v>3.1484095103679888E-3</v>
      </c>
      <c r="AD155" s="1">
        <f>(Table2[[#This Row],[Day High]]/Table2[[#This Row],[Close Price]])-1</f>
        <v>1.6017316017316041E-2</v>
      </c>
      <c r="AE155" s="1">
        <f>(Table2[[#This Row],[Close Price]]/Table2[[#This Row],[Current Week Low]])-1</f>
        <v>5.8055650979045081E-2</v>
      </c>
      <c r="AF155" s="1">
        <f>(Table2[[#This Row],[Current Week High]]/Table2[[#This Row],[Close Price]])-1</f>
        <v>1.6017316017316041E-2</v>
      </c>
      <c r="AG155" s="1">
        <f>(Table2[[#This Row],[Close Price]]/Table2[[#This Row],[Current Month Low]])-1</f>
        <v>5.8055650979045081E-2</v>
      </c>
      <c r="AH155" s="1">
        <f>(Table2[[#This Row],[Current Month High]]/Table2[[#This Row],[Close Price]])-1</f>
        <v>1.6017316017316041E-2</v>
      </c>
      <c r="AI155">
        <v>25.541125541125499</v>
      </c>
      <c r="AJ155">
        <v>77.897574123989202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-0.13</v>
      </c>
      <c r="AM155" t="s">
        <v>3202</v>
      </c>
      <c r="AN155">
        <v>4.43</v>
      </c>
      <c r="AO155" t="s">
        <v>3203</v>
      </c>
      <c r="AP155">
        <v>0.185130827412084</v>
      </c>
      <c r="AQ155">
        <f>(Table2[[#This Row],[Sharpe Ratio]]-AVERAGE(Table2[Sharpe Ratio]))/_xlfn.STDEV.P(Table2[Sharpe Ratio])</f>
        <v>1.4535312464008483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176</v>
      </c>
      <c r="AT155">
        <f>_xlfn.RANK.AVG(Table2[[#This Row],[6M Return vs Nifty Z-Score]],Table2[6M Return vs Nifty Z-Score])</f>
        <v>399</v>
      </c>
      <c r="AU155">
        <f>_xlfn.RANK.AVG(Table2[[#This Row],[Sharpe Ratio Z-Score]],Table2[Sharpe Ratio Z-Score])</f>
        <v>52</v>
      </c>
      <c r="AV155">
        <f>(Table2[[#This Row],[Rank 1Y]]+Table2[[#This Row],[Rank 6M]]+Table2[[#This Row],[Rank Sharpe]])/3</f>
        <v>209</v>
      </c>
    </row>
    <row r="156" spans="1:48" x14ac:dyDescent="0.3">
      <c r="A156" t="s">
        <v>754</v>
      </c>
      <c r="B156" t="s">
        <v>755</v>
      </c>
      <c r="C156" t="s">
        <v>3161</v>
      </c>
      <c r="D156" t="s">
        <v>243</v>
      </c>
      <c r="E156">
        <v>22393.775497275001</v>
      </c>
      <c r="F156">
        <v>564.4</v>
      </c>
      <c r="G156">
        <v>24.825963839957801</v>
      </c>
      <c r="H156">
        <f>(Table2[[#This Row],[1Y Return vs Nifty]]-AVERAGE(Table2[1Y Return vs Nifty]))/_xlfn.STDEV.P(Table2[1Y Return vs Nifty])</f>
        <v>2.038969159797872E-2</v>
      </c>
      <c r="I156">
        <v>3.8462514436255701</v>
      </c>
      <c r="J156">
        <f>(Table2[[#This Row],[1M Return vs Nifty]]-AVERAGE(Table2[1M Return vs Nifty]))/_xlfn.STDEV.P(Table2[1M Return vs Nifty])</f>
        <v>0.32708854399411053</v>
      </c>
      <c r="K156">
        <v>28.5783544500141</v>
      </c>
      <c r="L156">
        <f>(Table2[[#This Row],[6M Return vs Nifty]]-AVERAGE(Table2[6M Return vs Nifty]))/_xlfn.STDEV.P(Table2[6M Return vs Nifty])</f>
        <v>0.63308367462906168</v>
      </c>
      <c r="M156">
        <v>4.6322645439722603</v>
      </c>
      <c r="N156">
        <f>(Table2[[#This Row],[1W Return vs Nifty]]-AVERAGE(Table2[1W Return vs Nifty]))/_xlfn.STDEV.P(Table2[1W Return vs Nifty])</f>
        <v>0.43985034021628766</v>
      </c>
      <c r="O156">
        <v>543.44000000000005</v>
      </c>
      <c r="P156">
        <v>528.48714942733795</v>
      </c>
      <c r="Q156">
        <v>460.84132107990501</v>
      </c>
      <c r="R156">
        <v>68.721509648722403</v>
      </c>
      <c r="S156" s="1">
        <f>(Table2[[#This Row],[Close Price]]-Table2[[#This Row],[20D EMA]])/Table2[[#This Row],[20D EMA]]</f>
        <v>3.8569115265714563E-2</v>
      </c>
      <c r="T156" s="1">
        <f>(Table2[[#This Row],[Close Price]]-Table2[[#This Row],[50D EMA]])/Table2[[#This Row],[50D EMA]]</f>
        <v>6.795406588708304E-2</v>
      </c>
      <c r="U156" s="1">
        <f>(Table2[[#This Row],[Close Price]]-Table2[[#This Row],[200D EMA]])/Table2[[#This Row],[200D EMA]]</f>
        <v>0.22471656551418265</v>
      </c>
      <c r="V156">
        <v>0.552714560826992</v>
      </c>
      <c r="W156">
        <v>557</v>
      </c>
      <c r="X156">
        <v>569.79999999999995</v>
      </c>
      <c r="Y156">
        <v>534</v>
      </c>
      <c r="Z156">
        <v>584</v>
      </c>
      <c r="AA156">
        <v>533.4</v>
      </c>
      <c r="AB156">
        <v>584</v>
      </c>
      <c r="AC156" s="1">
        <f>(Table2[[#This Row],[Close Price]]/Table2[[#This Row],[Day Low]])-1</f>
        <v>1.3285457809694812E-2</v>
      </c>
      <c r="AD156" s="1">
        <f>(Table2[[#This Row],[Day High]]/Table2[[#This Row],[Close Price]])-1</f>
        <v>9.5676824946846484E-3</v>
      </c>
      <c r="AE156" s="1">
        <f>(Table2[[#This Row],[Close Price]]/Table2[[#This Row],[Current Week Low]])-1</f>
        <v>5.6928838951310734E-2</v>
      </c>
      <c r="AF156" s="1">
        <f>(Table2[[#This Row],[Current Week High]]/Table2[[#This Row],[Close Price]])-1</f>
        <v>3.4727143869595967E-2</v>
      </c>
      <c r="AG156" s="1">
        <f>(Table2[[#This Row],[Close Price]]/Table2[[#This Row],[Current Month Low]])-1</f>
        <v>5.8117735283089722E-2</v>
      </c>
      <c r="AH156" s="1">
        <f>(Table2[[#This Row],[Current Month High]]/Table2[[#This Row],[Close Price]])-1</f>
        <v>3.4727143869595967E-2</v>
      </c>
      <c r="AI156">
        <v>3.47271438695959</v>
      </c>
      <c r="AJ156">
        <v>61.257142857142803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0.16</v>
      </c>
      <c r="AM156" t="s">
        <v>3203</v>
      </c>
      <c r="AN156">
        <v>7.25</v>
      </c>
      <c r="AO156" t="s">
        <v>3203</v>
      </c>
      <c r="AP156">
        <v>0.113846418160548</v>
      </c>
      <c r="AQ156">
        <f>(Table2[[#This Row],[Sharpe Ratio]]-AVERAGE(Table2[Sharpe Ratio]))/_xlfn.STDEV.P(Table2[Sharpe Ratio])</f>
        <v>0.60310521126188432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2.0235174616993232</v>
      </c>
      <c r="AS156">
        <f>_xlfn.RANK.AVG(Table2[[#This Row],[1Y Return vs Nifty Z-Score]],Table2[1Y Return vs Nifty Z-Score])</f>
        <v>294</v>
      </c>
      <c r="AT156">
        <f>_xlfn.RANK.AVG(Table2[[#This Row],[6M Return vs Nifty Z-Score]],Table2[6M Return vs Nifty Z-Score])</f>
        <v>141</v>
      </c>
      <c r="AU156">
        <f>_xlfn.RANK.AVG(Table2[[#This Row],[Sharpe Ratio Z-Score]],Table2[Sharpe Ratio Z-Score])</f>
        <v>192</v>
      </c>
      <c r="AV156">
        <f>(Table2[[#This Row],[Rank 1Y]]+Table2[[#This Row],[Rank 6M]]+Table2[[#This Row],[Rank Sharpe]])/3</f>
        <v>209</v>
      </c>
    </row>
    <row r="157" spans="1:48" hidden="1" x14ac:dyDescent="0.3">
      <c r="A157" t="s">
        <v>783</v>
      </c>
      <c r="B157" t="s">
        <v>784</v>
      </c>
      <c r="C157" t="s">
        <v>3160</v>
      </c>
      <c r="D157" t="s">
        <v>205</v>
      </c>
      <c r="E157">
        <v>20733.814610519999</v>
      </c>
      <c r="F157">
        <v>1270.5999999999999</v>
      </c>
      <c r="G157">
        <v>83.582157535855799</v>
      </c>
      <c r="H157">
        <f>(Table2[[#This Row],[1Y Return vs Nifty]]-AVERAGE(Table2[1Y Return vs Nifty]))/_xlfn.STDEV.P(Table2[1Y Return vs Nifty])</f>
        <v>1.0604931507160202</v>
      </c>
      <c r="I157">
        <v>-3.6764268043424702</v>
      </c>
      <c r="J157">
        <f>(Table2[[#This Row],[1M Return vs Nifty]]-AVERAGE(Table2[1M Return vs Nifty]))/_xlfn.STDEV.P(Table2[1M Return vs Nifty])</f>
        <v>-0.46416579572032601</v>
      </c>
      <c r="K157">
        <v>-3.2314767284063701</v>
      </c>
      <c r="L157">
        <f>(Table2[[#This Row],[6M Return vs Nifty]]-AVERAGE(Table2[6M Return vs Nifty]))/_xlfn.STDEV.P(Table2[6M Return vs Nifty])</f>
        <v>-0.3988603338579908</v>
      </c>
      <c r="M157">
        <v>1.2501031594694201</v>
      </c>
      <c r="N157">
        <f>(Table2[[#This Row],[1W Return vs Nifty]]-AVERAGE(Table2[1W Return vs Nifty]))/_xlfn.STDEV.P(Table2[1W Return vs Nifty])</f>
        <v>-0.41881831991012036</v>
      </c>
      <c r="O157">
        <v>1268.8499999999999</v>
      </c>
      <c r="P157">
        <v>1288.89328042289</v>
      </c>
      <c r="Q157">
        <v>1161.2364078314099</v>
      </c>
      <c r="R157">
        <v>54.4032105951853</v>
      </c>
      <c r="S157">
        <f>(Table2[[#This Row],[Close Price]]-Table2[[#This Row],[20D EMA]])/Table2[[#This Row],[20D EMA]]</f>
        <v>1.3792016392796629E-3</v>
      </c>
      <c r="T157">
        <f>(Table2[[#This Row],[Close Price]]-Table2[[#This Row],[50D EMA]])/Table2[[#This Row],[50D EMA]]</f>
        <v>-1.4193014038282546E-2</v>
      </c>
      <c r="U157">
        <f>(Table2[[#This Row],[Close Price]]-Table2[[#This Row],[200D EMA]])/Table2[[#This Row],[200D EMA]]</f>
        <v>9.4178576757530996E-2</v>
      </c>
      <c r="V157">
        <v>0.80562218422403997</v>
      </c>
      <c r="W157">
        <v>1260.45</v>
      </c>
      <c r="X157">
        <v>1298</v>
      </c>
      <c r="Y157">
        <v>1222</v>
      </c>
      <c r="Z157">
        <v>1298</v>
      </c>
      <c r="AA157">
        <v>1222</v>
      </c>
      <c r="AB157">
        <v>1320</v>
      </c>
      <c r="AC157" s="1">
        <f>(Table2[[#This Row],[Close Price]]/Table2[[#This Row],[Day Low]])-1</f>
        <v>8.0526795985560451E-3</v>
      </c>
      <c r="AD157" s="1">
        <f>(Table2[[#This Row],[Day High]]/Table2[[#This Row],[Close Price]])-1</f>
        <v>2.1564615142452448E-2</v>
      </c>
      <c r="AE157" s="1">
        <f>(Table2[[#This Row],[Close Price]]/Table2[[#This Row],[Current Week Low]])-1</f>
        <v>3.9770867430441781E-2</v>
      </c>
      <c r="AF157" s="1">
        <f>(Table2[[#This Row],[Current Week High]]/Table2[[#This Row],[Close Price]])-1</f>
        <v>2.1564615142452448E-2</v>
      </c>
      <c r="AG157" s="1">
        <f>(Table2[[#This Row],[Close Price]]/Table2[[#This Row],[Current Month Low]])-1</f>
        <v>3.9770867430441781E-2</v>
      </c>
      <c r="AH157" s="1">
        <f>(Table2[[#This Row],[Current Month High]]/Table2[[#This Row],[Close Price]])-1</f>
        <v>3.8879269636392433E-2</v>
      </c>
      <c r="AI157">
        <v>14.040610735085799</v>
      </c>
      <c r="AJ157">
        <v>111.326403326403</v>
      </c>
      <c r="AK157" t="str">
        <f>IF(AND(Table2[[#This Row],[20D EMA]]&gt;Table2[[#This Row],[50D EMA]],Table2[[#This Row],[50D EMA]]&gt;Table2[[#This Row],[200D EMA]]),"Uptrend","Downtrend/NoTrend")</f>
        <v>Downtrend/NoTrend</v>
      </c>
      <c r="AL157">
        <v>0.08</v>
      </c>
      <c r="AM157" t="s">
        <v>3203</v>
      </c>
      <c r="AN157">
        <v>1.62</v>
      </c>
      <c r="AO157" t="s">
        <v>3203</v>
      </c>
      <c r="AP157">
        <v>0.15718482570290501</v>
      </c>
      <c r="AQ157">
        <f>(Table2[[#This Row],[Sharpe Ratio]]-AVERAGE(Table2[Sharpe Ratio]))/_xlfn.STDEV.P(Table2[Sharpe Ratio])</f>
        <v>1.1201342570583055</v>
      </c>
      <c r="AR1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7">
        <f>_xlfn.RANK.AVG(Table2[[#This Row],[1Y Return vs Nifty Z-Score]],Table2[1Y Return vs Nifty Z-Score])</f>
        <v>94</v>
      </c>
      <c r="AT157">
        <f>_xlfn.RANK.AVG(Table2[[#This Row],[6M Return vs Nifty Z-Score]],Table2[6M Return vs Nifty Z-Score])</f>
        <v>448</v>
      </c>
      <c r="AU157">
        <f>_xlfn.RANK.AVG(Table2[[#This Row],[Sharpe Ratio Z-Score]],Table2[Sharpe Ratio Z-Score])</f>
        <v>96</v>
      </c>
      <c r="AV157">
        <f>(Table2[[#This Row],[Rank 1Y]]+Table2[[#This Row],[Rank 6M]]+Table2[[#This Row],[Rank Sharpe]])/3</f>
        <v>212.66666666666666</v>
      </c>
    </row>
    <row r="158" spans="1:48" x14ac:dyDescent="0.3">
      <c r="A158" t="s">
        <v>1880</v>
      </c>
      <c r="B158" t="s">
        <v>1881</v>
      </c>
      <c r="C158" t="s">
        <v>3171</v>
      </c>
      <c r="D158" t="s">
        <v>294</v>
      </c>
      <c r="E158">
        <v>4026.543075</v>
      </c>
      <c r="F158">
        <v>1299.2</v>
      </c>
      <c r="G158">
        <v>58.806972395432503</v>
      </c>
      <c r="H158">
        <f>(Table2[[#This Row],[1Y Return vs Nifty]]-AVERAGE(Table2[1Y Return vs Nifty]))/_xlfn.STDEV.P(Table2[1Y Return vs Nifty])</f>
        <v>0.62192226747919144</v>
      </c>
      <c r="I158">
        <v>-1.2685510407451901</v>
      </c>
      <c r="J158">
        <f>(Table2[[#This Row],[1M Return vs Nifty]]-AVERAGE(Table2[1M Return vs Nifty]))/_xlfn.STDEV.P(Table2[1M Return vs Nifty])</f>
        <v>-0.21089932802922307</v>
      </c>
      <c r="K158">
        <v>57.452618267247203</v>
      </c>
      <c r="L158">
        <f>(Table2[[#This Row],[6M Return vs Nifty]]-AVERAGE(Table2[6M Return vs Nifty]))/_xlfn.STDEV.P(Table2[6M Return vs Nifty])</f>
        <v>1.5697948246675435</v>
      </c>
      <c r="M158">
        <v>7.8740228879333198</v>
      </c>
      <c r="N158">
        <f>(Table2[[#This Row],[1W Return vs Nifty]]-AVERAGE(Table2[1W Return vs Nifty]))/_xlfn.STDEV.P(Table2[1W Return vs Nifty])</f>
        <v>1.2628732469342119</v>
      </c>
      <c r="O158">
        <v>1275.9000000000001</v>
      </c>
      <c r="P158">
        <v>1269.3844243193601</v>
      </c>
      <c r="Q158">
        <v>1064.5635272589</v>
      </c>
      <c r="R158">
        <v>60.592901539396699</v>
      </c>
      <c r="S158" s="1">
        <f>(Table2[[#This Row],[Close Price]]-Table2[[#This Row],[20D EMA]])/Table2[[#This Row],[20D EMA]]</f>
        <v>1.826161924915742E-2</v>
      </c>
      <c r="T158" s="1">
        <f>(Table2[[#This Row],[Close Price]]-Table2[[#This Row],[50D EMA]])/Table2[[#This Row],[50D EMA]]</f>
        <v>2.3488216106501397E-2</v>
      </c>
      <c r="U158" s="1">
        <f>(Table2[[#This Row],[Close Price]]-Table2[[#This Row],[200D EMA]])/Table2[[#This Row],[200D EMA]]</f>
        <v>0.22040626673098196</v>
      </c>
      <c r="V158">
        <v>0.51445903926525705</v>
      </c>
      <c r="W158">
        <v>1267.05</v>
      </c>
      <c r="X158">
        <v>1337.65</v>
      </c>
      <c r="Y158">
        <v>1186</v>
      </c>
      <c r="Z158">
        <v>1337.65</v>
      </c>
      <c r="AA158">
        <v>1186</v>
      </c>
      <c r="AB158">
        <v>1337.65</v>
      </c>
      <c r="AC158" s="1">
        <f>(Table2[[#This Row],[Close Price]]/Table2[[#This Row],[Day Low]])-1</f>
        <v>2.5373900003946348E-2</v>
      </c>
      <c r="AD158" s="1">
        <f>(Table2[[#This Row],[Day High]]/Table2[[#This Row],[Close Price]])-1</f>
        <v>2.9595135467980427E-2</v>
      </c>
      <c r="AE158" s="1">
        <f>(Table2[[#This Row],[Close Price]]/Table2[[#This Row],[Current Week Low]])-1</f>
        <v>9.5446880269814516E-2</v>
      </c>
      <c r="AF158" s="1">
        <f>(Table2[[#This Row],[Current Week High]]/Table2[[#This Row],[Close Price]])-1</f>
        <v>2.9595135467980427E-2</v>
      </c>
      <c r="AG158" s="1">
        <f>(Table2[[#This Row],[Close Price]]/Table2[[#This Row],[Current Month Low]])-1</f>
        <v>9.5446880269814516E-2</v>
      </c>
      <c r="AH158" s="1">
        <f>(Table2[[#This Row],[Current Month High]]/Table2[[#This Row],[Close Price]])-1</f>
        <v>2.9595135467980427E-2</v>
      </c>
      <c r="AI158">
        <v>19.2233682266009</v>
      </c>
      <c r="AJ158">
        <v>91.467098961019801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0.05</v>
      </c>
      <c r="AM158" t="s">
        <v>3203</v>
      </c>
      <c r="AN158">
        <v>2.48</v>
      </c>
      <c r="AO158" t="s">
        <v>3203</v>
      </c>
      <c r="AP158">
        <v>3.0429360169522E-2</v>
      </c>
      <c r="AQ158">
        <f>(Table2[[#This Row],[Sharpe Ratio]]-AVERAGE(Table2[Sharpe Ratio]))/_xlfn.STDEV.P(Table2[Sharpe Ratio])</f>
        <v>-0.39206383951813151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2.8516271715335924</v>
      </c>
      <c r="AS158">
        <f>_xlfn.RANK.AVG(Table2[[#This Row],[1Y Return vs Nifty Z-Score]],Table2[1Y Return vs Nifty Z-Score])</f>
        <v>142</v>
      </c>
      <c r="AT158">
        <f>_xlfn.RANK.AVG(Table2[[#This Row],[6M Return vs Nifty Z-Score]],Table2[6M Return vs Nifty Z-Score])</f>
        <v>53</v>
      </c>
      <c r="AU158">
        <f>_xlfn.RANK.AVG(Table2[[#This Row],[Sharpe Ratio Z-Score]],Table2[Sharpe Ratio Z-Score])</f>
        <v>445</v>
      </c>
      <c r="AV158">
        <f>(Table2[[#This Row],[Rank 1Y]]+Table2[[#This Row],[Rank 6M]]+Table2[[#This Row],[Rank Sharpe]])/3</f>
        <v>213.33333333333334</v>
      </c>
    </row>
    <row r="159" spans="1:48" x14ac:dyDescent="0.3">
      <c r="A159" t="s">
        <v>341</v>
      </c>
      <c r="B159" t="s">
        <v>342</v>
      </c>
      <c r="C159" t="s">
        <v>3157</v>
      </c>
      <c r="D159" t="s">
        <v>122</v>
      </c>
      <c r="E159">
        <v>75455.573562619902</v>
      </c>
      <c r="F159">
        <v>1739</v>
      </c>
      <c r="G159">
        <v>118.708164612747</v>
      </c>
      <c r="H159">
        <f>(Table2[[#This Row],[1Y Return vs Nifty]]-AVERAGE(Table2[1Y Return vs Nifty]))/_xlfn.STDEV.P(Table2[1Y Return vs Nifty])</f>
        <v>1.6822945161136902</v>
      </c>
      <c r="I159">
        <v>0.24930513674110999</v>
      </c>
      <c r="J159">
        <f>(Table2[[#This Row],[1M Return vs Nifty]]-AVERAGE(Table2[1M Return vs Nifty]))/_xlfn.STDEV.P(Table2[1M Return vs Nifty])</f>
        <v>-5.1247373245325849E-2</v>
      </c>
      <c r="K159">
        <v>31.308374510106798</v>
      </c>
      <c r="L159">
        <f>(Table2[[#This Row],[6M Return vs Nifty]]-AVERAGE(Table2[6M Return vs Nifty]))/_xlfn.STDEV.P(Table2[6M Return vs Nifty])</f>
        <v>0.72164836484261141</v>
      </c>
      <c r="M159">
        <v>-1.6510906716262801</v>
      </c>
      <c r="N159">
        <f>(Table2[[#This Row],[1W Return vs Nifty]]-AVERAGE(Table2[1W Return vs Nifty]))/_xlfn.STDEV.P(Table2[1W Return vs Nifty])</f>
        <v>-1.1553781514807044</v>
      </c>
      <c r="O159">
        <v>1686.52</v>
      </c>
      <c r="P159">
        <v>1673.8296287948999</v>
      </c>
      <c r="Q159">
        <v>1406.4301541427401</v>
      </c>
      <c r="R159">
        <v>44.967065952941198</v>
      </c>
      <c r="S159" s="1">
        <f>(Table2[[#This Row],[Close Price]]-Table2[[#This Row],[20D EMA]])/Table2[[#This Row],[20D EMA]]</f>
        <v>3.1117330360742844E-2</v>
      </c>
      <c r="T159" s="1">
        <f>(Table2[[#This Row],[Close Price]]-Table2[[#This Row],[50D EMA]])/Table2[[#This Row],[50D EMA]]</f>
        <v>3.8934889240800762E-2</v>
      </c>
      <c r="U159" s="1">
        <f>(Table2[[#This Row],[Close Price]]-Table2[[#This Row],[200D EMA]])/Table2[[#This Row],[200D EMA]]</f>
        <v>0.2364638193213163</v>
      </c>
      <c r="V159">
        <v>0.63436862392216897</v>
      </c>
      <c r="W159">
        <v>1654.95</v>
      </c>
      <c r="X159">
        <v>1764.75</v>
      </c>
      <c r="Y159">
        <v>1596.6</v>
      </c>
      <c r="Z159">
        <v>1764.75</v>
      </c>
      <c r="AA159">
        <v>1596.6</v>
      </c>
      <c r="AB159">
        <v>1764.75</v>
      </c>
      <c r="AC159" s="1">
        <f>(Table2[[#This Row],[Close Price]]/Table2[[#This Row],[Day Low]])-1</f>
        <v>5.0787032840871271E-2</v>
      </c>
      <c r="AD159" s="1">
        <f>(Table2[[#This Row],[Day High]]/Table2[[#This Row],[Close Price]])-1</f>
        <v>1.4807360552041349E-2</v>
      </c>
      <c r="AE159" s="1">
        <f>(Table2[[#This Row],[Close Price]]/Table2[[#This Row],[Current Week Low]])-1</f>
        <v>8.9189527746461383E-2</v>
      </c>
      <c r="AF159" s="1">
        <f>(Table2[[#This Row],[Current Week High]]/Table2[[#This Row],[Close Price]])-1</f>
        <v>1.4807360552041349E-2</v>
      </c>
      <c r="AG159" s="1">
        <f>(Table2[[#This Row],[Close Price]]/Table2[[#This Row],[Current Month Low]])-1</f>
        <v>8.9189527746461383E-2</v>
      </c>
      <c r="AH159" s="1">
        <f>(Table2[[#This Row],[Current Month High]]/Table2[[#This Row],[Close Price]])-1</f>
        <v>1.4807360552041349E-2</v>
      </c>
      <c r="AI159">
        <v>13.0822311673375</v>
      </c>
      <c r="AJ159">
        <v>148.623918793337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0.03</v>
      </c>
      <c r="AM159" t="s">
        <v>3203</v>
      </c>
      <c r="AN159">
        <v>7.25</v>
      </c>
      <c r="AO159" t="s">
        <v>3203</v>
      </c>
      <c r="AP159">
        <v>2.5032976919705002E-2</v>
      </c>
      <c r="AQ159">
        <f>(Table2[[#This Row],[Sharpe Ratio]]-AVERAGE(Table2[Sharpe Ratio]))/_xlfn.STDEV.P(Table2[Sharpe Ratio])</f>
        <v>-0.45644292127552566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0.74087443495474559</v>
      </c>
      <c r="AS159">
        <f>_xlfn.RANK.AVG(Table2[[#This Row],[1Y Return vs Nifty Z-Score]],Table2[1Y Return vs Nifty Z-Score])</f>
        <v>51</v>
      </c>
      <c r="AT159">
        <f>_xlfn.RANK.AVG(Table2[[#This Row],[6M Return vs Nifty Z-Score]],Table2[6M Return vs Nifty Z-Score])</f>
        <v>129</v>
      </c>
      <c r="AU159">
        <f>_xlfn.RANK.AVG(Table2[[#This Row],[Sharpe Ratio Z-Score]],Table2[Sharpe Ratio Z-Score])</f>
        <v>461</v>
      </c>
      <c r="AV159">
        <f>(Table2[[#This Row],[Rank 1Y]]+Table2[[#This Row],[Rank 6M]]+Table2[[#This Row],[Rank Sharpe]])/3</f>
        <v>213.66666666666666</v>
      </c>
    </row>
    <row r="160" spans="1:48" x14ac:dyDescent="0.3">
      <c r="A160" t="s">
        <v>721</v>
      </c>
      <c r="B160" t="s">
        <v>722</v>
      </c>
      <c r="C160" t="s">
        <v>3158</v>
      </c>
      <c r="D160" t="s">
        <v>723</v>
      </c>
      <c r="E160">
        <v>24751.7914784799</v>
      </c>
      <c r="F160">
        <v>1368.45</v>
      </c>
      <c r="G160">
        <v>36.554368475814101</v>
      </c>
      <c r="H160">
        <f>(Table2[[#This Row],[1Y Return vs Nifty]]-AVERAGE(Table2[1Y Return vs Nifty]))/_xlfn.STDEV.P(Table2[1Y Return vs Nifty])</f>
        <v>0.22800617361222897</v>
      </c>
      <c r="I160">
        <v>20.413619100688599</v>
      </c>
      <c r="J160">
        <f>(Table2[[#This Row],[1M Return vs Nifty]]-AVERAGE(Table2[1M Return vs Nifty]))/_xlfn.STDEV.P(Table2[1M Return vs Nifty])</f>
        <v>2.0696862099034035</v>
      </c>
      <c r="K160">
        <v>14.8564790493045</v>
      </c>
      <c r="L160">
        <f>(Table2[[#This Row],[6M Return vs Nifty]]-AVERAGE(Table2[6M Return vs Nifty]))/_xlfn.STDEV.P(Table2[6M Return vs Nifty])</f>
        <v>0.1879317646568292</v>
      </c>
      <c r="M160">
        <v>12.1233570658509</v>
      </c>
      <c r="N160">
        <f>(Table2[[#This Row],[1W Return vs Nifty]]-AVERAGE(Table2[1W Return vs Nifty]))/_xlfn.STDEV.P(Table2[1W Return vs Nifty])</f>
        <v>2.3417011531661878</v>
      </c>
      <c r="O160">
        <v>1289.7</v>
      </c>
      <c r="P160">
        <v>1264.09476644854</v>
      </c>
      <c r="Q160">
        <v>1139.0699188431299</v>
      </c>
      <c r="R160">
        <v>69.822324576701803</v>
      </c>
      <c r="S160" s="1">
        <f>(Table2[[#This Row],[Close Price]]-Table2[[#This Row],[20D EMA]])/Table2[[#This Row],[20D EMA]]</f>
        <v>6.1060711793440331E-2</v>
      </c>
      <c r="T160" s="1">
        <f>(Table2[[#This Row],[Close Price]]-Table2[[#This Row],[50D EMA]])/Table2[[#This Row],[50D EMA]]</f>
        <v>8.2553330906230168E-2</v>
      </c>
      <c r="U160" s="1">
        <f>(Table2[[#This Row],[Close Price]]-Table2[[#This Row],[200D EMA]])/Table2[[#This Row],[200D EMA]]</f>
        <v>0.20137489135858727</v>
      </c>
      <c r="V160">
        <v>1.6120044519780701</v>
      </c>
      <c r="W160">
        <v>1362.2</v>
      </c>
      <c r="X160">
        <v>1420</v>
      </c>
      <c r="Y160">
        <v>1290</v>
      </c>
      <c r="Z160">
        <v>1425</v>
      </c>
      <c r="AA160">
        <v>1290</v>
      </c>
      <c r="AB160">
        <v>1425</v>
      </c>
      <c r="AC160" s="1">
        <f>(Table2[[#This Row],[Close Price]]/Table2[[#This Row],[Day Low]])-1</f>
        <v>4.5881662017324132E-3</v>
      </c>
      <c r="AD160" s="1">
        <f>(Table2[[#This Row],[Day High]]/Table2[[#This Row],[Close Price]])-1</f>
        <v>3.7670356973217745E-2</v>
      </c>
      <c r="AE160" s="1">
        <f>(Table2[[#This Row],[Close Price]]/Table2[[#This Row],[Current Week Low]])-1</f>
        <v>6.0813953488372041E-2</v>
      </c>
      <c r="AF160" s="1">
        <f>(Table2[[#This Row],[Current Week High]]/Table2[[#This Row],[Close Price]])-1</f>
        <v>4.1324125835799697E-2</v>
      </c>
      <c r="AG160" s="1">
        <f>(Table2[[#This Row],[Close Price]]/Table2[[#This Row],[Current Month Low]])-1</f>
        <v>6.0813953488372041E-2</v>
      </c>
      <c r="AH160" s="1">
        <f>(Table2[[#This Row],[Current Month High]]/Table2[[#This Row],[Close Price]])-1</f>
        <v>4.1324125835799697E-2</v>
      </c>
      <c r="AI160">
        <v>9.2476889911944102</v>
      </c>
      <c r="AJ160">
        <v>110.126679462571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0.05</v>
      </c>
      <c r="AM160" t="s">
        <v>3203</v>
      </c>
      <c r="AN160">
        <v>7.79</v>
      </c>
      <c r="AO160" t="s">
        <v>3203</v>
      </c>
      <c r="AP160">
        <v>0.11962634878135101</v>
      </c>
      <c r="AQ160">
        <f>(Table2[[#This Row],[Sharpe Ratio]]-AVERAGE(Table2[Sharpe Ratio]))/_xlfn.STDEV.P(Table2[Sharpe Ratio])</f>
        <v>0.67206002947301902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5.499385330811668</v>
      </c>
      <c r="AS160">
        <f>_xlfn.RANK.AVG(Table2[[#This Row],[1Y Return vs Nifty Z-Score]],Table2[1Y Return vs Nifty Z-Score])</f>
        <v>229</v>
      </c>
      <c r="AT160">
        <f>_xlfn.RANK.AVG(Table2[[#This Row],[6M Return vs Nifty Z-Score]],Table2[6M Return vs Nifty Z-Score])</f>
        <v>239</v>
      </c>
      <c r="AU160">
        <f>_xlfn.RANK.AVG(Table2[[#This Row],[Sharpe Ratio Z-Score]],Table2[Sharpe Ratio Z-Score])</f>
        <v>178</v>
      </c>
      <c r="AV160">
        <f>(Table2[[#This Row],[Rank 1Y]]+Table2[[#This Row],[Rank 6M]]+Table2[[#This Row],[Rank Sharpe]])/3</f>
        <v>215.33333333333334</v>
      </c>
    </row>
    <row r="161" spans="1:48" x14ac:dyDescent="0.3">
      <c r="A161" t="s">
        <v>968</v>
      </c>
      <c r="B161" t="s">
        <v>969</v>
      </c>
      <c r="C161" t="s">
        <v>3166</v>
      </c>
      <c r="D161" t="s">
        <v>693</v>
      </c>
      <c r="E161">
        <v>15430.763213265</v>
      </c>
      <c r="F161">
        <v>3295.35</v>
      </c>
      <c r="G161">
        <v>32.660178479278798</v>
      </c>
      <c r="H161">
        <f>(Table2[[#This Row],[1Y Return vs Nifty]]-AVERAGE(Table2[1Y Return vs Nifty]))/_xlfn.STDEV.P(Table2[1Y Return vs Nifty])</f>
        <v>0.15907113491958449</v>
      </c>
      <c r="I161">
        <v>11.0312429633438</v>
      </c>
      <c r="J161">
        <f>(Table2[[#This Row],[1M Return vs Nifty]]-AVERAGE(Table2[1M Return vs Nifty]))/_xlfn.STDEV.P(Table2[1M Return vs Nifty])</f>
        <v>1.0828241388700575</v>
      </c>
      <c r="K161">
        <v>29.740064754422601</v>
      </c>
      <c r="L161">
        <f>(Table2[[#This Row],[6M Return vs Nifty]]-AVERAGE(Table2[6M Return vs Nifty]))/_xlfn.STDEV.P(Table2[6M Return vs Nifty])</f>
        <v>0.6707707651863134</v>
      </c>
      <c r="M161">
        <v>9.9981721298211799</v>
      </c>
      <c r="N161">
        <f>(Table2[[#This Row],[1W Return vs Nifty]]-AVERAGE(Table2[1W Return vs Nifty]))/_xlfn.STDEV.P(Table2[1W Return vs Nifty])</f>
        <v>1.8021557281894591</v>
      </c>
      <c r="O161">
        <v>2997.48</v>
      </c>
      <c r="P161">
        <v>2897.5593984909901</v>
      </c>
      <c r="Q161">
        <v>2580.7663947083802</v>
      </c>
      <c r="R161">
        <v>78.278963073090495</v>
      </c>
      <c r="S161" s="1">
        <f>(Table2[[#This Row],[Close Price]]-Table2[[#This Row],[20D EMA]])/Table2[[#This Row],[20D EMA]]</f>
        <v>9.9373473717923017E-2</v>
      </c>
      <c r="T161" s="1">
        <f>(Table2[[#This Row],[Close Price]]-Table2[[#This Row],[50D EMA]])/Table2[[#This Row],[50D EMA]]</f>
        <v>0.13728470992386688</v>
      </c>
      <c r="U161" s="1">
        <f>(Table2[[#This Row],[Close Price]]-Table2[[#This Row],[200D EMA]])/Table2[[#This Row],[200D EMA]]</f>
        <v>0.2768881394134729</v>
      </c>
      <c r="V161">
        <v>1.3025628449020199</v>
      </c>
      <c r="W161">
        <v>3189.45</v>
      </c>
      <c r="X161">
        <v>3430</v>
      </c>
      <c r="Y161">
        <v>2901</v>
      </c>
      <c r="Z161">
        <v>3430</v>
      </c>
      <c r="AA161">
        <v>2901</v>
      </c>
      <c r="AB161">
        <v>3430</v>
      </c>
      <c r="AC161" s="1">
        <f>(Table2[[#This Row],[Close Price]]/Table2[[#This Row],[Day Low]])-1</f>
        <v>3.3203216855570705E-2</v>
      </c>
      <c r="AD161" s="1">
        <f>(Table2[[#This Row],[Day High]]/Table2[[#This Row],[Close Price]])-1</f>
        <v>4.0860606612347805E-2</v>
      </c>
      <c r="AE161" s="1">
        <f>(Table2[[#This Row],[Close Price]]/Table2[[#This Row],[Current Week Low]])-1</f>
        <v>0.13593588417786973</v>
      </c>
      <c r="AF161" s="1">
        <f>(Table2[[#This Row],[Current Week High]]/Table2[[#This Row],[Close Price]])-1</f>
        <v>4.0860606612347805E-2</v>
      </c>
      <c r="AG161" s="1">
        <f>(Table2[[#This Row],[Close Price]]/Table2[[#This Row],[Current Month Low]])-1</f>
        <v>0.13593588417786973</v>
      </c>
      <c r="AH161" s="1">
        <f>(Table2[[#This Row],[Current Month High]]/Table2[[#This Row],[Close Price]])-1</f>
        <v>4.0860606612347805E-2</v>
      </c>
      <c r="AI161">
        <v>4.0860606612347796</v>
      </c>
      <c r="AJ161">
        <v>64.602897102897103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0.19</v>
      </c>
      <c r="AM161" t="s">
        <v>3203</v>
      </c>
      <c r="AN161">
        <v>15.85</v>
      </c>
      <c r="AO161" t="s">
        <v>3203</v>
      </c>
      <c r="AP161">
        <v>8.7677355444638005E-2</v>
      </c>
      <c r="AQ161">
        <f>(Table2[[#This Row],[Sharpe Ratio]]-AVERAGE(Table2[Sharpe Ratio]))/_xlfn.STDEV.P(Table2[Sharpe Ratio])</f>
        <v>0.29090717970823599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4.0057289468736501</v>
      </c>
      <c r="AS161">
        <f>_xlfn.RANK.AVG(Table2[[#This Row],[1Y Return vs Nifty Z-Score]],Table2[1Y Return vs Nifty Z-Score])</f>
        <v>243</v>
      </c>
      <c r="AT161">
        <f>_xlfn.RANK.AVG(Table2[[#This Row],[6M Return vs Nifty Z-Score]],Table2[6M Return vs Nifty Z-Score])</f>
        <v>135</v>
      </c>
      <c r="AU161">
        <f>_xlfn.RANK.AVG(Table2[[#This Row],[Sharpe Ratio Z-Score]],Table2[Sharpe Ratio Z-Score])</f>
        <v>269</v>
      </c>
      <c r="AV161">
        <f>(Table2[[#This Row],[Rank 1Y]]+Table2[[#This Row],[Rank 6M]]+Table2[[#This Row],[Rank Sharpe]])/3</f>
        <v>215.66666666666666</v>
      </c>
    </row>
    <row r="162" spans="1:48" hidden="1" x14ac:dyDescent="0.3">
      <c r="A162" t="s">
        <v>1297</v>
      </c>
      <c r="B162" t="s">
        <v>1298</v>
      </c>
      <c r="C162" t="s">
        <v>3163</v>
      </c>
      <c r="D162" t="s">
        <v>199</v>
      </c>
      <c r="E162">
        <v>9133.5107572800007</v>
      </c>
      <c r="F162">
        <v>2040.15</v>
      </c>
      <c r="G162">
        <v>69.567145060956506</v>
      </c>
      <c r="H162">
        <f>(Table2[[#This Row],[1Y Return vs Nifty]]-AVERAGE(Table2[1Y Return vs Nifty]))/_xlfn.STDEV.P(Table2[1Y Return vs Nifty])</f>
        <v>0.81239908543038986</v>
      </c>
      <c r="I162">
        <v>2.5332207665699502</v>
      </c>
      <c r="J162">
        <f>(Table2[[#This Row],[1M Return vs Nifty]]-AVERAGE(Table2[1M Return vs Nifty]))/_xlfn.STDEV.P(Table2[1M Return vs Nifty])</f>
        <v>0.18898065380499152</v>
      </c>
      <c r="K162">
        <v>-2.39374360388355</v>
      </c>
      <c r="L162">
        <f>(Table2[[#This Row],[6M Return vs Nifty]]-AVERAGE(Table2[6M Return vs Nifty]))/_xlfn.STDEV.P(Table2[6M Return vs Nifty])</f>
        <v>-0.37168339998136812</v>
      </c>
      <c r="M162">
        <v>0.86371408295489804</v>
      </c>
      <c r="N162">
        <f>(Table2[[#This Row],[1W Return vs Nifty]]-AVERAGE(Table2[1W Return vs Nifty]))/_xlfn.STDEV.P(Table2[1W Return vs Nifty])</f>
        <v>-0.51691541017270548</v>
      </c>
      <c r="O162">
        <v>2086.04</v>
      </c>
      <c r="P162">
        <v>2101.3639899483201</v>
      </c>
      <c r="Q162">
        <v>1891.0516287527</v>
      </c>
      <c r="R162">
        <v>48.981887904946902</v>
      </c>
      <c r="S162">
        <f>(Table2[[#This Row],[Close Price]]-Table2[[#This Row],[20D EMA]])/Table2[[#This Row],[20D EMA]]</f>
        <v>-2.1998619393683666E-2</v>
      </c>
      <c r="T162">
        <f>(Table2[[#This Row],[Close Price]]-Table2[[#This Row],[50D EMA]])/Table2[[#This Row],[50D EMA]]</f>
        <v>-2.9130598145362452E-2</v>
      </c>
      <c r="U162">
        <f>(Table2[[#This Row],[Close Price]]-Table2[[#This Row],[200D EMA]])/Table2[[#This Row],[200D EMA]]</f>
        <v>7.8844156859769282E-2</v>
      </c>
      <c r="V162">
        <v>0.39668325240485902</v>
      </c>
      <c r="W162">
        <v>2005.25</v>
      </c>
      <c r="X162">
        <v>2114</v>
      </c>
      <c r="Y162">
        <v>2005.25</v>
      </c>
      <c r="Z162">
        <v>2145</v>
      </c>
      <c r="AA162">
        <v>2005.25</v>
      </c>
      <c r="AB162">
        <v>2170</v>
      </c>
      <c r="AC162" s="1">
        <f>(Table2[[#This Row],[Close Price]]/Table2[[#This Row],[Day Low]])-1</f>
        <v>1.7404313676598893E-2</v>
      </c>
      <c r="AD162" s="1">
        <f>(Table2[[#This Row],[Day High]]/Table2[[#This Row],[Close Price]])-1</f>
        <v>3.6198318751072156E-2</v>
      </c>
      <c r="AE162" s="1">
        <f>(Table2[[#This Row],[Close Price]]/Table2[[#This Row],[Current Week Low]])-1</f>
        <v>1.7404313676598893E-2</v>
      </c>
      <c r="AF162" s="1">
        <f>(Table2[[#This Row],[Current Week High]]/Table2[[#This Row],[Close Price]])-1</f>
        <v>5.1393279905889155E-2</v>
      </c>
      <c r="AG162" s="1">
        <f>(Table2[[#This Row],[Close Price]]/Table2[[#This Row],[Current Month Low]])-1</f>
        <v>1.7404313676598893E-2</v>
      </c>
      <c r="AH162" s="1">
        <f>(Table2[[#This Row],[Current Month High]]/Table2[[#This Row],[Close Price]])-1</f>
        <v>6.3647280837193287E-2</v>
      </c>
      <c r="AI162">
        <v>17.5893929367938</v>
      </c>
      <c r="AJ162">
        <v>105.45317220543799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0.06</v>
      </c>
      <c r="AM162" t="s">
        <v>3203</v>
      </c>
      <c r="AN162">
        <v>1.73</v>
      </c>
      <c r="AO162" t="s">
        <v>3203</v>
      </c>
      <c r="AP162">
        <v>0.15281835357965601</v>
      </c>
      <c r="AQ162">
        <f>(Table2[[#This Row],[Sharpe Ratio]]-AVERAGE(Table2[Sharpe Ratio]))/_xlfn.STDEV.P(Table2[Sharpe Ratio])</f>
        <v>1.0680420588580455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116</v>
      </c>
      <c r="AT162">
        <f>_xlfn.RANK.AVG(Table2[[#This Row],[6M Return vs Nifty Z-Score]],Table2[6M Return vs Nifty Z-Score])</f>
        <v>430</v>
      </c>
      <c r="AU162">
        <f>_xlfn.RANK.AVG(Table2[[#This Row],[Sharpe Ratio Z-Score]],Table2[Sharpe Ratio Z-Score])</f>
        <v>103</v>
      </c>
      <c r="AV162">
        <f>(Table2[[#This Row],[Rank 1Y]]+Table2[[#This Row],[Rank 6M]]+Table2[[#This Row],[Rank Sharpe]])/3</f>
        <v>216.33333333333334</v>
      </c>
    </row>
    <row r="163" spans="1:48" x14ac:dyDescent="0.3">
      <c r="A163" t="s">
        <v>949</v>
      </c>
      <c r="B163" t="s">
        <v>950</v>
      </c>
      <c r="C163" t="s">
        <v>3156</v>
      </c>
      <c r="D163" t="s">
        <v>21</v>
      </c>
      <c r="E163">
        <v>15779.6049457799</v>
      </c>
      <c r="F163">
        <v>2834.4</v>
      </c>
      <c r="G163">
        <v>240.77381422483199</v>
      </c>
      <c r="H163">
        <f>(Table2[[#This Row],[1Y Return vs Nifty]]-AVERAGE(Table2[1Y Return vs Nifty]))/_xlfn.STDEV.P(Table2[1Y Return vs Nifty])</f>
        <v>3.8431033843349147</v>
      </c>
      <c r="I163">
        <v>12.5309368619689</v>
      </c>
      <c r="J163">
        <f>(Table2[[#This Row],[1M Return vs Nifty]]-AVERAGE(Table2[1M Return vs Nifty]))/_xlfn.STDEV.P(Table2[1M Return vs Nifty])</f>
        <v>1.2405657391905147</v>
      </c>
      <c r="K163">
        <v>38.119492298171899</v>
      </c>
      <c r="L163">
        <f>(Table2[[#This Row],[6M Return vs Nifty]]-AVERAGE(Table2[6M Return vs Nifty]))/_xlfn.STDEV.P(Table2[6M Return vs Nifty])</f>
        <v>0.94260811005690148</v>
      </c>
      <c r="M163">
        <v>4.87310251519982</v>
      </c>
      <c r="N163">
        <f>(Table2[[#This Row],[1W Return vs Nifty]]-AVERAGE(Table2[1W Return vs Nifty]))/_xlfn.STDEV.P(Table2[1W Return vs Nifty])</f>
        <v>0.50099467797884822</v>
      </c>
      <c r="O163">
        <v>2653.55</v>
      </c>
      <c r="P163">
        <v>2598.6317210571401</v>
      </c>
      <c r="Q163">
        <v>2141.3692620532302</v>
      </c>
      <c r="R163">
        <v>68.500526543821493</v>
      </c>
      <c r="S163" s="1">
        <f>(Table2[[#This Row],[Close Price]]-Table2[[#This Row],[20D EMA]])/Table2[[#This Row],[20D EMA]]</f>
        <v>6.8153982400934551E-2</v>
      </c>
      <c r="T163" s="1">
        <f>(Table2[[#This Row],[Close Price]]-Table2[[#This Row],[50D EMA]])/Table2[[#This Row],[50D EMA]]</f>
        <v>9.0727853828763361E-2</v>
      </c>
      <c r="U163" s="1">
        <f>(Table2[[#This Row],[Close Price]]-Table2[[#This Row],[200D EMA]])/Table2[[#This Row],[200D EMA]]</f>
        <v>0.32363906133698045</v>
      </c>
      <c r="V163">
        <v>0.84443917749675701</v>
      </c>
      <c r="W163">
        <v>2777.1</v>
      </c>
      <c r="X163">
        <v>2885.4</v>
      </c>
      <c r="Y163">
        <v>2620</v>
      </c>
      <c r="Z163">
        <v>2885.4</v>
      </c>
      <c r="AA163">
        <v>2620</v>
      </c>
      <c r="AB163">
        <v>2885.4</v>
      </c>
      <c r="AC163" s="1">
        <f>(Table2[[#This Row],[Close Price]]/Table2[[#This Row],[Day Low]])-1</f>
        <v>2.0633034460408428E-2</v>
      </c>
      <c r="AD163" s="1">
        <f>(Table2[[#This Row],[Day High]]/Table2[[#This Row],[Close Price]])-1</f>
        <v>1.7993226079593638E-2</v>
      </c>
      <c r="AE163" s="1">
        <f>(Table2[[#This Row],[Close Price]]/Table2[[#This Row],[Current Week Low]])-1</f>
        <v>8.1832061068702222E-2</v>
      </c>
      <c r="AF163" s="1">
        <f>(Table2[[#This Row],[Current Week High]]/Table2[[#This Row],[Close Price]])-1</f>
        <v>1.7993226079593638E-2</v>
      </c>
      <c r="AG163" s="1">
        <f>(Table2[[#This Row],[Close Price]]/Table2[[#This Row],[Current Month Low]])-1</f>
        <v>8.1832061068702222E-2</v>
      </c>
      <c r="AH163" s="1">
        <f>(Table2[[#This Row],[Current Month High]]/Table2[[#This Row],[Close Price]])-1</f>
        <v>1.7993226079593638E-2</v>
      </c>
      <c r="AI163">
        <v>4.0714084109511699</v>
      </c>
      <c r="AJ163">
        <v>270.146914789422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0.18</v>
      </c>
      <c r="AM163" t="s">
        <v>3203</v>
      </c>
      <c r="AN163">
        <v>7.9</v>
      </c>
      <c r="AO163" t="s">
        <v>3203</v>
      </c>
      <c r="AQ163">
        <f>(Table2[[#This Row],[Sharpe Ratio]]-AVERAGE(Table2[Sharpe Ratio]))/_xlfn.STDEV.P(Table2[Sharpe Ratio])</f>
        <v>-0.75508740094610949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5.7721845106150704</v>
      </c>
      <c r="AS163">
        <f>_xlfn.RANK.AVG(Table2[[#This Row],[1Y Return vs Nifty Z-Score]],Table2[1Y Return vs Nifty Z-Score])</f>
        <v>3</v>
      </c>
      <c r="AT163">
        <f>_xlfn.RANK.AVG(Table2[[#This Row],[6M Return vs Nifty Z-Score]],Table2[6M Return vs Nifty Z-Score])</f>
        <v>99</v>
      </c>
      <c r="AU163">
        <f>_xlfn.RANK.AVG(Table2[[#This Row],[Sharpe Ratio Z-Score]],Table2[Sharpe Ratio Z-Score])</f>
        <v>547.5</v>
      </c>
      <c r="AV163">
        <f>(Table2[[#This Row],[Rank 1Y]]+Table2[[#This Row],[Rank 6M]]+Table2[[#This Row],[Rank Sharpe]])/3</f>
        <v>216.5</v>
      </c>
    </row>
    <row r="164" spans="1:48" x14ac:dyDescent="0.3">
      <c r="A164" t="s">
        <v>578</v>
      </c>
      <c r="B164" t="s">
        <v>579</v>
      </c>
      <c r="C164" t="s">
        <v>3157</v>
      </c>
      <c r="D164" t="s">
        <v>220</v>
      </c>
      <c r="E164">
        <v>34178.387330400001</v>
      </c>
      <c r="F164">
        <v>6697</v>
      </c>
      <c r="G164">
        <v>82.330748460984196</v>
      </c>
      <c r="H164">
        <f>(Table2[[#This Row],[1Y Return vs Nifty]]-AVERAGE(Table2[1Y Return vs Nifty]))/_xlfn.STDEV.P(Table2[1Y Return vs Nifty])</f>
        <v>1.0383406791947662</v>
      </c>
      <c r="I164">
        <v>3.3790778979534601</v>
      </c>
      <c r="J164">
        <f>(Table2[[#This Row],[1M Return vs Nifty]]-AVERAGE(Table2[1M Return vs Nifty]))/_xlfn.STDEV.P(Table2[1M Return vs Nifty])</f>
        <v>0.2779500479388412</v>
      </c>
      <c r="K164">
        <v>-1.11426310309397</v>
      </c>
      <c r="L164">
        <f>(Table2[[#This Row],[6M Return vs Nifty]]-AVERAGE(Table2[6M Return vs Nifty]))/_xlfn.STDEV.P(Table2[6M Return vs Nifty])</f>
        <v>-0.3301757217620151</v>
      </c>
      <c r="M164">
        <v>-0.63183939488443597</v>
      </c>
      <c r="N164">
        <f>(Table2[[#This Row],[1W Return vs Nifty]]-AVERAGE(Table2[1W Return vs Nifty]))/_xlfn.STDEV.P(Table2[1W Return vs Nifty])</f>
        <v>-0.89660897146988727</v>
      </c>
      <c r="O164">
        <v>6760.23</v>
      </c>
      <c r="P164">
        <v>6749.25596373398</v>
      </c>
      <c r="Q164">
        <v>6183.2212031468498</v>
      </c>
      <c r="R164">
        <v>49.873534066600499</v>
      </c>
      <c r="S164" s="1">
        <f>(Table2[[#This Row],[Close Price]]-Table2[[#This Row],[20D EMA]])/Table2[[#This Row],[20D EMA]]</f>
        <v>-9.3532320645894548E-3</v>
      </c>
      <c r="T164" s="1">
        <f>(Table2[[#This Row],[Close Price]]-Table2[[#This Row],[50D EMA]])/Table2[[#This Row],[50D EMA]]</f>
        <v>-7.7424776915809498E-3</v>
      </c>
      <c r="U164" s="1">
        <f>(Table2[[#This Row],[Close Price]]-Table2[[#This Row],[200D EMA]])/Table2[[#This Row],[200D EMA]]</f>
        <v>8.3092417361952192E-2</v>
      </c>
      <c r="V164">
        <v>0.29536528047948502</v>
      </c>
      <c r="W164">
        <v>6675.05</v>
      </c>
      <c r="X164">
        <v>6834.7</v>
      </c>
      <c r="Y164">
        <v>6600</v>
      </c>
      <c r="Z164">
        <v>6876.85</v>
      </c>
      <c r="AA164">
        <v>6600</v>
      </c>
      <c r="AB164">
        <v>6949.95</v>
      </c>
      <c r="AC164" s="1">
        <f>(Table2[[#This Row],[Close Price]]/Table2[[#This Row],[Day Low]])-1</f>
        <v>3.2883648811619093E-3</v>
      </c>
      <c r="AD164" s="1">
        <f>(Table2[[#This Row],[Day High]]/Table2[[#This Row],[Close Price]])-1</f>
        <v>2.0561445423323832E-2</v>
      </c>
      <c r="AE164" s="1">
        <f>(Table2[[#This Row],[Close Price]]/Table2[[#This Row],[Current Week Low]])-1</f>
        <v>1.4696969696969653E-2</v>
      </c>
      <c r="AF164" s="1">
        <f>(Table2[[#This Row],[Current Week High]]/Table2[[#This Row],[Close Price]])-1</f>
        <v>2.6855308347021101E-2</v>
      </c>
      <c r="AG164" s="1">
        <f>(Table2[[#This Row],[Close Price]]/Table2[[#This Row],[Current Month Low]])-1</f>
        <v>1.4696969696969653E-2</v>
      </c>
      <c r="AH164" s="1">
        <f>(Table2[[#This Row],[Current Month High]]/Table2[[#This Row],[Close Price]])-1</f>
        <v>3.7770643571748419E-2</v>
      </c>
      <c r="AI164">
        <v>45.689861131850002</v>
      </c>
      <c r="AJ164">
        <v>111.48532360696601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0.03</v>
      </c>
      <c r="AM164" t="s">
        <v>3203</v>
      </c>
      <c r="AN164">
        <v>-1.42</v>
      </c>
      <c r="AO164" t="s">
        <v>3202</v>
      </c>
      <c r="AP164">
        <v>0.13768556849042701</v>
      </c>
      <c r="AQ164">
        <f>(Table2[[#This Row],[Sharpe Ratio]]-AVERAGE(Table2[Sharpe Ratio]))/_xlfn.STDEV.P(Table2[Sharpe Ratio])</f>
        <v>0.8875072889249449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0.97701332282664977</v>
      </c>
      <c r="AS164">
        <f>_xlfn.RANK.AVG(Table2[[#This Row],[1Y Return vs Nifty Z-Score]],Table2[1Y Return vs Nifty Z-Score])</f>
        <v>98</v>
      </c>
      <c r="AT164">
        <f>_xlfn.RANK.AVG(Table2[[#This Row],[6M Return vs Nifty Z-Score]],Table2[6M Return vs Nifty Z-Score])</f>
        <v>418</v>
      </c>
      <c r="AU164">
        <f>_xlfn.RANK.AVG(Table2[[#This Row],[Sharpe Ratio Z-Score]],Table2[Sharpe Ratio Z-Score])</f>
        <v>134</v>
      </c>
      <c r="AV164">
        <f>(Table2[[#This Row],[Rank 1Y]]+Table2[[#This Row],[Rank 6M]]+Table2[[#This Row],[Rank Sharpe]])/3</f>
        <v>216.66666666666666</v>
      </c>
    </row>
    <row r="165" spans="1:48" hidden="1" x14ac:dyDescent="0.3">
      <c r="A165" t="s">
        <v>197</v>
      </c>
      <c r="B165" t="s">
        <v>198</v>
      </c>
      <c r="C165" t="s">
        <v>3163</v>
      </c>
      <c r="D165" t="s">
        <v>199</v>
      </c>
      <c r="E165">
        <v>132120.512473059</v>
      </c>
      <c r="F165">
        <v>182.69</v>
      </c>
      <c r="G165">
        <v>73.988214964625399</v>
      </c>
      <c r="H165">
        <f>(Table2[[#This Row],[1Y Return vs Nifty]]-AVERAGE(Table2[1Y Return vs Nifty]))/_xlfn.STDEV.P(Table2[1Y Return vs Nifty])</f>
        <v>0.89066096406072248</v>
      </c>
      <c r="I165">
        <v>-4.6485061539052497</v>
      </c>
      <c r="J165">
        <f>(Table2[[#This Row],[1M Return vs Nifty]]-AVERAGE(Table2[1M Return vs Nifty]))/_xlfn.STDEV.P(Table2[1M Return vs Nifty])</f>
        <v>-0.56641156225913758</v>
      </c>
      <c r="K165">
        <v>37.180705097571803</v>
      </c>
      <c r="L165">
        <f>(Table2[[#This Row],[6M Return vs Nifty]]-AVERAGE(Table2[6M Return vs Nifty]))/_xlfn.STDEV.P(Table2[6M Return vs Nifty])</f>
        <v>0.91215287684708768</v>
      </c>
      <c r="M165">
        <v>1.8689057150428401</v>
      </c>
      <c r="N165">
        <f>(Table2[[#This Row],[1W Return vs Nifty]]-AVERAGE(Table2[1W Return vs Nifty]))/_xlfn.STDEV.P(Table2[1W Return vs Nifty])</f>
        <v>-0.26171571572580504</v>
      </c>
      <c r="O165">
        <v>191.55</v>
      </c>
      <c r="P165">
        <v>194.33844860400299</v>
      </c>
      <c r="Q165">
        <v>166.176727183428</v>
      </c>
      <c r="R165">
        <v>43.795988935133799</v>
      </c>
      <c r="S165">
        <f>(Table2[[#This Row],[Close Price]]-Table2[[#This Row],[20D EMA]])/Table2[[#This Row],[20D EMA]]</f>
        <v>-4.6254241712346711E-2</v>
      </c>
      <c r="T165">
        <f>(Table2[[#This Row],[Close Price]]-Table2[[#This Row],[50D EMA]])/Table2[[#This Row],[50D EMA]]</f>
        <v>-5.9938981131513767E-2</v>
      </c>
      <c r="U165">
        <f>(Table2[[#This Row],[Close Price]]-Table2[[#This Row],[200D EMA]])/Table2[[#This Row],[200D EMA]]</f>
        <v>9.9371753773586091E-2</v>
      </c>
      <c r="V165">
        <v>0.69276849588975398</v>
      </c>
      <c r="W165">
        <v>181.97</v>
      </c>
      <c r="X165">
        <v>189.74</v>
      </c>
      <c r="Y165">
        <v>180.7</v>
      </c>
      <c r="Z165">
        <v>189.74</v>
      </c>
      <c r="AA165">
        <v>180.7</v>
      </c>
      <c r="AB165">
        <v>189.74</v>
      </c>
      <c r="AC165" s="1">
        <f>(Table2[[#This Row],[Close Price]]/Table2[[#This Row],[Day Low]])-1</f>
        <v>3.9566961587074179E-3</v>
      </c>
      <c r="AD165" s="1">
        <f>(Table2[[#This Row],[Day High]]/Table2[[#This Row],[Close Price]])-1</f>
        <v>3.8589961136351159E-2</v>
      </c>
      <c r="AE165" s="1">
        <f>(Table2[[#This Row],[Close Price]]/Table2[[#This Row],[Current Week Low]])-1</f>
        <v>1.1012728278915418E-2</v>
      </c>
      <c r="AF165" s="1">
        <f>(Table2[[#This Row],[Current Week High]]/Table2[[#This Row],[Close Price]])-1</f>
        <v>3.8589961136351159E-2</v>
      </c>
      <c r="AG165" s="1">
        <f>(Table2[[#This Row],[Close Price]]/Table2[[#This Row],[Current Month Low]])-1</f>
        <v>1.1012728278915418E-2</v>
      </c>
      <c r="AH165" s="1">
        <f>(Table2[[#This Row],[Current Month High]]/Table2[[#This Row],[Close Price]])-1</f>
        <v>3.8589961136351159E-2</v>
      </c>
      <c r="AI165">
        <v>18.774973999671499</v>
      </c>
      <c r="AJ165">
        <v>110.47235023041399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0.01</v>
      </c>
      <c r="AM165" t="s">
        <v>3203</v>
      </c>
      <c r="AN165">
        <v>-5.58</v>
      </c>
      <c r="AO165" t="s">
        <v>3202</v>
      </c>
      <c r="AP165">
        <v>3.1514853670252002E-2</v>
      </c>
      <c r="AQ165">
        <f>(Table2[[#This Row],[Sharpe Ratio]]-AVERAGE(Table2[Sharpe Ratio]))/_xlfn.STDEV.P(Table2[Sharpe Ratio])</f>
        <v>-0.37911385587251351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107</v>
      </c>
      <c r="AT165">
        <f>_xlfn.RANK.AVG(Table2[[#This Row],[6M Return vs Nifty Z-Score]],Table2[6M Return vs Nifty Z-Score])</f>
        <v>104</v>
      </c>
      <c r="AU165">
        <f>_xlfn.RANK.AVG(Table2[[#This Row],[Sharpe Ratio Z-Score]],Table2[Sharpe Ratio Z-Score])</f>
        <v>440</v>
      </c>
      <c r="AV165">
        <f>(Table2[[#This Row],[Rank 1Y]]+Table2[[#This Row],[Rank 6M]]+Table2[[#This Row],[Rank Sharpe]])/3</f>
        <v>217</v>
      </c>
    </row>
    <row r="166" spans="1:48" x14ac:dyDescent="0.3">
      <c r="A166" t="s">
        <v>1180</v>
      </c>
      <c r="B166" t="s">
        <v>1181</v>
      </c>
      <c r="C166" t="s">
        <v>3167</v>
      </c>
      <c r="D166" t="s">
        <v>264</v>
      </c>
      <c r="E166">
        <v>10431.6667352</v>
      </c>
      <c r="F166">
        <v>1627.3</v>
      </c>
      <c r="G166">
        <v>166.38723491705201</v>
      </c>
      <c r="H166">
        <f>(Table2[[#This Row],[1Y Return vs Nifty]]-AVERAGE(Table2[1Y Return vs Nifty]))/_xlfn.STDEV.P(Table2[1Y Return vs Nifty])</f>
        <v>2.5263104884162333</v>
      </c>
      <c r="I166">
        <v>29.739138271730301</v>
      </c>
      <c r="J166">
        <f>(Table2[[#This Row],[1M Return vs Nifty]]-AVERAGE(Table2[1M Return vs Nifty]))/_xlfn.STDEV.P(Table2[1M Return vs Nifty])</f>
        <v>3.0505679213032013</v>
      </c>
      <c r="K166">
        <v>42.850524471464297</v>
      </c>
      <c r="L166">
        <f>(Table2[[#This Row],[6M Return vs Nifty]]-AVERAGE(Table2[6M Return vs Nifty]))/_xlfn.STDEV.P(Table2[6M Return vs Nifty])</f>
        <v>1.0960877144535632</v>
      </c>
      <c r="M166">
        <v>3.1629101638033199</v>
      </c>
      <c r="N166">
        <f>(Table2[[#This Row],[1W Return vs Nifty]]-AVERAGE(Table2[1W Return vs Nifty]))/_xlfn.STDEV.P(Table2[1W Return vs Nifty])</f>
        <v>6.68082486556585E-2</v>
      </c>
      <c r="O166">
        <v>1517.42</v>
      </c>
      <c r="P166">
        <v>1419.69294035589</v>
      </c>
      <c r="Q166">
        <v>1158.105428569</v>
      </c>
      <c r="R166">
        <v>62.2897404004094</v>
      </c>
      <c r="S166" s="1">
        <f>(Table2[[#This Row],[Close Price]]-Table2[[#This Row],[20D EMA]])/Table2[[#This Row],[20D EMA]]</f>
        <v>7.2412384178408007E-2</v>
      </c>
      <c r="T166" s="1">
        <f>(Table2[[#This Row],[Close Price]]-Table2[[#This Row],[50D EMA]])/Table2[[#This Row],[50D EMA]]</f>
        <v>0.14623377615167041</v>
      </c>
      <c r="U166" s="1">
        <f>(Table2[[#This Row],[Close Price]]-Table2[[#This Row],[200D EMA]])/Table2[[#This Row],[200D EMA]]</f>
        <v>0.40513977385526551</v>
      </c>
      <c r="V166">
        <v>2.4567399900609099</v>
      </c>
      <c r="W166">
        <v>1609.55</v>
      </c>
      <c r="X166">
        <v>1648.15</v>
      </c>
      <c r="Y166">
        <v>1584.05</v>
      </c>
      <c r="Z166">
        <v>1718</v>
      </c>
      <c r="AA166">
        <v>1584.05</v>
      </c>
      <c r="AB166">
        <v>1734.85</v>
      </c>
      <c r="AC166" s="1">
        <f>(Table2[[#This Row],[Close Price]]/Table2[[#This Row],[Day Low]])-1</f>
        <v>1.1027927060358378E-2</v>
      </c>
      <c r="AD166" s="1">
        <f>(Table2[[#This Row],[Day High]]/Table2[[#This Row],[Close Price]])-1</f>
        <v>1.2812634425121372E-2</v>
      </c>
      <c r="AE166" s="1">
        <f>(Table2[[#This Row],[Close Price]]/Table2[[#This Row],[Current Week Low]])-1</f>
        <v>2.7303431078564477E-2</v>
      </c>
      <c r="AF166" s="1">
        <f>(Table2[[#This Row],[Current Week High]]/Table2[[#This Row],[Close Price]])-1</f>
        <v>5.5736496036379313E-2</v>
      </c>
      <c r="AG166" s="1">
        <f>(Table2[[#This Row],[Close Price]]/Table2[[#This Row],[Current Month Low]])-1</f>
        <v>2.7303431078564477E-2</v>
      </c>
      <c r="AH166" s="1">
        <f>(Table2[[#This Row],[Current Month High]]/Table2[[#This Row],[Close Price]])-1</f>
        <v>6.609107109936696E-2</v>
      </c>
      <c r="AI166">
        <v>6.6091071099366898</v>
      </c>
      <c r="AJ166">
        <v>198.31347387717599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0.28000000000000003</v>
      </c>
      <c r="AM166" t="s">
        <v>3203</v>
      </c>
      <c r="AN166">
        <v>18.47</v>
      </c>
      <c r="AO166" t="s">
        <v>3203</v>
      </c>
      <c r="AQ166">
        <f>(Table2[[#This Row],[Sharpe Ratio]]-AVERAGE(Table2[Sharpe Ratio]))/_xlfn.STDEV.P(Table2[Sharpe Ratio])</f>
        <v>-0.75508740094610949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5.9846869718825468</v>
      </c>
      <c r="AS166">
        <f>_xlfn.RANK.AVG(Table2[[#This Row],[1Y Return vs Nifty Z-Score]],Table2[1Y Return vs Nifty Z-Score])</f>
        <v>23</v>
      </c>
      <c r="AT166">
        <f>_xlfn.RANK.AVG(Table2[[#This Row],[6M Return vs Nifty Z-Score]],Table2[6M Return vs Nifty Z-Score])</f>
        <v>81</v>
      </c>
      <c r="AU166">
        <f>_xlfn.RANK.AVG(Table2[[#This Row],[Sharpe Ratio Z-Score]],Table2[Sharpe Ratio Z-Score])</f>
        <v>547.5</v>
      </c>
      <c r="AV166">
        <f>(Table2[[#This Row],[Rank 1Y]]+Table2[[#This Row],[Rank 6M]]+Table2[[#This Row],[Rank Sharpe]])/3</f>
        <v>217.16666666666666</v>
      </c>
    </row>
    <row r="167" spans="1:48" hidden="1" x14ac:dyDescent="0.3">
      <c r="A167" t="s">
        <v>139</v>
      </c>
      <c r="B167" t="s">
        <v>140</v>
      </c>
      <c r="C167" t="s">
        <v>3157</v>
      </c>
      <c r="D167" t="s">
        <v>141</v>
      </c>
      <c r="E167">
        <v>201268.060906</v>
      </c>
      <c r="F167">
        <v>153.9</v>
      </c>
      <c r="G167">
        <v>85.981765606490697</v>
      </c>
      <c r="H167">
        <f>(Table2[[#This Row],[1Y Return vs Nifty]]-AVERAGE(Table2[1Y Return vs Nifty]))/_xlfn.STDEV.P(Table2[1Y Return vs Nifty])</f>
        <v>1.1029710666224273</v>
      </c>
      <c r="I167">
        <v>3.3093981841340399</v>
      </c>
      <c r="J167">
        <f>(Table2[[#This Row],[1M Return vs Nifty]]-AVERAGE(Table2[1M Return vs Nifty]))/_xlfn.STDEV.P(Table2[1M Return vs Nifty])</f>
        <v>0.27062095926426327</v>
      </c>
      <c r="K167">
        <v>-5.7681176815509598</v>
      </c>
      <c r="L167">
        <f>(Table2[[#This Row],[6M Return vs Nifty]]-AVERAGE(Table2[6M Return vs Nifty]))/_xlfn.STDEV.P(Table2[6M Return vs Nifty])</f>
        <v>-0.48115160471064</v>
      </c>
      <c r="M167">
        <v>-0.382609918753331</v>
      </c>
      <c r="N167">
        <f>(Table2[[#This Row],[1W Return vs Nifty]]-AVERAGE(Table2[1W Return vs Nifty]))/_xlfn.STDEV.P(Table2[1W Return vs Nifty])</f>
        <v>-0.83333418472727894</v>
      </c>
      <c r="O167">
        <v>150.85</v>
      </c>
      <c r="P167">
        <v>156.81435926997401</v>
      </c>
      <c r="Q167">
        <v>151.44336768240399</v>
      </c>
      <c r="R167">
        <v>58.594032952053396</v>
      </c>
      <c r="S167">
        <f>(Table2[[#This Row],[Close Price]]-Table2[[#This Row],[20D EMA]])/Table2[[#This Row],[20D EMA]]</f>
        <v>2.0218760357971571E-2</v>
      </c>
      <c r="T167">
        <f>(Table2[[#This Row],[Close Price]]-Table2[[#This Row],[50D EMA]])/Table2[[#This Row],[50D EMA]]</f>
        <v>-1.8584772998731538E-2</v>
      </c>
      <c r="U167">
        <f>(Table2[[#This Row],[Close Price]]-Table2[[#This Row],[200D EMA]])/Table2[[#This Row],[200D EMA]]</f>
        <v>1.6221458590038016E-2</v>
      </c>
      <c r="V167">
        <v>1.3447139814412199</v>
      </c>
      <c r="W167">
        <v>152.86000000000001</v>
      </c>
      <c r="X167">
        <v>157.22</v>
      </c>
      <c r="Y167">
        <v>148.61000000000001</v>
      </c>
      <c r="Z167">
        <v>159.24</v>
      </c>
      <c r="AA167">
        <v>148.61000000000001</v>
      </c>
      <c r="AB167">
        <v>161</v>
      </c>
      <c r="AC167" s="1">
        <f>(Table2[[#This Row],[Close Price]]/Table2[[#This Row],[Day Low]])-1</f>
        <v>6.8036111474552019E-3</v>
      </c>
      <c r="AD167" s="1">
        <f>(Table2[[#This Row],[Day High]]/Table2[[#This Row],[Close Price]])-1</f>
        <v>2.1572449642625058E-2</v>
      </c>
      <c r="AE167" s="1">
        <f>(Table2[[#This Row],[Close Price]]/Table2[[#This Row],[Current Week Low]])-1</f>
        <v>3.5596527824506952E-2</v>
      </c>
      <c r="AF167" s="1">
        <f>(Table2[[#This Row],[Current Week High]]/Table2[[#This Row],[Close Price]])-1</f>
        <v>3.4697855750487339E-2</v>
      </c>
      <c r="AG167" s="1">
        <f>(Table2[[#This Row],[Close Price]]/Table2[[#This Row],[Current Month Low]])-1</f>
        <v>3.5596527824506952E-2</v>
      </c>
      <c r="AH167" s="1">
        <f>(Table2[[#This Row],[Current Month High]]/Table2[[#This Row],[Close Price]])-1</f>
        <v>4.6133853151397064E-2</v>
      </c>
      <c r="AI167">
        <v>48.797920727745201</v>
      </c>
      <c r="AJ167">
        <v>111.691884456671</v>
      </c>
      <c r="AK167" t="str">
        <f>IF(AND(Table2[[#This Row],[20D EMA]]&gt;Table2[[#This Row],[50D EMA]],Table2[[#This Row],[50D EMA]]&gt;Table2[[#This Row],[200D EMA]]),"Uptrend","Downtrend/NoTrend")</f>
        <v>Downtrend/NoTrend</v>
      </c>
      <c r="AL167">
        <v>-0.18</v>
      </c>
      <c r="AM167" t="s">
        <v>3202</v>
      </c>
      <c r="AN167">
        <v>11.78</v>
      </c>
      <c r="AO167" t="s">
        <v>3203</v>
      </c>
      <c r="AP167">
        <v>0.16430463218611599</v>
      </c>
      <c r="AQ167">
        <f>(Table2[[#This Row],[Sharpe Ratio]]-AVERAGE(Table2[Sharpe Ratio]))/_xlfn.STDEV.P(Table2[Sharpe Ratio])</f>
        <v>1.2050738513124775</v>
      </c>
      <c r="AR1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7">
        <f>_xlfn.RANK.AVG(Table2[[#This Row],[1Y Return vs Nifty Z-Score]],Table2[1Y Return vs Nifty Z-Score])</f>
        <v>89</v>
      </c>
      <c r="AT167">
        <f>_xlfn.RANK.AVG(Table2[[#This Row],[6M Return vs Nifty Z-Score]],Table2[6M Return vs Nifty Z-Score])</f>
        <v>480</v>
      </c>
      <c r="AU167">
        <f>_xlfn.RANK.AVG(Table2[[#This Row],[Sharpe Ratio Z-Score]],Table2[Sharpe Ratio Z-Score])</f>
        <v>84</v>
      </c>
      <c r="AV167">
        <f>(Table2[[#This Row],[Rank 1Y]]+Table2[[#This Row],[Rank 6M]]+Table2[[#This Row],[Rank Sharpe]])/3</f>
        <v>217.66666666666666</v>
      </c>
    </row>
    <row r="168" spans="1:48" x14ac:dyDescent="0.3">
      <c r="A168" t="s">
        <v>931</v>
      </c>
      <c r="B168" t="s">
        <v>932</v>
      </c>
      <c r="C168" t="s">
        <v>3157</v>
      </c>
      <c r="D168" t="s">
        <v>220</v>
      </c>
      <c r="E168">
        <v>16564.276895679999</v>
      </c>
      <c r="F168">
        <v>3959.5</v>
      </c>
      <c r="G168">
        <v>68.629668751459903</v>
      </c>
      <c r="H168">
        <f>(Table2[[#This Row],[1Y Return vs Nifty]]-AVERAGE(Table2[1Y Return vs Nifty]))/_xlfn.STDEV.P(Table2[1Y Return vs Nifty])</f>
        <v>0.79580385876551651</v>
      </c>
      <c r="I168">
        <v>4.4093408794018902</v>
      </c>
      <c r="J168">
        <f>(Table2[[#This Row],[1M Return vs Nifty]]-AVERAGE(Table2[1M Return vs Nifty]))/_xlfn.STDEV.P(Table2[1M Return vs Nifty])</f>
        <v>0.38631571615526389</v>
      </c>
      <c r="K168">
        <v>-9.5670693405679099</v>
      </c>
      <c r="L168">
        <f>(Table2[[#This Row],[6M Return vs Nifty]]-AVERAGE(Table2[6M Return vs Nifty]))/_xlfn.STDEV.P(Table2[6M Return vs Nifty])</f>
        <v>-0.60439354777741094</v>
      </c>
      <c r="M168">
        <v>0.34659000017185398</v>
      </c>
      <c r="N168">
        <f>(Table2[[#This Row],[1W Return vs Nifty]]-AVERAGE(Table2[1W Return vs Nifty]))/_xlfn.STDEV.P(Table2[1W Return vs Nifty])</f>
        <v>-0.64820371750097483</v>
      </c>
      <c r="O168">
        <v>4019.17</v>
      </c>
      <c r="P168">
        <v>3967.13784555354</v>
      </c>
      <c r="Q168">
        <v>3590.8235753846998</v>
      </c>
      <c r="R168">
        <v>45.412323230665599</v>
      </c>
      <c r="S168" s="1">
        <f>(Table2[[#This Row],[Close Price]]-Table2[[#This Row],[20D EMA]])/Table2[[#This Row],[20D EMA]]</f>
        <v>-1.4846348873026041E-2</v>
      </c>
      <c r="T168" s="1">
        <f>(Table2[[#This Row],[Close Price]]-Table2[[#This Row],[50D EMA]])/Table2[[#This Row],[50D EMA]]</f>
        <v>-1.9252785889708169E-3</v>
      </c>
      <c r="U168" s="1">
        <f>(Table2[[#This Row],[Close Price]]-Table2[[#This Row],[200D EMA]])/Table2[[#This Row],[200D EMA]]</f>
        <v>0.10267182914320773</v>
      </c>
      <c r="V168">
        <v>0.79126800619576498</v>
      </c>
      <c r="W168">
        <v>3937.05</v>
      </c>
      <c r="X168">
        <v>4011.6</v>
      </c>
      <c r="Y168">
        <v>3937.05</v>
      </c>
      <c r="Z168">
        <v>4139.8999999999996</v>
      </c>
      <c r="AA168">
        <v>3937.05</v>
      </c>
      <c r="AB168">
        <v>4189.8999999999996</v>
      </c>
      <c r="AC168" s="1">
        <f>(Table2[[#This Row],[Close Price]]/Table2[[#This Row],[Day Low]])-1</f>
        <v>5.7022389860428291E-3</v>
      </c>
      <c r="AD168" s="1">
        <f>(Table2[[#This Row],[Day High]]/Table2[[#This Row],[Close Price]])-1</f>
        <v>1.3158227048869708E-2</v>
      </c>
      <c r="AE168" s="1">
        <f>(Table2[[#This Row],[Close Price]]/Table2[[#This Row],[Current Week Low]])-1</f>
        <v>5.7022389860428291E-3</v>
      </c>
      <c r="AF168" s="1">
        <f>(Table2[[#This Row],[Current Week High]]/Table2[[#This Row],[Close Price]])-1</f>
        <v>4.5561308245990473E-2</v>
      </c>
      <c r="AG168" s="1">
        <f>(Table2[[#This Row],[Close Price]]/Table2[[#This Row],[Current Month Low]])-1</f>
        <v>5.7022389860428291E-3</v>
      </c>
      <c r="AH168" s="1">
        <f>(Table2[[#This Row],[Current Month High]]/Table2[[#This Row],[Close Price]])-1</f>
        <v>5.8189165298648815E-2</v>
      </c>
      <c r="AI168">
        <v>10.6705392094961</v>
      </c>
      <c r="AJ168">
        <v>99.631945144701007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0.02</v>
      </c>
      <c r="AM168" t="s">
        <v>3203</v>
      </c>
      <c r="AN168">
        <v>-1.84</v>
      </c>
      <c r="AO168" t="s">
        <v>3202</v>
      </c>
      <c r="AP168">
        <v>0.26426823260391302</v>
      </c>
      <c r="AQ168">
        <f>(Table2[[#This Row],[Sharpe Ratio]]-AVERAGE(Table2[Sharpe Ratio]))/_xlfn.STDEV.P(Table2[Sharpe Ratio])</f>
        <v>2.3976438572102396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2.327166166852634</v>
      </c>
      <c r="AS168">
        <f>_xlfn.RANK.AVG(Table2[[#This Row],[1Y Return vs Nifty Z-Score]],Table2[1Y Return vs Nifty Z-Score])</f>
        <v>120</v>
      </c>
      <c r="AT168">
        <f>_xlfn.RANK.AVG(Table2[[#This Row],[6M Return vs Nifty Z-Score]],Table2[6M Return vs Nifty Z-Score])</f>
        <v>532</v>
      </c>
      <c r="AU168">
        <f>_xlfn.RANK.AVG(Table2[[#This Row],[Sharpe Ratio Z-Score]],Table2[Sharpe Ratio Z-Score])</f>
        <v>4</v>
      </c>
      <c r="AV168">
        <f>(Table2[[#This Row],[Rank 1Y]]+Table2[[#This Row],[Rank 6M]]+Table2[[#This Row],[Rank Sharpe]])/3</f>
        <v>218.66666666666666</v>
      </c>
    </row>
    <row r="169" spans="1:48" hidden="1" x14ac:dyDescent="0.3">
      <c r="A169" t="s">
        <v>767</v>
      </c>
      <c r="B169" t="s">
        <v>768</v>
      </c>
      <c r="C169" t="s">
        <v>3167</v>
      </c>
      <c r="D169" t="s">
        <v>173</v>
      </c>
      <c r="E169">
        <v>21631.52392965</v>
      </c>
      <c r="F169">
        <v>655.95</v>
      </c>
      <c r="G169">
        <v>42.766491167004801</v>
      </c>
      <c r="H169">
        <f>(Table2[[#This Row],[1Y Return vs Nifty]]-AVERAGE(Table2[1Y Return vs Nifty]))/_xlfn.STDEV.P(Table2[1Y Return vs Nifty])</f>
        <v>0.33797330887314037</v>
      </c>
      <c r="I169">
        <v>3.01140110682991</v>
      </c>
      <c r="J169">
        <f>(Table2[[#This Row],[1M Return vs Nifty]]-AVERAGE(Table2[1M Return vs Nifty]))/_xlfn.STDEV.P(Table2[1M Return vs Nifty])</f>
        <v>0.23927687237568726</v>
      </c>
      <c r="K169">
        <v>9.5564547505182897</v>
      </c>
      <c r="L169">
        <f>(Table2[[#This Row],[6M Return vs Nifty]]-AVERAGE(Table2[6M Return vs Nifty]))/_xlfn.STDEV.P(Table2[6M Return vs Nifty])</f>
        <v>1.5993463906633171E-2</v>
      </c>
      <c r="M169">
        <v>0.363920907573552</v>
      </c>
      <c r="N169">
        <f>(Table2[[#This Row],[1W Return vs Nifty]]-AVERAGE(Table2[1W Return vs Nifty]))/_xlfn.STDEV.P(Table2[1W Return vs Nifty])</f>
        <v>-0.64380371840407236</v>
      </c>
      <c r="O169">
        <v>702.05</v>
      </c>
      <c r="P169">
        <v>710.76377020037205</v>
      </c>
      <c r="Q169">
        <v>616.38397970926997</v>
      </c>
      <c r="R169">
        <v>42.4889998991219</v>
      </c>
      <c r="S169">
        <f>(Table2[[#This Row],[Close Price]]-Table2[[#This Row],[20D EMA]])/Table2[[#This Row],[20D EMA]]</f>
        <v>-6.56648386867031E-2</v>
      </c>
      <c r="T169">
        <f>(Table2[[#This Row],[Close Price]]-Table2[[#This Row],[50D EMA]])/Table2[[#This Row],[50D EMA]]</f>
        <v>-7.7119533238053775E-2</v>
      </c>
      <c r="U169">
        <f>(Table2[[#This Row],[Close Price]]-Table2[[#This Row],[200D EMA]])/Table2[[#This Row],[200D EMA]]</f>
        <v>6.4190539652559109E-2</v>
      </c>
      <c r="V169">
        <v>0.431611659518709</v>
      </c>
      <c r="W169">
        <v>653</v>
      </c>
      <c r="X169">
        <v>686.7</v>
      </c>
      <c r="Y169">
        <v>653</v>
      </c>
      <c r="Z169">
        <v>708.4</v>
      </c>
      <c r="AA169">
        <v>653</v>
      </c>
      <c r="AB169">
        <v>709.9</v>
      </c>
      <c r="AC169" s="1">
        <f>(Table2[[#This Row],[Close Price]]/Table2[[#This Row],[Day Low]])-1</f>
        <v>4.5176110260336522E-3</v>
      </c>
      <c r="AD169" s="1">
        <f>(Table2[[#This Row],[Day High]]/Table2[[#This Row],[Close Price]])-1</f>
        <v>4.6878573061971185E-2</v>
      </c>
      <c r="AE169" s="1">
        <f>(Table2[[#This Row],[Close Price]]/Table2[[#This Row],[Current Week Low]])-1</f>
        <v>4.5176110260336522E-3</v>
      </c>
      <c r="AF169" s="1">
        <f>(Table2[[#This Row],[Current Week High]]/Table2[[#This Row],[Close Price]])-1</f>
        <v>7.9960362832532939E-2</v>
      </c>
      <c r="AG169" s="1">
        <f>(Table2[[#This Row],[Close Price]]/Table2[[#This Row],[Current Month Low]])-1</f>
        <v>4.5176110260336522E-3</v>
      </c>
      <c r="AH169" s="1">
        <f>(Table2[[#This Row],[Current Month High]]/Table2[[#This Row],[Close Price]])-1</f>
        <v>8.2247122494092384E-2</v>
      </c>
      <c r="AI169">
        <v>28.660721091546598</v>
      </c>
      <c r="AJ169">
        <v>87.227058655630003</v>
      </c>
      <c r="AK169" t="str">
        <f>IF(AND(Table2[[#This Row],[20D EMA]]&gt;Table2[[#This Row],[50D EMA]],Table2[[#This Row],[50D EMA]]&gt;Table2[[#This Row],[200D EMA]]),"Uptrend","Downtrend/NoTrend")</f>
        <v>Downtrend/NoTrend</v>
      </c>
      <c r="AL169">
        <v>-0.1</v>
      </c>
      <c r="AM169" t="s">
        <v>3202</v>
      </c>
      <c r="AN169">
        <v>-10.58</v>
      </c>
      <c r="AO169" t="s">
        <v>3202</v>
      </c>
      <c r="AP169">
        <v>0.12746993976760199</v>
      </c>
      <c r="AQ169">
        <f>(Table2[[#This Row],[Sharpe Ratio]]-AVERAGE(Table2[Sharpe Ratio]))/_xlfn.STDEV.P(Table2[Sharpe Ratio])</f>
        <v>0.76563440364159507</v>
      </c>
      <c r="AR1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9">
        <f>_xlfn.RANK.AVG(Table2[[#This Row],[1Y Return vs Nifty Z-Score]],Table2[1Y Return vs Nifty Z-Score])</f>
        <v>206</v>
      </c>
      <c r="AT169">
        <f>_xlfn.RANK.AVG(Table2[[#This Row],[6M Return vs Nifty Z-Score]],Table2[6M Return vs Nifty Z-Score])</f>
        <v>297</v>
      </c>
      <c r="AU169">
        <f>_xlfn.RANK.AVG(Table2[[#This Row],[Sharpe Ratio Z-Score]],Table2[Sharpe Ratio Z-Score])</f>
        <v>155</v>
      </c>
      <c r="AV169">
        <f>(Table2[[#This Row],[Rank 1Y]]+Table2[[#This Row],[Rank 6M]]+Table2[[#This Row],[Rank Sharpe]])/3</f>
        <v>219.33333333333334</v>
      </c>
    </row>
    <row r="170" spans="1:48" hidden="1" x14ac:dyDescent="0.3">
      <c r="A170" t="s">
        <v>873</v>
      </c>
      <c r="B170" t="s">
        <v>874</v>
      </c>
      <c r="C170" t="s">
        <v>3167</v>
      </c>
      <c r="D170" t="s">
        <v>117</v>
      </c>
      <c r="E170">
        <v>17947.609886279999</v>
      </c>
      <c r="F170">
        <v>11996.85</v>
      </c>
      <c r="G170">
        <v>109.46898431020701</v>
      </c>
      <c r="H170">
        <f>(Table2[[#This Row],[1Y Return vs Nifty]]-AVERAGE(Table2[1Y Return vs Nifty]))/_xlfn.STDEV.P(Table2[1Y Return vs Nifty])</f>
        <v>1.5187423390985542</v>
      </c>
      <c r="I170">
        <v>-9.3507146163749901</v>
      </c>
      <c r="J170">
        <f>(Table2[[#This Row],[1M Return vs Nifty]]-AVERAGE(Table2[1M Return vs Nifty]))/_xlfn.STDEV.P(Table2[1M Return vs Nifty])</f>
        <v>-1.0610017506905143</v>
      </c>
      <c r="K170">
        <v>56.8068011231612</v>
      </c>
      <c r="L170">
        <f>(Table2[[#This Row],[6M Return vs Nifty]]-AVERAGE(Table2[6M Return vs Nifty]))/_xlfn.STDEV.P(Table2[6M Return vs Nifty])</f>
        <v>1.5488438448060131</v>
      </c>
      <c r="M170">
        <v>-0.61913909382344201</v>
      </c>
      <c r="N170">
        <f>(Table2[[#This Row],[1W Return vs Nifty]]-AVERAGE(Table2[1W Return vs Nifty]))/_xlfn.STDEV.P(Table2[1W Return vs Nifty])</f>
        <v>-0.89338459827905903</v>
      </c>
      <c r="O170">
        <v>12381.41</v>
      </c>
      <c r="P170">
        <v>12939.053376441099</v>
      </c>
      <c r="Q170">
        <v>11153.135134664901</v>
      </c>
      <c r="R170">
        <v>31.8684438680657</v>
      </c>
      <c r="S170">
        <f>(Table2[[#This Row],[Close Price]]-Table2[[#This Row],[20D EMA]])/Table2[[#This Row],[20D EMA]]</f>
        <v>-3.1059467378917224E-2</v>
      </c>
      <c r="T170">
        <f>(Table2[[#This Row],[Close Price]]-Table2[[#This Row],[50D EMA]])/Table2[[#This Row],[50D EMA]]</f>
        <v>-7.2818570959497272E-2</v>
      </c>
      <c r="U170">
        <f>(Table2[[#This Row],[Close Price]]-Table2[[#This Row],[200D EMA]])/Table2[[#This Row],[200D EMA]]</f>
        <v>7.5648224032788897E-2</v>
      </c>
      <c r="V170">
        <v>1.0296410562632601</v>
      </c>
      <c r="W170">
        <v>11900</v>
      </c>
      <c r="X170">
        <v>12349</v>
      </c>
      <c r="Y170">
        <v>11388.7</v>
      </c>
      <c r="Z170">
        <v>12386.3</v>
      </c>
      <c r="AA170">
        <v>11388.7</v>
      </c>
      <c r="AB170">
        <v>12599</v>
      </c>
      <c r="AC170" s="1">
        <f>(Table2[[#This Row],[Close Price]]/Table2[[#This Row],[Day Low]])-1</f>
        <v>8.1386554621849516E-3</v>
      </c>
      <c r="AD170" s="1">
        <f>(Table2[[#This Row],[Day High]]/Table2[[#This Row],[Close Price]])-1</f>
        <v>2.9353538637225673E-2</v>
      </c>
      <c r="AE170" s="1">
        <f>(Table2[[#This Row],[Close Price]]/Table2[[#This Row],[Current Week Low]])-1</f>
        <v>5.3399422234319927E-2</v>
      </c>
      <c r="AF170" s="1">
        <f>(Table2[[#This Row],[Current Week High]]/Table2[[#This Row],[Close Price]])-1</f>
        <v>3.2462688122298688E-2</v>
      </c>
      <c r="AG170" s="1">
        <f>(Table2[[#This Row],[Close Price]]/Table2[[#This Row],[Current Month Low]])-1</f>
        <v>5.3399422234319927E-2</v>
      </c>
      <c r="AH170" s="1">
        <f>(Table2[[#This Row],[Current Month High]]/Table2[[#This Row],[Close Price]])-1</f>
        <v>5.0192342156482717E-2</v>
      </c>
      <c r="AI170">
        <v>30.885190695890898</v>
      </c>
      <c r="AJ170">
        <v>168.42493874948201</v>
      </c>
      <c r="AK170" t="str">
        <f>IF(AND(Table2[[#This Row],[20D EMA]]&gt;Table2[[#This Row],[50D EMA]],Table2[[#This Row],[50D EMA]]&gt;Table2[[#This Row],[200D EMA]]),"Uptrend","Downtrend/NoTrend")</f>
        <v>Downtrend/NoTrend</v>
      </c>
      <c r="AL170">
        <v>-0.04</v>
      </c>
      <c r="AM170" t="s">
        <v>3202</v>
      </c>
      <c r="AN170">
        <v>-4.6100000000000003</v>
      </c>
      <c r="AO170" t="s">
        <v>3202</v>
      </c>
      <c r="AQ170">
        <f>(Table2[[#This Row],[Sharpe Ratio]]-AVERAGE(Table2[Sharpe Ratio]))/_xlfn.STDEV.P(Table2[Sharpe Ratio])</f>
        <v>-0.75508740094610949</v>
      </c>
      <c r="AR1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0">
        <f>_xlfn.RANK.AVG(Table2[[#This Row],[1Y Return vs Nifty Z-Score]],Table2[1Y Return vs Nifty Z-Score])</f>
        <v>57</v>
      </c>
      <c r="AT170">
        <f>_xlfn.RANK.AVG(Table2[[#This Row],[6M Return vs Nifty Z-Score]],Table2[6M Return vs Nifty Z-Score])</f>
        <v>54</v>
      </c>
      <c r="AU170">
        <f>_xlfn.RANK.AVG(Table2[[#This Row],[Sharpe Ratio Z-Score]],Table2[Sharpe Ratio Z-Score])</f>
        <v>547.5</v>
      </c>
      <c r="AV170">
        <f>(Table2[[#This Row],[Rank 1Y]]+Table2[[#This Row],[Rank 6M]]+Table2[[#This Row],[Rank Sharpe]])/3</f>
        <v>219.5</v>
      </c>
    </row>
    <row r="171" spans="1:48" hidden="1" x14ac:dyDescent="0.3">
      <c r="A171" t="s">
        <v>1455</v>
      </c>
      <c r="B171" t="s">
        <v>1456</v>
      </c>
      <c r="C171" t="s">
        <v>3171</v>
      </c>
      <c r="D171" t="s">
        <v>396</v>
      </c>
      <c r="E171">
        <v>7286.6856829799999</v>
      </c>
      <c r="F171">
        <v>1613.3</v>
      </c>
      <c r="G171">
        <v>59.860573779311103</v>
      </c>
      <c r="H171">
        <f>(Table2[[#This Row],[1Y Return vs Nifty]]-AVERAGE(Table2[1Y Return vs Nifty]))/_xlfn.STDEV.P(Table2[1Y Return vs Nifty])</f>
        <v>0.64057314281627431</v>
      </c>
      <c r="I171">
        <v>6.6385498423331004</v>
      </c>
      <c r="J171">
        <f>(Table2[[#This Row],[1M Return vs Nifty]]-AVERAGE(Table2[1M Return vs Nifty]))/_xlfn.STDEV.P(Table2[1M Return vs Nifty])</f>
        <v>0.62078955750639175</v>
      </c>
      <c r="K171">
        <v>12.590790085883199</v>
      </c>
      <c r="L171">
        <f>(Table2[[#This Row],[6M Return vs Nifty]]-AVERAGE(Table2[6M Return vs Nifty]))/_xlfn.STDEV.P(Table2[6M Return vs Nifty])</f>
        <v>0.1144304581650181</v>
      </c>
      <c r="M171">
        <v>6.0284602804170602</v>
      </c>
      <c r="N171">
        <f>(Table2[[#This Row],[1W Return vs Nifty]]-AVERAGE(Table2[1W Return vs Nifty]))/_xlfn.STDEV.P(Table2[1W Return vs Nifty])</f>
        <v>0.79431879573721997</v>
      </c>
      <c r="O171">
        <v>1534.54</v>
      </c>
      <c r="P171">
        <v>1556.8040382909801</v>
      </c>
      <c r="Q171">
        <v>1428.0224375197499</v>
      </c>
      <c r="R171">
        <v>71.521970267493202</v>
      </c>
      <c r="S171">
        <f>(Table2[[#This Row],[Close Price]]-Table2[[#This Row],[20D EMA]])/Table2[[#This Row],[20D EMA]]</f>
        <v>5.1324826983982164E-2</v>
      </c>
      <c r="T171">
        <f>(Table2[[#This Row],[Close Price]]-Table2[[#This Row],[50D EMA]])/Table2[[#This Row],[50D EMA]]</f>
        <v>3.6289706552302944E-2</v>
      </c>
      <c r="U171">
        <f>(Table2[[#This Row],[Close Price]]-Table2[[#This Row],[200D EMA]])/Table2[[#This Row],[200D EMA]]</f>
        <v>0.12974415360170949</v>
      </c>
      <c r="V171">
        <v>1.0931904513430599</v>
      </c>
      <c r="W171">
        <v>1590</v>
      </c>
      <c r="X171">
        <v>1670</v>
      </c>
      <c r="Y171">
        <v>1510.1</v>
      </c>
      <c r="Z171">
        <v>1670</v>
      </c>
      <c r="AA171">
        <v>1510.1</v>
      </c>
      <c r="AB171">
        <v>1670</v>
      </c>
      <c r="AC171" s="1">
        <f>(Table2[[#This Row],[Close Price]]/Table2[[#This Row],[Day Low]])-1</f>
        <v>1.465408805031454E-2</v>
      </c>
      <c r="AD171" s="1">
        <f>(Table2[[#This Row],[Day High]]/Table2[[#This Row],[Close Price]])-1</f>
        <v>3.5145354242856364E-2</v>
      </c>
      <c r="AE171" s="1">
        <f>(Table2[[#This Row],[Close Price]]/Table2[[#This Row],[Current Week Low]])-1</f>
        <v>6.8339845043374536E-2</v>
      </c>
      <c r="AF171" s="1">
        <f>(Table2[[#This Row],[Current Week High]]/Table2[[#This Row],[Close Price]])-1</f>
        <v>3.5145354242856364E-2</v>
      </c>
      <c r="AG171" s="1">
        <f>(Table2[[#This Row],[Close Price]]/Table2[[#This Row],[Current Month Low]])-1</f>
        <v>6.8339845043374536E-2</v>
      </c>
      <c r="AH171" s="1">
        <f>(Table2[[#This Row],[Current Month High]]/Table2[[#This Row],[Close Price]])-1</f>
        <v>3.5145354242856364E-2</v>
      </c>
      <c r="AI171">
        <v>19.3702349222091</v>
      </c>
      <c r="AJ171">
        <v>104.318642350557</v>
      </c>
      <c r="AK171" t="str">
        <f>IF(AND(Table2[[#This Row],[20D EMA]]&gt;Table2[[#This Row],[50D EMA]],Table2[[#This Row],[50D EMA]]&gt;Table2[[#This Row],[200D EMA]]),"Uptrend","Downtrend/NoTrend")</f>
        <v>Downtrend/NoTrend</v>
      </c>
      <c r="AL171">
        <v>-0.05</v>
      </c>
      <c r="AM171" t="s">
        <v>3202</v>
      </c>
      <c r="AN171">
        <v>12.12</v>
      </c>
      <c r="AO171" t="s">
        <v>3203</v>
      </c>
      <c r="AP171">
        <v>8.9206839358869E-2</v>
      </c>
      <c r="AQ171">
        <f>(Table2[[#This Row],[Sharpe Ratio]]-AVERAGE(Table2[Sharpe Ratio]))/_xlfn.STDEV.P(Table2[Sharpe Ratio])</f>
        <v>0.30915398787632442</v>
      </c>
      <c r="AR1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1">
        <f>_xlfn.RANK.AVG(Table2[[#This Row],[1Y Return vs Nifty Z-Score]],Table2[1Y Return vs Nifty Z-Score])</f>
        <v>134</v>
      </c>
      <c r="AT171">
        <f>_xlfn.RANK.AVG(Table2[[#This Row],[6M Return vs Nifty Z-Score]],Table2[6M Return vs Nifty Z-Score])</f>
        <v>263</v>
      </c>
      <c r="AU171">
        <f>_xlfn.RANK.AVG(Table2[[#This Row],[Sharpe Ratio Z-Score]],Table2[Sharpe Ratio Z-Score])</f>
        <v>262</v>
      </c>
      <c r="AV171">
        <f>(Table2[[#This Row],[Rank 1Y]]+Table2[[#This Row],[Rank 6M]]+Table2[[#This Row],[Rank Sharpe]])/3</f>
        <v>219.66666666666666</v>
      </c>
    </row>
    <row r="172" spans="1:48" hidden="1" x14ac:dyDescent="0.3">
      <c r="A172" t="s">
        <v>937</v>
      </c>
      <c r="B172" t="s">
        <v>938</v>
      </c>
      <c r="C172" t="s">
        <v>3167</v>
      </c>
      <c r="D172" t="s">
        <v>764</v>
      </c>
      <c r="E172">
        <v>16294.179190319999</v>
      </c>
      <c r="F172">
        <v>1203</v>
      </c>
      <c r="G172">
        <v>28.679553924130001</v>
      </c>
      <c r="H172">
        <f>(Table2[[#This Row],[1Y Return vs Nifty]]-AVERAGE(Table2[1Y Return vs Nifty]))/_xlfn.STDEV.P(Table2[1Y Return vs Nifty])</f>
        <v>8.8606029731030961E-2</v>
      </c>
      <c r="I172">
        <v>8.7513878428068796</v>
      </c>
      <c r="J172">
        <f>(Table2[[#This Row],[1M Return vs Nifty]]-AVERAGE(Table2[1M Return vs Nifty]))/_xlfn.STDEV.P(Table2[1M Return vs Nifty])</f>
        <v>0.84302320646512807</v>
      </c>
      <c r="K172">
        <v>2.5444704309475998</v>
      </c>
      <c r="L172">
        <f>(Table2[[#This Row],[6M Return vs Nifty]]-AVERAGE(Table2[6M Return vs Nifty]))/_xlfn.STDEV.P(Table2[6M Return vs Nifty])</f>
        <v>-0.21148260050879075</v>
      </c>
      <c r="M172">
        <v>1.7056014221989</v>
      </c>
      <c r="N172">
        <f>(Table2[[#This Row],[1W Return vs Nifty]]-AVERAGE(Table2[1W Return vs Nifty]))/_xlfn.STDEV.P(Table2[1W Return vs Nifty])</f>
        <v>-0.30317567649873212</v>
      </c>
      <c r="O172">
        <v>1184.74</v>
      </c>
      <c r="P172">
        <v>1238.33040889836</v>
      </c>
      <c r="Q172">
        <v>1208.41888864057</v>
      </c>
      <c r="R172">
        <v>57.747175599421503</v>
      </c>
      <c r="S172">
        <f>(Table2[[#This Row],[Close Price]]-Table2[[#This Row],[20D EMA]])/Table2[[#This Row],[20D EMA]]</f>
        <v>1.5412664382058502E-2</v>
      </c>
      <c r="T172">
        <f>(Table2[[#This Row],[Close Price]]-Table2[[#This Row],[50D EMA]])/Table2[[#This Row],[50D EMA]]</f>
        <v>-2.8530680216268416E-2</v>
      </c>
      <c r="U172">
        <f>(Table2[[#This Row],[Close Price]]-Table2[[#This Row],[200D EMA]])/Table2[[#This Row],[200D EMA]]</f>
        <v>-4.4842799889250884E-3</v>
      </c>
      <c r="V172">
        <v>0.85751812128326499</v>
      </c>
      <c r="W172">
        <v>1200</v>
      </c>
      <c r="X172">
        <v>1228</v>
      </c>
      <c r="Y172">
        <v>1161.0999999999999</v>
      </c>
      <c r="Z172">
        <v>1235.5</v>
      </c>
      <c r="AA172">
        <v>1161.0999999999999</v>
      </c>
      <c r="AB172">
        <v>1249.9000000000001</v>
      </c>
      <c r="AC172" s="1">
        <f>(Table2[[#This Row],[Close Price]]/Table2[[#This Row],[Day Low]])-1</f>
        <v>2.4999999999999467E-3</v>
      </c>
      <c r="AD172" s="1">
        <f>(Table2[[#This Row],[Day High]]/Table2[[#This Row],[Close Price]])-1</f>
        <v>2.0781379883624274E-2</v>
      </c>
      <c r="AE172" s="1">
        <f>(Table2[[#This Row],[Close Price]]/Table2[[#This Row],[Current Week Low]])-1</f>
        <v>3.608646972698315E-2</v>
      </c>
      <c r="AF172" s="1">
        <f>(Table2[[#This Row],[Current Week High]]/Table2[[#This Row],[Close Price]])-1</f>
        <v>2.7015793848711445E-2</v>
      </c>
      <c r="AG172" s="1">
        <f>(Table2[[#This Row],[Close Price]]/Table2[[#This Row],[Current Month Low]])-1</f>
        <v>3.608646972698315E-2</v>
      </c>
      <c r="AH172" s="1">
        <f>(Table2[[#This Row],[Current Month High]]/Table2[[#This Row],[Close Price]])-1</f>
        <v>3.8985868661679302E-2</v>
      </c>
      <c r="AI172">
        <v>57.684954280964199</v>
      </c>
      <c r="AJ172">
        <v>54.230769230769198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-0.1</v>
      </c>
      <c r="AM172" t="s">
        <v>3202</v>
      </c>
      <c r="AN172">
        <v>10.11</v>
      </c>
      <c r="AO172" t="s">
        <v>3203</v>
      </c>
      <c r="AP172">
        <v>0.237812069471912</v>
      </c>
      <c r="AQ172">
        <f>(Table2[[#This Row],[Sharpe Ratio]]-AVERAGE(Table2[Sharpe Ratio]))/_xlfn.STDEV.P(Table2[Sharpe Ratio])</f>
        <v>2.0820207054780471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266</v>
      </c>
      <c r="AT172">
        <f>_xlfn.RANK.AVG(Table2[[#This Row],[6M Return vs Nifty Z-Score]],Table2[6M Return vs Nifty Z-Score])</f>
        <v>384</v>
      </c>
      <c r="AU172">
        <f>_xlfn.RANK.AVG(Table2[[#This Row],[Sharpe Ratio Z-Score]],Table2[Sharpe Ratio Z-Score])</f>
        <v>14</v>
      </c>
      <c r="AV172">
        <f>(Table2[[#This Row],[Rank 1Y]]+Table2[[#This Row],[Rank 6M]]+Table2[[#This Row],[Rank Sharpe]])/3</f>
        <v>221.33333333333334</v>
      </c>
    </row>
    <row r="173" spans="1:48" hidden="1" x14ac:dyDescent="0.3">
      <c r="A173" t="s">
        <v>408</v>
      </c>
      <c r="B173" t="s">
        <v>409</v>
      </c>
      <c r="C173" t="s">
        <v>3163</v>
      </c>
      <c r="D173" t="s">
        <v>199</v>
      </c>
      <c r="E173">
        <v>56021.166356649999</v>
      </c>
      <c r="F173">
        <v>949.5</v>
      </c>
      <c r="G173">
        <v>38.238510471038403</v>
      </c>
      <c r="H173">
        <f>(Table2[[#This Row],[1Y Return vs Nifty]]-AVERAGE(Table2[1Y Return vs Nifty]))/_xlfn.STDEV.P(Table2[1Y Return vs Nifty])</f>
        <v>0.2578188929987989</v>
      </c>
      <c r="I173">
        <v>-4.2039857596361099</v>
      </c>
      <c r="J173">
        <f>(Table2[[#This Row],[1M Return vs Nifty]]-AVERAGE(Table2[1M Return vs Nifty]))/_xlfn.STDEV.P(Table2[1M Return vs Nifty])</f>
        <v>-0.51965578200866158</v>
      </c>
      <c r="K173">
        <v>23.0592615981611</v>
      </c>
      <c r="L173">
        <f>(Table2[[#This Row],[6M Return vs Nifty]]-AVERAGE(Table2[6M Return vs Nifty]))/_xlfn.STDEV.P(Table2[6M Return vs Nifty])</f>
        <v>0.45403856216656202</v>
      </c>
      <c r="M173">
        <v>0.48813222476797302</v>
      </c>
      <c r="N173">
        <f>(Table2[[#This Row],[1W Return vs Nifty]]-AVERAGE(Table2[1W Return vs Nifty]))/_xlfn.STDEV.P(Table2[1W Return vs Nifty])</f>
        <v>-0.61226874618288507</v>
      </c>
      <c r="O173">
        <v>974.03</v>
      </c>
      <c r="P173">
        <v>1007.54084206551</v>
      </c>
      <c r="Q173">
        <v>912.87622876446096</v>
      </c>
      <c r="R173">
        <v>53.7824987926452</v>
      </c>
      <c r="S173">
        <f>(Table2[[#This Row],[Close Price]]-Table2[[#This Row],[20D EMA]])/Table2[[#This Row],[20D EMA]]</f>
        <v>-2.5184029239345783E-2</v>
      </c>
      <c r="T173">
        <f>(Table2[[#This Row],[Close Price]]-Table2[[#This Row],[50D EMA]])/Table2[[#This Row],[50D EMA]]</f>
        <v>-5.7606440992032951E-2</v>
      </c>
      <c r="U173">
        <f>(Table2[[#This Row],[Close Price]]-Table2[[#This Row],[200D EMA]])/Table2[[#This Row],[200D EMA]]</f>
        <v>4.0119098385448977E-2</v>
      </c>
      <c r="V173">
        <v>0.44130009534835202</v>
      </c>
      <c r="W173">
        <v>946.6</v>
      </c>
      <c r="X173">
        <v>993.3</v>
      </c>
      <c r="Y173">
        <v>938.7</v>
      </c>
      <c r="Z173">
        <v>998</v>
      </c>
      <c r="AA173">
        <v>938.7</v>
      </c>
      <c r="AB173">
        <v>998</v>
      </c>
      <c r="AC173" s="1">
        <f>(Table2[[#This Row],[Close Price]]/Table2[[#This Row],[Day Low]])-1</f>
        <v>3.0635960278893037E-3</v>
      </c>
      <c r="AD173" s="1">
        <f>(Table2[[#This Row],[Day High]]/Table2[[#This Row],[Close Price]])-1</f>
        <v>4.6129541864138979E-2</v>
      </c>
      <c r="AE173" s="1">
        <f>(Table2[[#This Row],[Close Price]]/Table2[[#This Row],[Current Week Low]])-1</f>
        <v>1.1505273250239645E-2</v>
      </c>
      <c r="AF173" s="1">
        <f>(Table2[[#This Row],[Current Week High]]/Table2[[#This Row],[Close Price]])-1</f>
        <v>5.1079515534491859E-2</v>
      </c>
      <c r="AG173" s="1">
        <f>(Table2[[#This Row],[Close Price]]/Table2[[#This Row],[Current Month Low]])-1</f>
        <v>1.1505273250239645E-2</v>
      </c>
      <c r="AH173" s="1">
        <f>(Table2[[#This Row],[Current Month High]]/Table2[[#This Row],[Close Price]])-1</f>
        <v>5.1079515534491859E-2</v>
      </c>
      <c r="AI173">
        <v>32.174828857293299</v>
      </c>
      <c r="AJ173">
        <v>63.848144952545297</v>
      </c>
      <c r="AK173" t="str">
        <f>IF(AND(Table2[[#This Row],[20D EMA]]&gt;Table2[[#This Row],[50D EMA]],Table2[[#This Row],[50D EMA]]&gt;Table2[[#This Row],[200D EMA]]),"Uptrend","Downtrend/NoTrend")</f>
        <v>Downtrend/NoTrend</v>
      </c>
      <c r="AL173">
        <v>-0.13</v>
      </c>
      <c r="AM173" t="s">
        <v>3202</v>
      </c>
      <c r="AN173">
        <v>2.8</v>
      </c>
      <c r="AO173" t="s">
        <v>3203</v>
      </c>
      <c r="AP173">
        <v>8.6952494396452001E-2</v>
      </c>
      <c r="AQ173">
        <f>(Table2[[#This Row],[Sharpe Ratio]]-AVERAGE(Table2[Sharpe Ratio]))/_xlfn.STDEV.P(Table2[Sharpe Ratio])</f>
        <v>0.28225955656443874</v>
      </c>
      <c r="AR1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3">
        <f>_xlfn.RANK.AVG(Table2[[#This Row],[1Y Return vs Nifty Z-Score]],Table2[1Y Return vs Nifty Z-Score])</f>
        <v>224</v>
      </c>
      <c r="AT173">
        <f>_xlfn.RANK.AVG(Table2[[#This Row],[6M Return vs Nifty Z-Score]],Table2[6M Return vs Nifty Z-Score])</f>
        <v>170</v>
      </c>
      <c r="AU173">
        <f>_xlfn.RANK.AVG(Table2[[#This Row],[Sharpe Ratio Z-Score]],Table2[Sharpe Ratio Z-Score])</f>
        <v>271</v>
      </c>
      <c r="AV173">
        <f>(Table2[[#This Row],[Rank 1Y]]+Table2[[#This Row],[Rank 6M]]+Table2[[#This Row],[Rank Sharpe]])/3</f>
        <v>221.66666666666666</v>
      </c>
    </row>
    <row r="174" spans="1:48" x14ac:dyDescent="0.3">
      <c r="A174" t="s">
        <v>586</v>
      </c>
      <c r="B174" t="s">
        <v>587</v>
      </c>
      <c r="C174" t="s">
        <v>3159</v>
      </c>
      <c r="D174" t="s">
        <v>202</v>
      </c>
      <c r="E174">
        <v>33282.866495970004</v>
      </c>
      <c r="F174">
        <v>10002.799999999999</v>
      </c>
      <c r="G174">
        <v>32.728152698737397</v>
      </c>
      <c r="H174">
        <f>(Table2[[#This Row],[1Y Return vs Nifty]]-AVERAGE(Table2[1Y Return vs Nifty]))/_xlfn.STDEV.P(Table2[1Y Return vs Nifty])</f>
        <v>0.16027441607757878</v>
      </c>
      <c r="I174">
        <v>21.5812712484854</v>
      </c>
      <c r="J174">
        <f>(Table2[[#This Row],[1M Return vs Nifty]]-AVERAGE(Table2[1M Return vs Nifty]))/_xlfn.STDEV.P(Table2[1M Return vs Nifty])</f>
        <v>2.1925028183992756</v>
      </c>
      <c r="K174">
        <v>38.535434752650197</v>
      </c>
      <c r="L174">
        <f>(Table2[[#This Row],[6M Return vs Nifty]]-AVERAGE(Table2[6M Return vs Nifty]))/_xlfn.STDEV.P(Table2[6M Return vs Nifty])</f>
        <v>0.95610171589739601</v>
      </c>
      <c r="M174">
        <v>6.5020754433153103</v>
      </c>
      <c r="N174">
        <f>(Table2[[#This Row],[1W Return vs Nifty]]-AVERAGE(Table2[1W Return vs Nifty]))/_xlfn.STDEV.P(Table2[1W Return vs Nifty])</f>
        <v>0.91456098737384717</v>
      </c>
      <c r="O174">
        <v>9429.2199999999993</v>
      </c>
      <c r="P174">
        <v>8970.0688626617393</v>
      </c>
      <c r="Q174">
        <v>7782.7677707574003</v>
      </c>
      <c r="R174">
        <v>72.022145596744295</v>
      </c>
      <c r="S174" s="1">
        <f>(Table2[[#This Row],[Close Price]]-Table2[[#This Row],[20D EMA]])/Table2[[#This Row],[20D EMA]]</f>
        <v>6.0830058053582374E-2</v>
      </c>
      <c r="T174" s="1">
        <f>(Table2[[#This Row],[Close Price]]-Table2[[#This Row],[50D EMA]])/Table2[[#This Row],[50D EMA]]</f>
        <v>0.11513079254464183</v>
      </c>
      <c r="U174" s="1">
        <f>(Table2[[#This Row],[Close Price]]-Table2[[#This Row],[200D EMA]])/Table2[[#This Row],[200D EMA]]</f>
        <v>0.28524970738354061</v>
      </c>
      <c r="V174">
        <v>2.6706169296129301</v>
      </c>
      <c r="W174">
        <v>9966.25</v>
      </c>
      <c r="X174">
        <v>10274.950000000001</v>
      </c>
      <c r="Y174">
        <v>9966.25</v>
      </c>
      <c r="Z174">
        <v>10633</v>
      </c>
      <c r="AA174">
        <v>9800</v>
      </c>
      <c r="AB174">
        <v>10633</v>
      </c>
      <c r="AC174" s="1">
        <f>(Table2[[#This Row],[Close Price]]/Table2[[#This Row],[Day Low]])-1</f>
        <v>3.6673773987205838E-3</v>
      </c>
      <c r="AD174" s="1">
        <f>(Table2[[#This Row],[Day High]]/Table2[[#This Row],[Close Price]])-1</f>
        <v>2.7207381933058938E-2</v>
      </c>
      <c r="AE174" s="1">
        <f>(Table2[[#This Row],[Close Price]]/Table2[[#This Row],[Current Week Low]])-1</f>
        <v>3.6673773987205838E-3</v>
      </c>
      <c r="AF174" s="1">
        <f>(Table2[[#This Row],[Current Week High]]/Table2[[#This Row],[Close Price]])-1</f>
        <v>6.3002359339385139E-2</v>
      </c>
      <c r="AG174" s="1">
        <f>(Table2[[#This Row],[Close Price]]/Table2[[#This Row],[Current Month Low]])-1</f>
        <v>2.0693877551020368E-2</v>
      </c>
      <c r="AH174" s="1">
        <f>(Table2[[#This Row],[Current Month High]]/Table2[[#This Row],[Close Price]])-1</f>
        <v>6.3002359339385139E-2</v>
      </c>
      <c r="AI174">
        <v>6.3002359339385103</v>
      </c>
      <c r="AJ174">
        <v>67.943519614509597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0.31</v>
      </c>
      <c r="AM174" t="s">
        <v>3203</v>
      </c>
      <c r="AN174">
        <v>20.190000000000001</v>
      </c>
      <c r="AO174" t="s">
        <v>3203</v>
      </c>
      <c r="AP174">
        <v>6.9524320580475002E-2</v>
      </c>
      <c r="AQ174">
        <f>(Table2[[#This Row],[Sharpe Ratio]]-AVERAGE(Table2[Sharpe Ratio]))/_xlfn.STDEV.P(Table2[Sharpe Ratio])</f>
        <v>7.4340701464792075E-2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4.2977806392128892</v>
      </c>
      <c r="AS174">
        <f>_xlfn.RANK.AVG(Table2[[#This Row],[1Y Return vs Nifty Z-Score]],Table2[1Y Return vs Nifty Z-Score])</f>
        <v>242</v>
      </c>
      <c r="AT174">
        <f>_xlfn.RANK.AVG(Table2[[#This Row],[6M Return vs Nifty Z-Score]],Table2[6M Return vs Nifty Z-Score])</f>
        <v>97</v>
      </c>
      <c r="AU174">
        <f>_xlfn.RANK.AVG(Table2[[#This Row],[Sharpe Ratio Z-Score]],Table2[Sharpe Ratio Z-Score])</f>
        <v>327</v>
      </c>
      <c r="AV174">
        <f>(Table2[[#This Row],[Rank 1Y]]+Table2[[#This Row],[Rank 6M]]+Table2[[#This Row],[Rank Sharpe]])/3</f>
        <v>222</v>
      </c>
    </row>
    <row r="175" spans="1:48" x14ac:dyDescent="0.3">
      <c r="A175" t="s">
        <v>984</v>
      </c>
      <c r="B175" t="s">
        <v>985</v>
      </c>
      <c r="C175" t="s">
        <v>3171</v>
      </c>
      <c r="D175" t="s">
        <v>986</v>
      </c>
      <c r="E175">
        <v>14776.251302614901</v>
      </c>
      <c r="F175">
        <v>850.4</v>
      </c>
      <c r="G175">
        <v>53.249324351908797</v>
      </c>
      <c r="H175">
        <f>(Table2[[#This Row],[1Y Return vs Nifty]]-AVERAGE(Table2[1Y Return vs Nifty]))/_xlfn.STDEV.P(Table2[1Y Return vs Nifty])</f>
        <v>0.52354065711573483</v>
      </c>
      <c r="I175">
        <v>0.47254216141564098</v>
      </c>
      <c r="J175">
        <f>(Table2[[#This Row],[1M Return vs Nifty]]-AVERAGE(Table2[1M Return vs Nifty]))/_xlfn.STDEV.P(Table2[1M Return vs Nifty])</f>
        <v>-2.7766737926864224E-2</v>
      </c>
      <c r="K175">
        <v>31.007654986219499</v>
      </c>
      <c r="L175">
        <f>(Table2[[#This Row],[6M Return vs Nifty]]-AVERAGE(Table2[6M Return vs Nifty]))/_xlfn.STDEV.P(Table2[6M Return vs Nifty])</f>
        <v>0.71189271071260463</v>
      </c>
      <c r="M175">
        <v>4.7372580229668602</v>
      </c>
      <c r="N175">
        <f>(Table2[[#This Row],[1W Return vs Nifty]]-AVERAGE(Table2[1W Return vs Nifty]))/_xlfn.STDEV.P(Table2[1W Return vs Nifty])</f>
        <v>0.46650625626553188</v>
      </c>
      <c r="O175">
        <v>805.56</v>
      </c>
      <c r="P175">
        <v>804.51291850773305</v>
      </c>
      <c r="Q175">
        <v>723.34210529105701</v>
      </c>
      <c r="R175">
        <v>65.501101600884496</v>
      </c>
      <c r="S175" s="1">
        <f>(Table2[[#This Row],[Close Price]]-Table2[[#This Row],[20D EMA]])/Table2[[#This Row],[20D EMA]]</f>
        <v>5.566314116887635E-2</v>
      </c>
      <c r="T175" s="1">
        <f>(Table2[[#This Row],[Close Price]]-Table2[[#This Row],[50D EMA]])/Table2[[#This Row],[50D EMA]]</f>
        <v>5.7037097151132768E-2</v>
      </c>
      <c r="U175" s="1">
        <f>(Table2[[#This Row],[Close Price]]-Table2[[#This Row],[200D EMA]])/Table2[[#This Row],[200D EMA]]</f>
        <v>0.17565394545616511</v>
      </c>
      <c r="V175">
        <v>0.67808598728773595</v>
      </c>
      <c r="W175">
        <v>833.55</v>
      </c>
      <c r="X175">
        <v>859</v>
      </c>
      <c r="Y175">
        <v>779</v>
      </c>
      <c r="Z175">
        <v>859</v>
      </c>
      <c r="AA175">
        <v>779</v>
      </c>
      <c r="AB175">
        <v>859</v>
      </c>
      <c r="AC175" s="1">
        <f>(Table2[[#This Row],[Close Price]]/Table2[[#This Row],[Day Low]])-1</f>
        <v>2.0214744166516807E-2</v>
      </c>
      <c r="AD175" s="1">
        <f>(Table2[[#This Row],[Day High]]/Table2[[#This Row],[Close Price]])-1</f>
        <v>1.0112888052681068E-2</v>
      </c>
      <c r="AE175" s="1">
        <f>(Table2[[#This Row],[Close Price]]/Table2[[#This Row],[Current Week Low]])-1</f>
        <v>9.1655969191270836E-2</v>
      </c>
      <c r="AF175" s="1">
        <f>(Table2[[#This Row],[Current Week High]]/Table2[[#This Row],[Close Price]])-1</f>
        <v>1.0112888052681068E-2</v>
      </c>
      <c r="AG175" s="1">
        <f>(Table2[[#This Row],[Close Price]]/Table2[[#This Row],[Current Month Low]])-1</f>
        <v>9.1655969191270836E-2</v>
      </c>
      <c r="AH175" s="1">
        <f>(Table2[[#This Row],[Current Month High]]/Table2[[#This Row],[Close Price]])-1</f>
        <v>1.0112888052681068E-2</v>
      </c>
      <c r="AI175">
        <v>2.9515522107243601</v>
      </c>
      <c r="AJ175">
        <v>80.322307039864199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0.13</v>
      </c>
      <c r="AM175" t="s">
        <v>3203</v>
      </c>
      <c r="AN175">
        <v>11.37</v>
      </c>
      <c r="AO175" t="s">
        <v>3203</v>
      </c>
      <c r="AP175">
        <v>5.6372857946896997E-2</v>
      </c>
      <c r="AQ175">
        <f>(Table2[[#This Row],[Sharpe Ratio]]-AVERAGE(Table2[Sharpe Ratio]))/_xlfn.STDEV.P(Table2[Sharpe Ratio])</f>
        <v>-8.2556807277780322E-2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1.5916160788892268</v>
      </c>
      <c r="AS175">
        <f>_xlfn.RANK.AVG(Table2[[#This Row],[1Y Return vs Nifty Z-Score]],Table2[1Y Return vs Nifty Z-Score])</f>
        <v>165</v>
      </c>
      <c r="AT175">
        <f>_xlfn.RANK.AVG(Table2[[#This Row],[6M Return vs Nifty Z-Score]],Table2[6M Return vs Nifty Z-Score])</f>
        <v>131</v>
      </c>
      <c r="AU175">
        <f>_xlfn.RANK.AVG(Table2[[#This Row],[Sharpe Ratio Z-Score]],Table2[Sharpe Ratio Z-Score])</f>
        <v>373</v>
      </c>
      <c r="AV175">
        <f>(Table2[[#This Row],[Rank 1Y]]+Table2[[#This Row],[Rank 6M]]+Table2[[#This Row],[Rank Sharpe]])/3</f>
        <v>223</v>
      </c>
    </row>
    <row r="176" spans="1:48" x14ac:dyDescent="0.3">
      <c r="A176" t="s">
        <v>399</v>
      </c>
      <c r="B176" t="s">
        <v>400</v>
      </c>
      <c r="C176" t="s">
        <v>3167</v>
      </c>
      <c r="D176" t="s">
        <v>264</v>
      </c>
      <c r="E176">
        <v>57285.124831649999</v>
      </c>
      <c r="F176">
        <v>5101.7</v>
      </c>
      <c r="G176">
        <v>52.5111153548036</v>
      </c>
      <c r="H176">
        <f>(Table2[[#This Row],[1Y Return vs Nifty]]-AVERAGE(Table2[1Y Return vs Nifty]))/_xlfn.STDEV.P(Table2[1Y Return vs Nifty])</f>
        <v>0.5104728648857767</v>
      </c>
      <c r="I176">
        <v>1.12418256650228</v>
      </c>
      <c r="J176">
        <f>(Table2[[#This Row],[1M Return vs Nifty]]-AVERAGE(Table2[1M Return vs Nifty]))/_xlfn.STDEV.P(Table2[1M Return vs Nifty])</f>
        <v>4.0774449328798271E-2</v>
      </c>
      <c r="K176">
        <v>3.4061901744088399</v>
      </c>
      <c r="L176">
        <f>(Table2[[#This Row],[6M Return vs Nifty]]-AVERAGE(Table2[6M Return vs Nifty]))/_xlfn.STDEV.P(Table2[6M Return vs Nifty])</f>
        <v>-0.18352751576558457</v>
      </c>
      <c r="M176">
        <v>2.2498017268593302</v>
      </c>
      <c r="N176">
        <f>(Table2[[#This Row],[1W Return vs Nifty]]-AVERAGE(Table2[1W Return vs Nifty]))/_xlfn.STDEV.P(Table2[1W Return vs Nifty])</f>
        <v>-0.16501321370666064</v>
      </c>
      <c r="O176">
        <v>5081.54</v>
      </c>
      <c r="P176">
        <v>5011.5053809532001</v>
      </c>
      <c r="Q176">
        <v>4515.91134824661</v>
      </c>
      <c r="R176">
        <v>50.862812440789703</v>
      </c>
      <c r="S176" s="1">
        <f>(Table2[[#This Row],[Close Price]]-Table2[[#This Row],[20D EMA]])/Table2[[#This Row],[20D EMA]]</f>
        <v>3.9673012511954753E-3</v>
      </c>
      <c r="T176" s="1">
        <f>(Table2[[#This Row],[Close Price]]-Table2[[#This Row],[50D EMA]])/Table2[[#This Row],[50D EMA]]</f>
        <v>1.7997510167223351E-2</v>
      </c>
      <c r="U176" s="1">
        <f>(Table2[[#This Row],[Close Price]]-Table2[[#This Row],[200D EMA]])/Table2[[#This Row],[200D EMA]]</f>
        <v>0.12971659684613462</v>
      </c>
      <c r="V176">
        <v>0.93565602560597605</v>
      </c>
      <c r="W176">
        <v>5085</v>
      </c>
      <c r="X176">
        <v>5163.8</v>
      </c>
      <c r="Y176">
        <v>4901.3</v>
      </c>
      <c r="Z176">
        <v>5163.8</v>
      </c>
      <c r="AA176">
        <v>4901.3</v>
      </c>
      <c r="AB176">
        <v>5163.8</v>
      </c>
      <c r="AC176" s="1">
        <f>(Table2[[#This Row],[Close Price]]/Table2[[#This Row],[Day Low]])-1</f>
        <v>3.2841691248770566E-3</v>
      </c>
      <c r="AD176" s="1">
        <f>(Table2[[#This Row],[Day High]]/Table2[[#This Row],[Close Price]])-1</f>
        <v>1.2172413117196301E-2</v>
      </c>
      <c r="AE176" s="1">
        <f>(Table2[[#This Row],[Close Price]]/Table2[[#This Row],[Current Week Low]])-1</f>
        <v>4.0887111582641245E-2</v>
      </c>
      <c r="AF176" s="1">
        <f>(Table2[[#This Row],[Current Week High]]/Table2[[#This Row],[Close Price]])-1</f>
        <v>1.2172413117196301E-2</v>
      </c>
      <c r="AG176" s="1">
        <f>(Table2[[#This Row],[Close Price]]/Table2[[#This Row],[Current Month Low]])-1</f>
        <v>4.0887111582641245E-2</v>
      </c>
      <c r="AH176" s="1">
        <f>(Table2[[#This Row],[Current Month High]]/Table2[[#This Row],[Close Price]])-1</f>
        <v>1.2172413117196301E-2</v>
      </c>
      <c r="AI176">
        <v>14.470666640531499</v>
      </c>
      <c r="AJ176">
        <v>104.047595240475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0.19</v>
      </c>
      <c r="AM176" t="s">
        <v>3203</v>
      </c>
      <c r="AN176">
        <v>-0.37</v>
      </c>
      <c r="AO176" t="s">
        <v>3202</v>
      </c>
      <c r="AP176">
        <v>0.140383710086772</v>
      </c>
      <c r="AQ176">
        <f>(Table2[[#This Row],[Sharpe Ratio]]-AVERAGE(Table2[Sharpe Ratio]))/_xlfn.STDEV.P(Table2[Sharpe Ratio])</f>
        <v>0.91969623296075087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1.1224028177030807</v>
      </c>
      <c r="AS176">
        <f>_xlfn.RANK.AVG(Table2[[#This Row],[1Y Return vs Nifty Z-Score]],Table2[1Y Return vs Nifty Z-Score])</f>
        <v>171</v>
      </c>
      <c r="AT176">
        <f>_xlfn.RANK.AVG(Table2[[#This Row],[6M Return vs Nifty Z-Score]],Table2[6M Return vs Nifty Z-Score])</f>
        <v>372</v>
      </c>
      <c r="AU176">
        <f>_xlfn.RANK.AVG(Table2[[#This Row],[Sharpe Ratio Z-Score]],Table2[Sharpe Ratio Z-Score])</f>
        <v>127</v>
      </c>
      <c r="AV176">
        <f>(Table2[[#This Row],[Rank 1Y]]+Table2[[#This Row],[Rank 6M]]+Table2[[#This Row],[Rank Sharpe]])/3</f>
        <v>223.33333333333334</v>
      </c>
    </row>
    <row r="177" spans="1:48" hidden="1" x14ac:dyDescent="0.3">
      <c r="A177" t="s">
        <v>1012</v>
      </c>
      <c r="B177" t="s">
        <v>1013</v>
      </c>
      <c r="C177" t="s">
        <v>3161</v>
      </c>
      <c r="D177" t="s">
        <v>51</v>
      </c>
      <c r="E177">
        <v>13971.344633819999</v>
      </c>
      <c r="F177">
        <v>572.1</v>
      </c>
      <c r="G177">
        <v>36.709141188812602</v>
      </c>
      <c r="H177">
        <f>(Table2[[#This Row],[1Y Return vs Nifty]]-AVERAGE(Table2[1Y Return vs Nifty]))/_xlfn.STDEV.P(Table2[1Y Return vs Nifty])</f>
        <v>0.2307459636503652</v>
      </c>
      <c r="I177">
        <v>3.3508773773931799</v>
      </c>
      <c r="J177">
        <f>(Table2[[#This Row],[1M Return vs Nifty]]-AVERAGE(Table2[1M Return vs Nifty]))/_xlfn.STDEV.P(Table2[1M Return vs Nifty])</f>
        <v>0.27498384580444113</v>
      </c>
      <c r="K177">
        <v>31.492452593069402</v>
      </c>
      <c r="L177">
        <f>(Table2[[#This Row],[6M Return vs Nifty]]-AVERAGE(Table2[6M Return vs Nifty]))/_xlfn.STDEV.P(Table2[6M Return vs Nifty])</f>
        <v>0.72762004931152835</v>
      </c>
      <c r="M177">
        <v>4.2652942375721796</v>
      </c>
      <c r="N177">
        <f>(Table2[[#This Row],[1W Return vs Nifty]]-AVERAGE(Table2[1W Return vs Nifty]))/_xlfn.STDEV.P(Table2[1W Return vs Nifty])</f>
        <v>0.34668331904853411</v>
      </c>
      <c r="O177">
        <v>568.70000000000005</v>
      </c>
      <c r="P177">
        <v>579.04184970392703</v>
      </c>
      <c r="Q177">
        <v>518.13520729876905</v>
      </c>
      <c r="R177">
        <v>57.259419317412402</v>
      </c>
      <c r="S177">
        <f>(Table2[[#This Row],[Close Price]]-Table2[[#This Row],[20D EMA]])/Table2[[#This Row],[20D EMA]]</f>
        <v>5.9785475646210251E-3</v>
      </c>
      <c r="T177">
        <f>(Table2[[#This Row],[Close Price]]-Table2[[#This Row],[50D EMA]])/Table2[[#This Row],[50D EMA]]</f>
        <v>-1.1988511206014693E-2</v>
      </c>
      <c r="U177">
        <f>(Table2[[#This Row],[Close Price]]-Table2[[#This Row],[200D EMA]])/Table2[[#This Row],[200D EMA]]</f>
        <v>0.10415195096000028</v>
      </c>
      <c r="V177">
        <v>0.58909245751078698</v>
      </c>
      <c r="W177">
        <v>565.65</v>
      </c>
      <c r="X177">
        <v>592.1</v>
      </c>
      <c r="Y177">
        <v>538.9</v>
      </c>
      <c r="Z177">
        <v>592.1</v>
      </c>
      <c r="AA177">
        <v>538.9</v>
      </c>
      <c r="AB177">
        <v>592.1</v>
      </c>
      <c r="AC177" s="1">
        <f>(Table2[[#This Row],[Close Price]]/Table2[[#This Row],[Day Low]])-1</f>
        <v>1.1402810925484008E-2</v>
      </c>
      <c r="AD177" s="1">
        <f>(Table2[[#This Row],[Day High]]/Table2[[#This Row],[Close Price]])-1</f>
        <v>3.4958923265163477E-2</v>
      </c>
      <c r="AE177" s="1">
        <f>(Table2[[#This Row],[Close Price]]/Table2[[#This Row],[Current Week Low]])-1</f>
        <v>6.1606977175728384E-2</v>
      </c>
      <c r="AF177" s="1">
        <f>(Table2[[#This Row],[Current Week High]]/Table2[[#This Row],[Close Price]])-1</f>
        <v>3.4958923265163477E-2</v>
      </c>
      <c r="AG177" s="1">
        <f>(Table2[[#This Row],[Close Price]]/Table2[[#This Row],[Current Month Low]])-1</f>
        <v>6.1606977175728384E-2</v>
      </c>
      <c r="AH177" s="1">
        <f>(Table2[[#This Row],[Current Month High]]/Table2[[#This Row],[Close Price]])-1</f>
        <v>3.4958923265163477E-2</v>
      </c>
      <c r="AI177">
        <v>26.0269183709141</v>
      </c>
      <c r="AJ177">
        <v>64.609408718170002</v>
      </c>
      <c r="AK177" t="str">
        <f>IF(AND(Table2[[#This Row],[20D EMA]]&gt;Table2[[#This Row],[50D EMA]],Table2[[#This Row],[50D EMA]]&gt;Table2[[#This Row],[200D EMA]]),"Uptrend","Downtrend/NoTrend")</f>
        <v>Downtrend/NoTrend</v>
      </c>
      <c r="AL177">
        <v>-0.17</v>
      </c>
      <c r="AM177" t="s">
        <v>3202</v>
      </c>
      <c r="AN177">
        <v>2.95</v>
      </c>
      <c r="AO177" t="s">
        <v>3203</v>
      </c>
      <c r="AP177">
        <v>7.2348153156204006E-2</v>
      </c>
      <c r="AQ177">
        <f>(Table2[[#This Row],[Sharpe Ratio]]-AVERAGE(Table2[Sharpe Ratio]))/_xlfn.STDEV.P(Table2[Sharpe Ratio])</f>
        <v>0.1080291442321244</v>
      </c>
      <c r="AR1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7">
        <f>_xlfn.RANK.AVG(Table2[[#This Row],[1Y Return vs Nifty Z-Score]],Table2[1Y Return vs Nifty Z-Score])</f>
        <v>228</v>
      </c>
      <c r="AT177">
        <f>_xlfn.RANK.AVG(Table2[[#This Row],[6M Return vs Nifty Z-Score]],Table2[6M Return vs Nifty Z-Score])</f>
        <v>127</v>
      </c>
      <c r="AU177">
        <f>_xlfn.RANK.AVG(Table2[[#This Row],[Sharpe Ratio Z-Score]],Table2[Sharpe Ratio Z-Score])</f>
        <v>315</v>
      </c>
      <c r="AV177">
        <f>(Table2[[#This Row],[Rank 1Y]]+Table2[[#This Row],[Rank 6M]]+Table2[[#This Row],[Rank Sharpe]])/3</f>
        <v>223.33333333333334</v>
      </c>
    </row>
    <row r="178" spans="1:48" x14ac:dyDescent="0.3">
      <c r="A178" t="s">
        <v>1353</v>
      </c>
      <c r="B178" t="s">
        <v>1354</v>
      </c>
      <c r="C178" t="s">
        <v>3169</v>
      </c>
      <c r="D178" t="s">
        <v>108</v>
      </c>
      <c r="E178">
        <v>8489.8581880399997</v>
      </c>
      <c r="F178">
        <v>4323.2</v>
      </c>
      <c r="G178">
        <v>132.58388092555199</v>
      </c>
      <c r="H178">
        <f>(Table2[[#This Row],[1Y Return vs Nifty]]-AVERAGE(Table2[1Y Return vs Nifty]))/_xlfn.STDEV.P(Table2[1Y Return vs Nifty])</f>
        <v>1.927922757612538</v>
      </c>
      <c r="I178">
        <v>-2.29586021125932</v>
      </c>
      <c r="J178">
        <f>(Table2[[#This Row],[1M Return vs Nifty]]-AVERAGE(Table2[1M Return vs Nifty]))/_xlfn.STDEV.P(Table2[1M Return vs Nifty])</f>
        <v>-0.31895430693481525</v>
      </c>
      <c r="K178">
        <v>97.263581255124194</v>
      </c>
      <c r="L178">
        <f>(Table2[[#This Row],[6M Return vs Nifty]]-AVERAGE(Table2[6M Return vs Nifty]))/_xlfn.STDEV.P(Table2[6M Return vs Nifty])</f>
        <v>2.8613038709434515</v>
      </c>
      <c r="M178">
        <v>-4.6763232026528598</v>
      </c>
      <c r="N178">
        <f>(Table2[[#This Row],[1W Return vs Nifty]]-AVERAGE(Table2[1W Return vs Nifty]))/_xlfn.STDEV.P(Table2[1W Return vs Nifty])</f>
        <v>-1.9234291309194811</v>
      </c>
      <c r="O178">
        <v>4278.57</v>
      </c>
      <c r="P178">
        <v>4074.4855541001398</v>
      </c>
      <c r="Q178">
        <v>3197.4365252021198</v>
      </c>
      <c r="R178">
        <v>49.996657064098102</v>
      </c>
      <c r="S178" s="1">
        <f>(Table2[[#This Row],[Close Price]]-Table2[[#This Row],[20D EMA]])/Table2[[#This Row],[20D EMA]]</f>
        <v>1.0431055235744679E-2</v>
      </c>
      <c r="T178" s="1">
        <f>(Table2[[#This Row],[Close Price]]-Table2[[#This Row],[50D EMA]])/Table2[[#This Row],[50D EMA]]</f>
        <v>6.1041926053604388E-2</v>
      </c>
      <c r="U178" s="1">
        <f>(Table2[[#This Row],[Close Price]]-Table2[[#This Row],[200D EMA]])/Table2[[#This Row],[200D EMA]]</f>
        <v>0.35208313470013824</v>
      </c>
      <c r="V178">
        <v>0.94498996045649197</v>
      </c>
      <c r="W178">
        <v>4253.7</v>
      </c>
      <c r="X178">
        <v>4389</v>
      </c>
      <c r="Y178">
        <v>4118.45</v>
      </c>
      <c r="Z178">
        <v>4475.95</v>
      </c>
      <c r="AA178">
        <v>4118.45</v>
      </c>
      <c r="AB178">
        <v>4475.95</v>
      </c>
      <c r="AC178" s="1">
        <f>(Table2[[#This Row],[Close Price]]/Table2[[#This Row],[Day Low]])-1</f>
        <v>1.6338716881773463E-2</v>
      </c>
      <c r="AD178" s="1">
        <f>(Table2[[#This Row],[Day High]]/Table2[[#This Row],[Close Price]])-1</f>
        <v>1.5220207253886064E-2</v>
      </c>
      <c r="AE178" s="1">
        <f>(Table2[[#This Row],[Close Price]]/Table2[[#This Row],[Current Week Low]])-1</f>
        <v>4.9715305515424468E-2</v>
      </c>
      <c r="AF178" s="1">
        <f>(Table2[[#This Row],[Current Week High]]/Table2[[#This Row],[Close Price]])-1</f>
        <v>3.5332623982235356E-2</v>
      </c>
      <c r="AG178" s="1">
        <f>(Table2[[#This Row],[Close Price]]/Table2[[#This Row],[Current Month Low]])-1</f>
        <v>4.9715305515424468E-2</v>
      </c>
      <c r="AH178" s="1">
        <f>(Table2[[#This Row],[Current Month High]]/Table2[[#This Row],[Close Price]])-1</f>
        <v>3.5332623982235356E-2</v>
      </c>
      <c r="AI178">
        <v>4.5521835677276101</v>
      </c>
      <c r="AJ178">
        <v>169.190535491905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0.23</v>
      </c>
      <c r="AM178" t="s">
        <v>3203</v>
      </c>
      <c r="AN178">
        <v>1.74</v>
      </c>
      <c r="AO178" t="s">
        <v>3203</v>
      </c>
      <c r="AP178">
        <v>-2.0397976963946001E-2</v>
      </c>
      <c r="AQ178">
        <f>(Table2[[#This Row],[Sharpe Ratio]]-AVERAGE(Table2[Sharpe Ratio]))/_xlfn.STDEV.P(Table2[Sharpe Ratio])</f>
        <v>-0.99843613395017428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1.5484070567515191</v>
      </c>
      <c r="AS178">
        <f>_xlfn.RANK.AVG(Table2[[#This Row],[1Y Return vs Nifty Z-Score]],Table2[1Y Return vs Nifty Z-Score])</f>
        <v>39</v>
      </c>
      <c r="AT178">
        <f>_xlfn.RANK.AVG(Table2[[#This Row],[6M Return vs Nifty Z-Score]],Table2[6M Return vs Nifty Z-Score])</f>
        <v>13</v>
      </c>
      <c r="AU178">
        <f>_xlfn.RANK.AVG(Table2[[#This Row],[Sharpe Ratio Z-Score]],Table2[Sharpe Ratio Z-Score])</f>
        <v>618</v>
      </c>
      <c r="AV178">
        <f>(Table2[[#This Row],[Rank 1Y]]+Table2[[#This Row],[Rank 6M]]+Table2[[#This Row],[Rank Sharpe]])/3</f>
        <v>223.33333333333334</v>
      </c>
    </row>
    <row r="179" spans="1:48" hidden="1" x14ac:dyDescent="0.3">
      <c r="A179" t="s">
        <v>214</v>
      </c>
      <c r="B179" t="s">
        <v>215</v>
      </c>
      <c r="C179" t="s">
        <v>3162</v>
      </c>
      <c r="D179" t="s">
        <v>57</v>
      </c>
      <c r="E179">
        <v>119118.927965139</v>
      </c>
      <c r="F179">
        <v>714.8</v>
      </c>
      <c r="G179">
        <v>60.389595491103201</v>
      </c>
      <c r="H179">
        <f>(Table2[[#This Row],[1Y Return vs Nifty]]-AVERAGE(Table2[1Y Return vs Nifty]))/_xlfn.STDEV.P(Table2[1Y Return vs Nifty])</f>
        <v>0.64993789702808302</v>
      </c>
      <c r="I179">
        <v>3.1919922166854199E-3</v>
      </c>
      <c r="J179">
        <f>(Table2[[#This Row],[1M Return vs Nifty]]-AVERAGE(Table2[1M Return vs Nifty]))/_xlfn.STDEV.P(Table2[1M Return vs Nifty])</f>
        <v>-7.7134176754211553E-2</v>
      </c>
      <c r="K179">
        <v>13.8816816285242</v>
      </c>
      <c r="L179">
        <f>(Table2[[#This Row],[6M Return vs Nifty]]-AVERAGE(Table2[6M Return vs Nifty]))/_xlfn.STDEV.P(Table2[6M Return vs Nifty])</f>
        <v>0.15630832245053164</v>
      </c>
      <c r="M179">
        <v>1.40604440630469</v>
      </c>
      <c r="N179">
        <f>(Table2[[#This Row],[1W Return vs Nifty]]-AVERAGE(Table2[1W Return vs Nifty]))/_xlfn.STDEV.P(Table2[1W Return vs Nifty])</f>
        <v>-0.37922770129208966</v>
      </c>
      <c r="O179">
        <v>686.12</v>
      </c>
      <c r="P179">
        <v>698.921498638912</v>
      </c>
      <c r="Q179">
        <v>630.83315858052197</v>
      </c>
      <c r="R179">
        <v>52.775027637445902</v>
      </c>
      <c r="S179">
        <f>(Table2[[#This Row],[Close Price]]-Table2[[#This Row],[20D EMA]])/Table2[[#This Row],[20D EMA]]</f>
        <v>4.1800268174663251E-2</v>
      </c>
      <c r="T179">
        <f>(Table2[[#This Row],[Close Price]]-Table2[[#This Row],[50D EMA]])/Table2[[#This Row],[50D EMA]]</f>
        <v>2.2718576252139813E-2</v>
      </c>
      <c r="U179">
        <f>(Table2[[#This Row],[Close Price]]-Table2[[#This Row],[200D EMA]])/Table2[[#This Row],[200D EMA]]</f>
        <v>0.13310467320458733</v>
      </c>
      <c r="V179">
        <v>0.89435319823207504</v>
      </c>
      <c r="W179">
        <v>687.15</v>
      </c>
      <c r="X179">
        <v>721.85</v>
      </c>
      <c r="Y179">
        <v>652.1</v>
      </c>
      <c r="Z179">
        <v>721.85</v>
      </c>
      <c r="AA179">
        <v>652.1</v>
      </c>
      <c r="AB179">
        <v>721.85</v>
      </c>
      <c r="AC179" s="1">
        <f>(Table2[[#This Row],[Close Price]]/Table2[[#This Row],[Day Low]])-1</f>
        <v>4.0238666957723934E-2</v>
      </c>
      <c r="AD179" s="1">
        <f>(Table2[[#This Row],[Day High]]/Table2[[#This Row],[Close Price]])-1</f>
        <v>9.862898712926782E-3</v>
      </c>
      <c r="AE179" s="1">
        <f>(Table2[[#This Row],[Close Price]]/Table2[[#This Row],[Current Week Low]])-1</f>
        <v>9.6150897101671351E-2</v>
      </c>
      <c r="AF179" s="1">
        <f>(Table2[[#This Row],[Current Week High]]/Table2[[#This Row],[Close Price]])-1</f>
        <v>9.862898712926782E-3</v>
      </c>
      <c r="AG179" s="1">
        <f>(Table2[[#This Row],[Close Price]]/Table2[[#This Row],[Current Month Low]])-1</f>
        <v>9.6150897101671351E-2</v>
      </c>
      <c r="AH179" s="1">
        <f>(Table2[[#This Row],[Current Month High]]/Table2[[#This Row],[Close Price]])-1</f>
        <v>9.862898712926782E-3</v>
      </c>
      <c r="AI179">
        <v>12.604924454392799</v>
      </c>
      <c r="AJ179">
        <v>88.850726552179594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0.11</v>
      </c>
      <c r="AM179" t="s">
        <v>3203</v>
      </c>
      <c r="AN179">
        <v>6.65</v>
      </c>
      <c r="AO179" t="s">
        <v>3203</v>
      </c>
      <c r="AP179">
        <v>8.1664734730151997E-2</v>
      </c>
      <c r="AQ179">
        <f>(Table2[[#This Row],[Sharpe Ratio]]-AVERAGE(Table2[Sharpe Ratio]))/_xlfn.STDEV.P(Table2[Sharpe Ratio])</f>
        <v>0.21917635877975136</v>
      </c>
      <c r="AR1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9">
        <f>_xlfn.RANK.AVG(Table2[[#This Row],[1Y Return vs Nifty Z-Score]],Table2[1Y Return vs Nifty Z-Score])</f>
        <v>133</v>
      </c>
      <c r="AT179">
        <f>_xlfn.RANK.AVG(Table2[[#This Row],[6M Return vs Nifty Z-Score]],Table2[6M Return vs Nifty Z-Score])</f>
        <v>252</v>
      </c>
      <c r="AU179">
        <f>_xlfn.RANK.AVG(Table2[[#This Row],[Sharpe Ratio Z-Score]],Table2[Sharpe Ratio Z-Score])</f>
        <v>286</v>
      </c>
      <c r="AV179">
        <f>(Table2[[#This Row],[Rank 1Y]]+Table2[[#This Row],[Rank 6M]]+Table2[[#This Row],[Rank Sharpe]])/3</f>
        <v>223.66666666666666</v>
      </c>
    </row>
    <row r="180" spans="1:48" hidden="1" x14ac:dyDescent="0.3">
      <c r="A180" t="s">
        <v>229</v>
      </c>
      <c r="B180" t="s">
        <v>230</v>
      </c>
      <c r="C180" t="s">
        <v>3161</v>
      </c>
      <c r="D180" t="s">
        <v>51</v>
      </c>
      <c r="E180">
        <v>108637.6017856</v>
      </c>
      <c r="F180">
        <v>3162.95</v>
      </c>
      <c r="G180">
        <v>33.578266832111801</v>
      </c>
      <c r="H180">
        <f>(Table2[[#This Row],[1Y Return vs Nifty]]-AVERAGE(Table2[1Y Return vs Nifty]))/_xlfn.STDEV.P(Table2[1Y Return vs Nifty])</f>
        <v>0.17532315554059108</v>
      </c>
      <c r="I180">
        <v>-5.3641942629215302</v>
      </c>
      <c r="J180">
        <f>(Table2[[#This Row],[1M Return vs Nifty]]-AVERAGE(Table2[1M Return vs Nifty]))/_xlfn.STDEV.P(Table2[1M Return vs Nifty])</f>
        <v>-0.64168944913328541</v>
      </c>
      <c r="K180">
        <v>12.2481399826342</v>
      </c>
      <c r="L180">
        <f>(Table2[[#This Row],[6M Return vs Nifty]]-AVERAGE(Table2[6M Return vs Nifty]))/_xlfn.STDEV.P(Table2[6M Return vs Nifty])</f>
        <v>0.10331453242897863</v>
      </c>
      <c r="M180">
        <v>1.7326459566204799</v>
      </c>
      <c r="N180">
        <f>(Table2[[#This Row],[1W Return vs Nifty]]-AVERAGE(Table2[1W Return vs Nifty]))/_xlfn.STDEV.P(Table2[1W Return vs Nifty])</f>
        <v>-0.29630956589800039</v>
      </c>
      <c r="O180">
        <v>3287.56</v>
      </c>
      <c r="P180">
        <v>3320.77924629995</v>
      </c>
      <c r="Q180">
        <v>2956.10184816945</v>
      </c>
      <c r="R180">
        <v>39.496245544857302</v>
      </c>
      <c r="S180">
        <f>(Table2[[#This Row],[Close Price]]-Table2[[#This Row],[20D EMA]])/Table2[[#This Row],[20D EMA]]</f>
        <v>-3.7903490734769896E-2</v>
      </c>
      <c r="T180">
        <f>(Table2[[#This Row],[Close Price]]-Table2[[#This Row],[50D EMA]])/Table2[[#This Row],[50D EMA]]</f>
        <v>-4.7527774234257025E-2</v>
      </c>
      <c r="U180">
        <f>(Table2[[#This Row],[Close Price]]-Table2[[#This Row],[200D EMA]])/Table2[[#This Row],[200D EMA]]</f>
        <v>6.9973283213715862E-2</v>
      </c>
      <c r="V180">
        <v>2.2370135791408901</v>
      </c>
      <c r="W180">
        <v>3148.05</v>
      </c>
      <c r="X180">
        <v>3239.1</v>
      </c>
      <c r="Y180">
        <v>3137.9</v>
      </c>
      <c r="Z180">
        <v>3242</v>
      </c>
      <c r="AA180">
        <v>3137.9</v>
      </c>
      <c r="AB180">
        <v>3242</v>
      </c>
      <c r="AC180" s="1">
        <f>(Table2[[#This Row],[Close Price]]/Table2[[#This Row],[Day Low]])-1</f>
        <v>4.7330887374723574E-3</v>
      </c>
      <c r="AD180" s="1">
        <f>(Table2[[#This Row],[Day High]]/Table2[[#This Row],[Close Price]])-1</f>
        <v>2.4075625602681061E-2</v>
      </c>
      <c r="AE180" s="1">
        <f>(Table2[[#This Row],[Close Price]]/Table2[[#This Row],[Current Week Low]])-1</f>
        <v>7.9830459861689462E-3</v>
      </c>
      <c r="AF180" s="1">
        <f>(Table2[[#This Row],[Current Week High]]/Table2[[#This Row],[Close Price]])-1</f>
        <v>2.4992491187024735E-2</v>
      </c>
      <c r="AG180" s="1">
        <f>(Table2[[#This Row],[Close Price]]/Table2[[#This Row],[Current Month Low]])-1</f>
        <v>7.9830459861689462E-3</v>
      </c>
      <c r="AH180" s="1">
        <f>(Table2[[#This Row],[Current Month High]]/Table2[[#This Row],[Close Price]])-1</f>
        <v>2.4992491187024735E-2</v>
      </c>
      <c r="AI180">
        <v>13.523767369070001</v>
      </c>
      <c r="AJ180">
        <v>60.862047043865203</v>
      </c>
      <c r="AK180" t="str">
        <f>IF(AND(Table2[[#This Row],[20D EMA]]&gt;Table2[[#This Row],[50D EMA]],Table2[[#This Row],[50D EMA]]&gt;Table2[[#This Row],[200D EMA]]),"Uptrend","Downtrend/NoTrend")</f>
        <v>Downtrend/NoTrend</v>
      </c>
      <c r="AL180">
        <v>-0.05</v>
      </c>
      <c r="AM180" t="s">
        <v>3202</v>
      </c>
      <c r="AN180">
        <v>-5.29</v>
      </c>
      <c r="AO180" t="s">
        <v>3202</v>
      </c>
      <c r="AP180">
        <v>0.122517674160282</v>
      </c>
      <c r="AQ180">
        <f>(Table2[[#This Row],[Sharpe Ratio]]-AVERAGE(Table2[Sharpe Ratio]))/_xlfn.STDEV.P(Table2[Sharpe Ratio])</f>
        <v>0.70655366425400679</v>
      </c>
      <c r="AR1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0">
        <f>_xlfn.RANK.AVG(Table2[[#This Row],[1Y Return vs Nifty Z-Score]],Table2[1Y Return vs Nifty Z-Score])</f>
        <v>238</v>
      </c>
      <c r="AT180">
        <f>_xlfn.RANK.AVG(Table2[[#This Row],[6M Return vs Nifty Z-Score]],Table2[6M Return vs Nifty Z-Score])</f>
        <v>268</v>
      </c>
      <c r="AU180">
        <f>_xlfn.RANK.AVG(Table2[[#This Row],[Sharpe Ratio Z-Score]],Table2[Sharpe Ratio Z-Score])</f>
        <v>168</v>
      </c>
      <c r="AV180">
        <f>(Table2[[#This Row],[Rank 1Y]]+Table2[[#This Row],[Rank 6M]]+Table2[[#This Row],[Rank Sharpe]])/3</f>
        <v>224.66666666666666</v>
      </c>
    </row>
    <row r="181" spans="1:48" hidden="1" x14ac:dyDescent="0.3">
      <c r="A181" t="s">
        <v>855</v>
      </c>
      <c r="B181" t="s">
        <v>856</v>
      </c>
      <c r="C181" t="s">
        <v>3158</v>
      </c>
      <c r="D181" t="s">
        <v>723</v>
      </c>
      <c r="E181">
        <v>18447.017460915999</v>
      </c>
      <c r="F181">
        <v>124.93</v>
      </c>
      <c r="G181">
        <v>63.877732442335798</v>
      </c>
      <c r="H181">
        <f>(Table2[[#This Row],[1Y Return vs Nifty]]-AVERAGE(Table2[1Y Return vs Nifty]))/_xlfn.STDEV.P(Table2[1Y Return vs Nifty])</f>
        <v>0.71168497560216315</v>
      </c>
      <c r="I181">
        <v>-6.3725585696290903</v>
      </c>
      <c r="J181">
        <f>(Table2[[#This Row],[1M Return vs Nifty]]-AVERAGE(Table2[1M Return vs Nifty]))/_xlfn.STDEV.P(Table2[1M Return vs Nifty])</f>
        <v>-0.74775175930998483</v>
      </c>
      <c r="K181">
        <v>20.822021828133401</v>
      </c>
      <c r="L181">
        <f>(Table2[[#This Row],[6M Return vs Nifty]]-AVERAGE(Table2[6M Return vs Nifty]))/_xlfn.STDEV.P(Table2[6M Return vs Nifty])</f>
        <v>0.38146017709813568</v>
      </c>
      <c r="M181">
        <v>8.2108344200861598</v>
      </c>
      <c r="N181">
        <f>(Table2[[#This Row],[1W Return vs Nifty]]-AVERAGE(Table2[1W Return vs Nifty]))/_xlfn.STDEV.P(Table2[1W Return vs Nifty])</f>
        <v>1.348383509204359</v>
      </c>
      <c r="O181">
        <v>126.42</v>
      </c>
      <c r="P181">
        <v>132.39674572677899</v>
      </c>
      <c r="Q181">
        <v>118.091317177096</v>
      </c>
      <c r="R181">
        <v>58.3979316731795</v>
      </c>
      <c r="S181">
        <f>(Table2[[#This Row],[Close Price]]-Table2[[#This Row],[20D EMA]])/Table2[[#This Row],[20D EMA]]</f>
        <v>-1.178610979275427E-2</v>
      </c>
      <c r="T181">
        <f>(Table2[[#This Row],[Close Price]]-Table2[[#This Row],[50D EMA]])/Table2[[#This Row],[50D EMA]]</f>
        <v>-5.639674665559951E-2</v>
      </c>
      <c r="U181">
        <f>(Table2[[#This Row],[Close Price]]-Table2[[#This Row],[200D EMA]])/Table2[[#This Row],[200D EMA]]</f>
        <v>5.7910124015708567E-2</v>
      </c>
      <c r="V181">
        <v>0.49909784860769502</v>
      </c>
      <c r="W181">
        <v>124.5</v>
      </c>
      <c r="X181">
        <v>129.59</v>
      </c>
      <c r="Y181">
        <v>117.35</v>
      </c>
      <c r="Z181">
        <v>131.5</v>
      </c>
      <c r="AA181">
        <v>117.35</v>
      </c>
      <c r="AB181">
        <v>131.5</v>
      </c>
      <c r="AC181" s="1">
        <f>(Table2[[#This Row],[Close Price]]/Table2[[#This Row],[Day Low]])-1</f>
        <v>3.4538152610441575E-3</v>
      </c>
      <c r="AD181" s="1">
        <f>(Table2[[#This Row],[Day High]]/Table2[[#This Row],[Close Price]])-1</f>
        <v>3.7300888497558526E-2</v>
      </c>
      <c r="AE181" s="1">
        <f>(Table2[[#This Row],[Close Price]]/Table2[[#This Row],[Current Week Low]])-1</f>
        <v>6.4593097571367775E-2</v>
      </c>
      <c r="AF181" s="1">
        <f>(Table2[[#This Row],[Current Week High]]/Table2[[#This Row],[Close Price]])-1</f>
        <v>5.2589450092051404E-2</v>
      </c>
      <c r="AG181" s="1">
        <f>(Table2[[#This Row],[Close Price]]/Table2[[#This Row],[Current Month Low]])-1</f>
        <v>6.4593097571367775E-2</v>
      </c>
      <c r="AH181" s="1">
        <f>(Table2[[#This Row],[Current Month High]]/Table2[[#This Row],[Close Price]])-1</f>
        <v>5.2589450092051404E-2</v>
      </c>
      <c r="AI181">
        <v>36.876650924517698</v>
      </c>
      <c r="AJ181">
        <v>92.0522674865488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-0.16</v>
      </c>
      <c r="AM181" t="s">
        <v>3202</v>
      </c>
      <c r="AN181">
        <v>8.73</v>
      </c>
      <c r="AO181" t="s">
        <v>3203</v>
      </c>
      <c r="AP181">
        <v>5.8274355742202001E-2</v>
      </c>
      <c r="AQ181">
        <f>(Table2[[#This Row],[Sharpe Ratio]]-AVERAGE(Table2[Sharpe Ratio]))/_xlfn.STDEV.P(Table2[Sharpe Ratio])</f>
        <v>-5.9871857681289532E-2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126</v>
      </c>
      <c r="AT181">
        <f>_xlfn.RANK.AVG(Table2[[#This Row],[6M Return vs Nifty Z-Score]],Table2[6M Return vs Nifty Z-Score])</f>
        <v>189</v>
      </c>
      <c r="AU181">
        <f>_xlfn.RANK.AVG(Table2[[#This Row],[Sharpe Ratio Z-Score]],Table2[Sharpe Ratio Z-Score])</f>
        <v>362</v>
      </c>
      <c r="AV181">
        <f>(Table2[[#This Row],[Rank 1Y]]+Table2[[#This Row],[Rank 6M]]+Table2[[#This Row],[Rank Sharpe]])/3</f>
        <v>225.66666666666666</v>
      </c>
    </row>
    <row r="182" spans="1:48" hidden="1" x14ac:dyDescent="0.3">
      <c r="A182" t="s">
        <v>1024</v>
      </c>
      <c r="B182" t="s">
        <v>1025</v>
      </c>
      <c r="C182" t="s">
        <v>3167</v>
      </c>
      <c r="D182" t="s">
        <v>117</v>
      </c>
      <c r="E182">
        <v>13699.26882132</v>
      </c>
      <c r="F182">
        <v>205.46</v>
      </c>
      <c r="G182">
        <v>41.641582769836099</v>
      </c>
      <c r="H182">
        <f>(Table2[[#This Row],[1Y Return vs Nifty]]-AVERAGE(Table2[1Y Return vs Nifty]))/_xlfn.STDEV.P(Table2[1Y Return vs Nifty])</f>
        <v>0.31806015518687997</v>
      </c>
      <c r="I182">
        <v>4.51445060067452</v>
      </c>
      <c r="J182">
        <f>(Table2[[#This Row],[1M Return vs Nifty]]-AVERAGE(Table2[1M Return vs Nifty]))/_xlfn.STDEV.P(Table2[1M Return vs Nifty])</f>
        <v>0.39737142269510001</v>
      </c>
      <c r="K182">
        <v>7.0907137854228202</v>
      </c>
      <c r="L182">
        <f>(Table2[[#This Row],[6M Return vs Nifty]]-AVERAGE(Table2[6M Return vs Nifty]))/_xlfn.STDEV.P(Table2[6M Return vs Nifty])</f>
        <v>-6.399773759139693E-2</v>
      </c>
      <c r="M182">
        <v>7.2394475943221197</v>
      </c>
      <c r="N182">
        <f>(Table2[[#This Row],[1W Return vs Nifty]]-AVERAGE(Table2[1W Return vs Nifty]))/_xlfn.STDEV.P(Table2[1W Return vs Nifty])</f>
        <v>1.1017662342377887</v>
      </c>
      <c r="O182">
        <v>192.99</v>
      </c>
      <c r="P182">
        <v>194.309449103779</v>
      </c>
      <c r="Q182">
        <v>181.877614052383</v>
      </c>
      <c r="R182">
        <v>73.337619992197901</v>
      </c>
      <c r="S182">
        <f>(Table2[[#This Row],[Close Price]]-Table2[[#This Row],[20D EMA]])/Table2[[#This Row],[20D EMA]]</f>
        <v>6.461474687807657E-2</v>
      </c>
      <c r="T182">
        <f>(Table2[[#This Row],[Close Price]]-Table2[[#This Row],[50D EMA]])/Table2[[#This Row],[50D EMA]]</f>
        <v>5.7385530902645879E-2</v>
      </c>
      <c r="U182">
        <f>(Table2[[#This Row],[Close Price]]-Table2[[#This Row],[200D EMA]])/Table2[[#This Row],[200D EMA]]</f>
        <v>0.12966073956097199</v>
      </c>
      <c r="V182">
        <v>0.62643023824750799</v>
      </c>
      <c r="W182">
        <v>200.99</v>
      </c>
      <c r="X182">
        <v>207.2</v>
      </c>
      <c r="Y182">
        <v>192.35</v>
      </c>
      <c r="Z182">
        <v>207.2</v>
      </c>
      <c r="AA182">
        <v>192.35</v>
      </c>
      <c r="AB182">
        <v>207.2</v>
      </c>
      <c r="AC182" s="1">
        <f>(Table2[[#This Row],[Close Price]]/Table2[[#This Row],[Day Low]])-1</f>
        <v>2.2239912433454467E-2</v>
      </c>
      <c r="AD182" s="1">
        <f>(Table2[[#This Row],[Day High]]/Table2[[#This Row],[Close Price]])-1</f>
        <v>8.4688017132288351E-3</v>
      </c>
      <c r="AE182" s="1">
        <f>(Table2[[#This Row],[Close Price]]/Table2[[#This Row],[Current Week Low]])-1</f>
        <v>6.8157005458799214E-2</v>
      </c>
      <c r="AF182" s="1">
        <f>(Table2[[#This Row],[Current Week High]]/Table2[[#This Row],[Close Price]])-1</f>
        <v>8.4688017132288351E-3</v>
      </c>
      <c r="AG182" s="1">
        <f>(Table2[[#This Row],[Close Price]]/Table2[[#This Row],[Current Month Low]])-1</f>
        <v>6.8157005458799214E-2</v>
      </c>
      <c r="AH182" s="1">
        <f>(Table2[[#This Row],[Current Month High]]/Table2[[#This Row],[Close Price]])-1</f>
        <v>8.4688017132288351E-3</v>
      </c>
      <c r="AI182">
        <v>19.142412148350001</v>
      </c>
      <c r="AJ182">
        <v>69.228234906515098</v>
      </c>
      <c r="AK182" t="str">
        <f>IF(AND(Table2[[#This Row],[20D EMA]]&gt;Table2[[#This Row],[50D EMA]],Table2[[#This Row],[50D EMA]]&gt;Table2[[#This Row],[200D EMA]]),"Uptrend","Downtrend/NoTrend")</f>
        <v>Downtrend/NoTrend</v>
      </c>
      <c r="AL182">
        <v>7.0000000000000007E-2</v>
      </c>
      <c r="AM182" t="s">
        <v>3203</v>
      </c>
      <c r="AN182">
        <v>10.61</v>
      </c>
      <c r="AO182" t="s">
        <v>3203</v>
      </c>
      <c r="AP182">
        <v>0.134849497062942</v>
      </c>
      <c r="AQ182">
        <f>(Table2[[#This Row],[Sharpe Ratio]]-AVERAGE(Table2[Sharpe Ratio]))/_xlfn.STDEV.P(Table2[Sharpe Ratio])</f>
        <v>0.85367283613546607</v>
      </c>
      <c r="AR1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2">
        <f>_xlfn.RANK.AVG(Table2[[#This Row],[1Y Return vs Nifty Z-Score]],Table2[1Y Return vs Nifty Z-Score])</f>
        <v>211</v>
      </c>
      <c r="AT182">
        <f>_xlfn.RANK.AVG(Table2[[#This Row],[6M Return vs Nifty Z-Score]],Table2[6M Return vs Nifty Z-Score])</f>
        <v>332</v>
      </c>
      <c r="AU182">
        <f>_xlfn.RANK.AVG(Table2[[#This Row],[Sharpe Ratio Z-Score]],Table2[Sharpe Ratio Z-Score])</f>
        <v>138</v>
      </c>
      <c r="AV182">
        <f>(Table2[[#This Row],[Rank 1Y]]+Table2[[#This Row],[Rank 6M]]+Table2[[#This Row],[Rank Sharpe]])/3</f>
        <v>227</v>
      </c>
    </row>
    <row r="183" spans="1:48" hidden="1" x14ac:dyDescent="0.3">
      <c r="A183" t="s">
        <v>1413</v>
      </c>
      <c r="B183" t="s">
        <v>1414</v>
      </c>
      <c r="C183" t="s">
        <v>3167</v>
      </c>
      <c r="D183" t="s">
        <v>1034</v>
      </c>
      <c r="E183">
        <v>7753.6840783199996</v>
      </c>
      <c r="F183">
        <v>791.95</v>
      </c>
      <c r="G183">
        <v>38.089347947775103</v>
      </c>
      <c r="H183">
        <f>(Table2[[#This Row],[1Y Return vs Nifty]]-AVERAGE(Table2[1Y Return vs Nifty]))/_xlfn.STDEV.P(Table2[1Y Return vs Nifty])</f>
        <v>0.25517841466523106</v>
      </c>
      <c r="I183">
        <v>-1.08112858369131</v>
      </c>
      <c r="J183">
        <f>(Table2[[#This Row],[1M Return vs Nifty]]-AVERAGE(Table2[1M Return vs Nifty]))/_xlfn.STDEV.P(Table2[1M Return vs Nifty])</f>
        <v>-0.19118575958783957</v>
      </c>
      <c r="K183">
        <v>11.1157742312267</v>
      </c>
      <c r="L183">
        <f>(Table2[[#This Row],[6M Return vs Nifty]]-AVERAGE(Table2[6M Return vs Nifty]))/_xlfn.STDEV.P(Table2[6M Return vs Nifty])</f>
        <v>6.6579409692029454E-2</v>
      </c>
      <c r="M183">
        <v>3.6671510025631999</v>
      </c>
      <c r="N183">
        <f>(Table2[[#This Row],[1W Return vs Nifty]]-AVERAGE(Table2[1W Return vs Nifty]))/_xlfn.STDEV.P(Table2[1W Return vs Nifty])</f>
        <v>0.1948257369348606</v>
      </c>
      <c r="O183">
        <v>792.85</v>
      </c>
      <c r="P183">
        <v>822.85717281654502</v>
      </c>
      <c r="Q183">
        <v>766.35830643402903</v>
      </c>
      <c r="R183">
        <v>62.693337384246803</v>
      </c>
      <c r="S183">
        <f>(Table2[[#This Row],[Close Price]]-Table2[[#This Row],[20D EMA]])/Table2[[#This Row],[20D EMA]]</f>
        <v>-1.1351453616698962E-3</v>
      </c>
      <c r="T183">
        <f>(Table2[[#This Row],[Close Price]]-Table2[[#This Row],[50D EMA]])/Table2[[#This Row],[50D EMA]]</f>
        <v>-3.7560798930333546E-2</v>
      </c>
      <c r="U183">
        <f>(Table2[[#This Row],[Close Price]]-Table2[[#This Row],[200D EMA]])/Table2[[#This Row],[200D EMA]]</f>
        <v>3.3393901196233776E-2</v>
      </c>
      <c r="V183">
        <v>0.554523209982274</v>
      </c>
      <c r="W183">
        <v>790</v>
      </c>
      <c r="X183">
        <v>819.2</v>
      </c>
      <c r="Y183">
        <v>761</v>
      </c>
      <c r="Z183">
        <v>823</v>
      </c>
      <c r="AA183">
        <v>761</v>
      </c>
      <c r="AB183">
        <v>823</v>
      </c>
      <c r="AC183" s="1">
        <f>(Table2[[#This Row],[Close Price]]/Table2[[#This Row],[Day Low]])-1</f>
        <v>2.4683544303798488E-3</v>
      </c>
      <c r="AD183" s="1">
        <f>(Table2[[#This Row],[Day High]]/Table2[[#This Row],[Close Price]])-1</f>
        <v>3.4408737925374133E-2</v>
      </c>
      <c r="AE183" s="1">
        <f>(Table2[[#This Row],[Close Price]]/Table2[[#This Row],[Current Week Low]])-1</f>
        <v>4.0670170827858065E-2</v>
      </c>
      <c r="AF183" s="1">
        <f>(Table2[[#This Row],[Current Week High]]/Table2[[#This Row],[Close Price]])-1</f>
        <v>3.9207020645242618E-2</v>
      </c>
      <c r="AG183" s="1">
        <f>(Table2[[#This Row],[Close Price]]/Table2[[#This Row],[Current Month Low]])-1</f>
        <v>4.0670170827858065E-2</v>
      </c>
      <c r="AH183" s="1">
        <f>(Table2[[#This Row],[Current Month High]]/Table2[[#This Row],[Close Price]])-1</f>
        <v>3.9207020645242618E-2</v>
      </c>
      <c r="AI183">
        <v>33.720563166866498</v>
      </c>
      <c r="AJ183">
        <v>72.952609740117893</v>
      </c>
      <c r="AK183" t="str">
        <f>IF(AND(Table2[[#This Row],[20D EMA]]&gt;Table2[[#This Row],[50D EMA]],Table2[[#This Row],[50D EMA]]&gt;Table2[[#This Row],[200D EMA]]),"Uptrend","Downtrend/NoTrend")</f>
        <v>Downtrend/NoTrend</v>
      </c>
      <c r="AL183">
        <v>0</v>
      </c>
      <c r="AM183">
        <v>0</v>
      </c>
      <c r="AN183">
        <v>7.43</v>
      </c>
      <c r="AO183" t="s">
        <v>3203</v>
      </c>
      <c r="AP183">
        <v>0.121056936557822</v>
      </c>
      <c r="AQ183">
        <f>(Table2[[#This Row],[Sharpe Ratio]]-AVERAGE(Table2[Sharpe Ratio]))/_xlfn.STDEV.P(Table2[Sharpe Ratio])</f>
        <v>0.68912700251013204</v>
      </c>
      <c r="AR1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3">
        <f>_xlfn.RANK.AVG(Table2[[#This Row],[1Y Return vs Nifty Z-Score]],Table2[1Y Return vs Nifty Z-Score])</f>
        <v>225</v>
      </c>
      <c r="AT183">
        <f>_xlfn.RANK.AVG(Table2[[#This Row],[6M Return vs Nifty Z-Score]],Table2[6M Return vs Nifty Z-Score])</f>
        <v>282</v>
      </c>
      <c r="AU183">
        <f>_xlfn.RANK.AVG(Table2[[#This Row],[Sharpe Ratio Z-Score]],Table2[Sharpe Ratio Z-Score])</f>
        <v>174</v>
      </c>
      <c r="AV183">
        <f>(Table2[[#This Row],[Rank 1Y]]+Table2[[#This Row],[Rank 6M]]+Table2[[#This Row],[Rank Sharpe]])/3</f>
        <v>227</v>
      </c>
    </row>
    <row r="184" spans="1:48" x14ac:dyDescent="0.3">
      <c r="A184" t="s">
        <v>49</v>
      </c>
      <c r="B184" t="s">
        <v>50</v>
      </c>
      <c r="C184" t="s">
        <v>3161</v>
      </c>
      <c r="D184" t="s">
        <v>51</v>
      </c>
      <c r="E184">
        <v>438466.46909264999</v>
      </c>
      <c r="F184">
        <v>1790.95</v>
      </c>
      <c r="G184">
        <v>28.252608188283101</v>
      </c>
      <c r="H184">
        <f>(Table2[[#This Row],[1Y Return vs Nifty]]-AVERAGE(Table2[1Y Return vs Nifty]))/_xlfn.STDEV.P(Table2[1Y Return vs Nifty])</f>
        <v>8.1048226735683751E-2</v>
      </c>
      <c r="I184">
        <v>-1.9918194637369999</v>
      </c>
      <c r="J184">
        <f>(Table2[[#This Row],[1M Return vs Nifty]]-AVERAGE(Table2[1M Return vs Nifty]))/_xlfn.STDEV.P(Table2[1M Return vs Nifty])</f>
        <v>-0.28697453151479929</v>
      </c>
      <c r="K184">
        <v>9.6821171494351894</v>
      </c>
      <c r="L184">
        <f>(Table2[[#This Row],[6M Return vs Nifty]]-AVERAGE(Table2[6M Return vs Nifty]))/_xlfn.STDEV.P(Table2[6M Return vs Nifty])</f>
        <v>2.0070082827590416E-2</v>
      </c>
      <c r="M184">
        <v>-1.5558885241139</v>
      </c>
      <c r="N184">
        <f>(Table2[[#This Row],[1W Return vs Nifty]]-AVERAGE(Table2[1W Return vs Nifty]))/_xlfn.STDEV.P(Table2[1W Return vs Nifty])</f>
        <v>-1.1312080746711886</v>
      </c>
      <c r="O184">
        <v>1852.6</v>
      </c>
      <c r="P184">
        <v>1838.7655802289501</v>
      </c>
      <c r="Q184">
        <v>1636.85148729754</v>
      </c>
      <c r="R184">
        <v>40.507537857833903</v>
      </c>
      <c r="S184" s="1">
        <f>(Table2[[#This Row],[Close Price]]-Table2[[#This Row],[20D EMA]])/Table2[[#This Row],[20D EMA]]</f>
        <v>-3.327755586742949E-2</v>
      </c>
      <c r="T184" s="1">
        <f>(Table2[[#This Row],[Close Price]]-Table2[[#This Row],[50D EMA]])/Table2[[#This Row],[50D EMA]]</f>
        <v>-2.6004174073671945E-2</v>
      </c>
      <c r="U184" s="1">
        <f>(Table2[[#This Row],[Close Price]]-Table2[[#This Row],[200D EMA]])/Table2[[#This Row],[200D EMA]]</f>
        <v>9.4143246286123639E-2</v>
      </c>
      <c r="V184">
        <v>1.1512057473903801</v>
      </c>
      <c r="W184">
        <v>1778.8</v>
      </c>
      <c r="X184">
        <v>1845</v>
      </c>
      <c r="Y184">
        <v>1760.1</v>
      </c>
      <c r="Z184">
        <v>1845</v>
      </c>
      <c r="AA184">
        <v>1760.1</v>
      </c>
      <c r="AB184">
        <v>1864.95</v>
      </c>
      <c r="AC184" s="1">
        <f>(Table2[[#This Row],[Close Price]]/Table2[[#This Row],[Day Low]])-1</f>
        <v>6.8304474926916825E-3</v>
      </c>
      <c r="AD184" s="1">
        <f>(Table2[[#This Row],[Day High]]/Table2[[#This Row],[Close Price]])-1</f>
        <v>3.0179513665931523E-2</v>
      </c>
      <c r="AE184" s="1">
        <f>(Table2[[#This Row],[Close Price]]/Table2[[#This Row],[Current Week Low]])-1</f>
        <v>1.7527413215158383E-2</v>
      </c>
      <c r="AF184" s="1">
        <f>(Table2[[#This Row],[Current Week High]]/Table2[[#This Row],[Close Price]])-1</f>
        <v>3.0179513665931523E-2</v>
      </c>
      <c r="AG184" s="1">
        <f>(Table2[[#This Row],[Close Price]]/Table2[[#This Row],[Current Month Low]])-1</f>
        <v>1.7527413215158383E-2</v>
      </c>
      <c r="AH184" s="1">
        <f>(Table2[[#This Row],[Current Month High]]/Table2[[#This Row],[Close Price]])-1</f>
        <v>4.1318853122644494E-2</v>
      </c>
      <c r="AI184">
        <v>9.4586671878053394</v>
      </c>
      <c r="AJ184">
        <v>56.203392787056799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0.02</v>
      </c>
      <c r="AM184" t="s">
        <v>3203</v>
      </c>
      <c r="AN184">
        <v>-5.12</v>
      </c>
      <c r="AO184" t="s">
        <v>3202</v>
      </c>
      <c r="AP184">
        <v>0.14438761941322301</v>
      </c>
      <c r="AQ184">
        <f>(Table2[[#This Row],[Sharpe Ratio]]-AVERAGE(Table2[Sharpe Ratio]))/_xlfn.STDEV.P(Table2[Sharpe Ratio])</f>
        <v>0.9674630415701142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-0.34960125505259954</v>
      </c>
      <c r="AS184">
        <f>_xlfn.RANK.AVG(Table2[[#This Row],[1Y Return vs Nifty Z-Score]],Table2[1Y Return vs Nifty Z-Score])</f>
        <v>268</v>
      </c>
      <c r="AT184">
        <f>_xlfn.RANK.AVG(Table2[[#This Row],[6M Return vs Nifty Z-Score]],Table2[6M Return vs Nifty Z-Score])</f>
        <v>294</v>
      </c>
      <c r="AU184">
        <f>_xlfn.RANK.AVG(Table2[[#This Row],[Sharpe Ratio Z-Score]],Table2[Sharpe Ratio Z-Score])</f>
        <v>123</v>
      </c>
      <c r="AV184">
        <f>(Table2[[#This Row],[Rank 1Y]]+Table2[[#This Row],[Rank 6M]]+Table2[[#This Row],[Rank Sharpe]])/3</f>
        <v>228.33333333333334</v>
      </c>
    </row>
    <row r="185" spans="1:48" hidden="1" x14ac:dyDescent="0.3">
      <c r="A185" t="s">
        <v>183</v>
      </c>
      <c r="B185" t="s">
        <v>184</v>
      </c>
      <c r="C185" t="s">
        <v>3157</v>
      </c>
      <c r="D185" t="s">
        <v>141</v>
      </c>
      <c r="E185">
        <v>140298.17472000001</v>
      </c>
      <c r="F185">
        <v>528.65</v>
      </c>
      <c r="G185">
        <v>46.693351621616301</v>
      </c>
      <c r="H185">
        <f>(Table2[[#This Row],[1Y Return vs Nifty]]-AVERAGE(Table2[1Y Return vs Nifty]))/_xlfn.STDEV.P(Table2[1Y Return vs Nifty])</f>
        <v>0.40748668074767702</v>
      </c>
      <c r="I185">
        <v>3.4674663778487398</v>
      </c>
      <c r="J185">
        <f>(Table2[[#This Row],[1M Return vs Nifty]]-AVERAGE(Table2[1M Return vs Nifty]))/_xlfn.STDEV.P(Table2[1M Return vs Nifty])</f>
        <v>0.28724697198537918</v>
      </c>
      <c r="K185">
        <v>-4.2451654074146798</v>
      </c>
      <c r="L185">
        <f>(Table2[[#This Row],[6M Return vs Nifty]]-AVERAGE(Table2[6M Return vs Nifty]))/_xlfn.STDEV.P(Table2[6M Return vs Nifty])</f>
        <v>-0.43174544893157929</v>
      </c>
      <c r="M185">
        <v>2.4787908458254002E-2</v>
      </c>
      <c r="N185">
        <f>(Table2[[#This Row],[1W Return vs Nifty]]-AVERAGE(Table2[1W Return vs Nifty]))/_xlfn.STDEV.P(Table2[1W Return vs Nifty])</f>
        <v>-0.72990335850087062</v>
      </c>
      <c r="O185">
        <v>530.58000000000004</v>
      </c>
      <c r="P185">
        <v>544.43166642685196</v>
      </c>
      <c r="Q185">
        <v>507.20449638094698</v>
      </c>
      <c r="R185">
        <v>53.305261624609301</v>
      </c>
      <c r="S185">
        <f>(Table2[[#This Row],[Close Price]]-Table2[[#This Row],[20D EMA]])/Table2[[#This Row],[20D EMA]]</f>
        <v>-3.6375287421313721E-3</v>
      </c>
      <c r="T185">
        <f>(Table2[[#This Row],[Close Price]]-Table2[[#This Row],[50D EMA]])/Table2[[#This Row],[50D EMA]]</f>
        <v>-2.8987414583042732E-2</v>
      </c>
      <c r="U185">
        <f>(Table2[[#This Row],[Close Price]]-Table2[[#This Row],[200D EMA]])/Table2[[#This Row],[200D EMA]]</f>
        <v>4.2281769527030943E-2</v>
      </c>
      <c r="V185">
        <v>0.94647051236208901</v>
      </c>
      <c r="W185">
        <v>524.4</v>
      </c>
      <c r="X185">
        <v>535</v>
      </c>
      <c r="Y185">
        <v>499.6</v>
      </c>
      <c r="Z185">
        <v>536.4</v>
      </c>
      <c r="AA185">
        <v>499.6</v>
      </c>
      <c r="AB185">
        <v>536.4</v>
      </c>
      <c r="AC185" s="1">
        <f>(Table2[[#This Row],[Close Price]]/Table2[[#This Row],[Day Low]])-1</f>
        <v>8.1045003813882133E-3</v>
      </c>
      <c r="AD185" s="1">
        <f>(Table2[[#This Row],[Day High]]/Table2[[#This Row],[Close Price]])-1</f>
        <v>1.2011727986380505E-2</v>
      </c>
      <c r="AE185" s="1">
        <f>(Table2[[#This Row],[Close Price]]/Table2[[#This Row],[Current Week Low]])-1</f>
        <v>5.8146517213770954E-2</v>
      </c>
      <c r="AF185" s="1">
        <f>(Table2[[#This Row],[Current Week High]]/Table2[[#This Row],[Close Price]])-1</f>
        <v>1.4659982975503638E-2</v>
      </c>
      <c r="AG185" s="1">
        <f>(Table2[[#This Row],[Close Price]]/Table2[[#This Row],[Current Month Low]])-1</f>
        <v>5.8146517213770954E-2</v>
      </c>
      <c r="AH185" s="1">
        <f>(Table2[[#This Row],[Current Month High]]/Table2[[#This Row],[Close Price]])-1</f>
        <v>1.4659982975503638E-2</v>
      </c>
      <c r="AI185">
        <v>23.711340206185501</v>
      </c>
      <c r="AJ185">
        <v>74.991724594505101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-0.14000000000000001</v>
      </c>
      <c r="AM185" t="s">
        <v>3202</v>
      </c>
      <c r="AN185">
        <v>4.05</v>
      </c>
      <c r="AO185" t="s">
        <v>3203</v>
      </c>
      <c r="AP185">
        <v>0.19965461027974701</v>
      </c>
      <c r="AQ185">
        <f>(Table2[[#This Row],[Sharpe Ratio]]-AVERAGE(Table2[Sharpe Ratio]))/_xlfn.STDEV.P(Table2[Sharpe Ratio])</f>
        <v>1.6268005939208983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189</v>
      </c>
      <c r="AT185">
        <f>_xlfn.RANK.AVG(Table2[[#This Row],[6M Return vs Nifty Z-Score]],Table2[6M Return vs Nifty Z-Score])</f>
        <v>463</v>
      </c>
      <c r="AU185">
        <f>_xlfn.RANK.AVG(Table2[[#This Row],[Sharpe Ratio Z-Score]],Table2[Sharpe Ratio Z-Score])</f>
        <v>33</v>
      </c>
      <c r="AV185">
        <f>(Table2[[#This Row],[Rank 1Y]]+Table2[[#This Row],[Rank 6M]]+Table2[[#This Row],[Rank Sharpe]])/3</f>
        <v>228.33333333333334</v>
      </c>
    </row>
    <row r="186" spans="1:48" hidden="1" x14ac:dyDescent="0.3">
      <c r="A186" t="s">
        <v>732</v>
      </c>
      <c r="B186" t="s">
        <v>733</v>
      </c>
      <c r="C186" t="s">
        <v>3163</v>
      </c>
      <c r="D186" t="s">
        <v>547</v>
      </c>
      <c r="E186">
        <v>24373.48772388</v>
      </c>
      <c r="F186">
        <v>1311.25</v>
      </c>
      <c r="G186">
        <v>82.731182259446896</v>
      </c>
      <c r="H186">
        <f>(Table2[[#This Row],[1Y Return vs Nifty]]-AVERAGE(Table2[1Y Return vs Nifty]))/_xlfn.STDEV.P(Table2[1Y Return vs Nifty])</f>
        <v>1.0454291672796898</v>
      </c>
      <c r="I186">
        <v>-1.2344017774275</v>
      </c>
      <c r="J186">
        <f>(Table2[[#This Row],[1M Return vs Nifty]]-AVERAGE(Table2[1M Return vs Nifty]))/_xlfn.STDEV.P(Table2[1M Return vs Nifty])</f>
        <v>-0.20730742207399075</v>
      </c>
      <c r="K186">
        <v>9.9938378159934302</v>
      </c>
      <c r="L186">
        <f>(Table2[[#This Row],[6M Return vs Nifty]]-AVERAGE(Table2[6M Return vs Nifty]))/_xlfn.STDEV.P(Table2[6M Return vs Nifty])</f>
        <v>3.0182625468011304E-2</v>
      </c>
      <c r="M186">
        <v>-1.9660124595270201</v>
      </c>
      <c r="N186">
        <f>(Table2[[#This Row],[1W Return vs Nifty]]-AVERAGE(Table2[1W Return vs Nifty]))/_xlfn.STDEV.P(Table2[1W Return vs Nifty])</f>
        <v>-1.2353310097033734</v>
      </c>
      <c r="O186">
        <v>1344.23</v>
      </c>
      <c r="P186">
        <v>1379.27487705047</v>
      </c>
      <c r="Q186">
        <v>1244.5330340394401</v>
      </c>
      <c r="R186">
        <v>46.769039838188498</v>
      </c>
      <c r="S186">
        <f>(Table2[[#This Row],[Close Price]]-Table2[[#This Row],[20D EMA]])/Table2[[#This Row],[20D EMA]]</f>
        <v>-2.4534491865231409E-2</v>
      </c>
      <c r="T186">
        <f>(Table2[[#This Row],[Close Price]]-Table2[[#This Row],[50D EMA]])/Table2[[#This Row],[50D EMA]]</f>
        <v>-4.93193040650017E-2</v>
      </c>
      <c r="U186">
        <f>(Table2[[#This Row],[Close Price]]-Table2[[#This Row],[200D EMA]])/Table2[[#This Row],[200D EMA]]</f>
        <v>5.3608031394726037E-2</v>
      </c>
      <c r="V186">
        <v>1.31242729907512</v>
      </c>
      <c r="W186">
        <v>1308.4000000000001</v>
      </c>
      <c r="X186">
        <v>1338.1</v>
      </c>
      <c r="Y186">
        <v>1308.4000000000001</v>
      </c>
      <c r="Z186">
        <v>1409</v>
      </c>
      <c r="AA186">
        <v>1308.4000000000001</v>
      </c>
      <c r="AB186">
        <v>1422</v>
      </c>
      <c r="AC186" s="1">
        <f>(Table2[[#This Row],[Close Price]]/Table2[[#This Row],[Day Low]])-1</f>
        <v>2.1782329562824998E-3</v>
      </c>
      <c r="AD186" s="1">
        <f>(Table2[[#This Row],[Day High]]/Table2[[#This Row],[Close Price]])-1</f>
        <v>2.0476644423260248E-2</v>
      </c>
      <c r="AE186" s="1">
        <f>(Table2[[#This Row],[Close Price]]/Table2[[#This Row],[Current Week Low]])-1</f>
        <v>2.1782329562824998E-3</v>
      </c>
      <c r="AF186" s="1">
        <f>(Table2[[#This Row],[Current Week High]]/Table2[[#This Row],[Close Price]])-1</f>
        <v>7.4547187797902703E-2</v>
      </c>
      <c r="AG186" s="1">
        <f>(Table2[[#This Row],[Close Price]]/Table2[[#This Row],[Current Month Low]])-1</f>
        <v>2.1782329562824998E-3</v>
      </c>
      <c r="AH186" s="1">
        <f>(Table2[[#This Row],[Current Month High]]/Table2[[#This Row],[Close Price]])-1</f>
        <v>8.4461391801715857E-2</v>
      </c>
      <c r="AI186">
        <v>35.439466158245899</v>
      </c>
      <c r="AJ186">
        <v>109.615538326272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-0.09</v>
      </c>
      <c r="AM186" t="s">
        <v>3202</v>
      </c>
      <c r="AN186">
        <v>4.03</v>
      </c>
      <c r="AO186" t="s">
        <v>3203</v>
      </c>
      <c r="AP186">
        <v>7.9331772798442002E-2</v>
      </c>
      <c r="AQ186">
        <f>(Table2[[#This Row],[Sharpe Ratio]]-AVERAGE(Table2[Sharpe Ratio]))/_xlfn.STDEV.P(Table2[Sharpe Ratio])</f>
        <v>0.19134402367947109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96</v>
      </c>
      <c r="AT186">
        <f>_xlfn.RANK.AVG(Table2[[#This Row],[6M Return vs Nifty Z-Score]],Table2[6M Return vs Nifty Z-Score])</f>
        <v>293</v>
      </c>
      <c r="AU186">
        <f>_xlfn.RANK.AVG(Table2[[#This Row],[Sharpe Ratio Z-Score]],Table2[Sharpe Ratio Z-Score])</f>
        <v>297</v>
      </c>
      <c r="AV186">
        <f>(Table2[[#This Row],[Rank 1Y]]+Table2[[#This Row],[Rank 6M]]+Table2[[#This Row],[Rank Sharpe]])/3</f>
        <v>228.66666666666666</v>
      </c>
    </row>
    <row r="187" spans="1:48" hidden="1" x14ac:dyDescent="0.3">
      <c r="A187" t="s">
        <v>1030</v>
      </c>
      <c r="B187" t="s">
        <v>1031</v>
      </c>
      <c r="C187" t="s">
        <v>3161</v>
      </c>
      <c r="D187" t="s">
        <v>51</v>
      </c>
      <c r="E187">
        <v>13454.720911910001</v>
      </c>
      <c r="F187">
        <v>1116.75</v>
      </c>
      <c r="G187">
        <v>55.279973483492498</v>
      </c>
      <c r="H187">
        <f>(Table2[[#This Row],[1Y Return vs Nifty]]-AVERAGE(Table2[1Y Return vs Nifty]))/_xlfn.STDEV.P(Table2[1Y Return vs Nifty])</f>
        <v>0.55948725360472273</v>
      </c>
      <c r="I187">
        <v>-2.1121404044960301</v>
      </c>
      <c r="J187">
        <f>(Table2[[#This Row],[1M Return vs Nifty]]-AVERAGE(Table2[1M Return vs Nifty]))/_xlfn.STDEV.P(Table2[1M Return vs Nifty])</f>
        <v>-0.29963019262323787</v>
      </c>
      <c r="K187">
        <v>26.026883773225698</v>
      </c>
      <c r="L187">
        <f>(Table2[[#This Row],[6M Return vs Nifty]]-AVERAGE(Table2[6M Return vs Nifty]))/_xlfn.STDEV.P(Table2[6M Return vs Nifty])</f>
        <v>0.55031131211717321</v>
      </c>
      <c r="M187">
        <v>7.6398219653994897</v>
      </c>
      <c r="N187">
        <f>(Table2[[#This Row],[1W Return vs Nifty]]-AVERAGE(Table2[1W Return vs Nifty]))/_xlfn.STDEV.P(Table2[1W Return vs Nifty])</f>
        <v>1.2034139339416554</v>
      </c>
      <c r="O187">
        <v>1080.3699999999999</v>
      </c>
      <c r="P187">
        <v>1080.39312988198</v>
      </c>
      <c r="Q187">
        <v>932.539643868437</v>
      </c>
      <c r="R187">
        <v>58.213196713118499</v>
      </c>
      <c r="S187">
        <f>(Table2[[#This Row],[Close Price]]-Table2[[#This Row],[20D EMA]])/Table2[[#This Row],[20D EMA]]</f>
        <v>3.3673648842526278E-2</v>
      </c>
      <c r="T187">
        <f>(Table2[[#This Row],[Close Price]]-Table2[[#This Row],[50D EMA]])/Table2[[#This Row],[50D EMA]]</f>
        <v>3.3651519166908735E-2</v>
      </c>
      <c r="U187">
        <f>(Table2[[#This Row],[Close Price]]-Table2[[#This Row],[200D EMA]])/Table2[[#This Row],[200D EMA]]</f>
        <v>0.19753621987308398</v>
      </c>
      <c r="V187">
        <v>0.60553400838036497</v>
      </c>
      <c r="W187">
        <v>1098.05</v>
      </c>
      <c r="X187">
        <v>1164</v>
      </c>
      <c r="Y187">
        <v>1044.6500000000001</v>
      </c>
      <c r="Z187">
        <v>1164</v>
      </c>
      <c r="AA187">
        <v>1012.05</v>
      </c>
      <c r="AB187">
        <v>1164</v>
      </c>
      <c r="AC187" s="1">
        <f>(Table2[[#This Row],[Close Price]]/Table2[[#This Row],[Day Low]])-1</f>
        <v>1.7030189882063729E-2</v>
      </c>
      <c r="AD187" s="1">
        <f>(Table2[[#This Row],[Day High]]/Table2[[#This Row],[Close Price]])-1</f>
        <v>4.2310275352585691E-2</v>
      </c>
      <c r="AE187" s="1">
        <f>(Table2[[#This Row],[Close Price]]/Table2[[#This Row],[Current Week Low]])-1</f>
        <v>6.9018331498587937E-2</v>
      </c>
      <c r="AF187" s="1">
        <f>(Table2[[#This Row],[Current Week High]]/Table2[[#This Row],[Close Price]])-1</f>
        <v>4.2310275352585691E-2</v>
      </c>
      <c r="AG187" s="1">
        <f>(Table2[[#This Row],[Close Price]]/Table2[[#This Row],[Current Month Low]])-1</f>
        <v>0.10345338669038107</v>
      </c>
      <c r="AH187" s="1">
        <f>(Table2[[#This Row],[Current Month High]]/Table2[[#This Row],[Close Price]])-1</f>
        <v>4.2310275352585691E-2</v>
      </c>
      <c r="AI187">
        <v>19.552272218491101</v>
      </c>
      <c r="AJ187">
        <v>81.0554474708171</v>
      </c>
      <c r="AK187" t="str">
        <f>IF(AND(Table2[[#This Row],[20D EMA]]&gt;Table2[[#This Row],[50D EMA]],Table2[[#This Row],[50D EMA]]&gt;Table2[[#This Row],[200D EMA]]),"Uptrend","Downtrend/NoTrend")</f>
        <v>Downtrend/NoTrend</v>
      </c>
      <c r="AL187">
        <v>0.09</v>
      </c>
      <c r="AM187" t="s">
        <v>3203</v>
      </c>
      <c r="AN187">
        <v>6.84</v>
      </c>
      <c r="AO187" t="s">
        <v>3203</v>
      </c>
      <c r="AP187">
        <v>5.5383191710842002E-2</v>
      </c>
      <c r="AQ187">
        <f>(Table2[[#This Row],[Sharpe Ratio]]-AVERAGE(Table2[Sharpe Ratio]))/_xlfn.STDEV.P(Table2[Sharpe Ratio])</f>
        <v>-9.4363567578890847E-2</v>
      </c>
      <c r="AR1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7">
        <f>_xlfn.RANK.AVG(Table2[[#This Row],[1Y Return vs Nifty Z-Score]],Table2[1Y Return vs Nifty Z-Score])</f>
        <v>156</v>
      </c>
      <c r="AT187">
        <f>_xlfn.RANK.AVG(Table2[[#This Row],[6M Return vs Nifty Z-Score]],Table2[6M Return vs Nifty Z-Score])</f>
        <v>153</v>
      </c>
      <c r="AU187">
        <f>_xlfn.RANK.AVG(Table2[[#This Row],[Sharpe Ratio Z-Score]],Table2[Sharpe Ratio Z-Score])</f>
        <v>377</v>
      </c>
      <c r="AV187">
        <f>(Table2[[#This Row],[Rank 1Y]]+Table2[[#This Row],[Rank 6M]]+Table2[[#This Row],[Rank Sharpe]])/3</f>
        <v>228.66666666666666</v>
      </c>
    </row>
    <row r="188" spans="1:48" x14ac:dyDescent="0.3">
      <c r="A188" t="s">
        <v>1728</v>
      </c>
      <c r="B188" t="s">
        <v>1729</v>
      </c>
      <c r="C188" t="s">
        <v>590</v>
      </c>
      <c r="D188" t="s">
        <v>590</v>
      </c>
      <c r="E188">
        <v>4896.9424790000003</v>
      </c>
      <c r="F188">
        <v>231.6</v>
      </c>
      <c r="G188">
        <v>20.1446728650056</v>
      </c>
      <c r="H188">
        <f>(Table2[[#This Row],[1Y Return vs Nifty]]-AVERAGE(Table2[1Y Return vs Nifty]))/_xlfn.STDEV.P(Table2[1Y Return vs Nifty])</f>
        <v>-6.2478626274793551E-2</v>
      </c>
      <c r="I188">
        <v>6.0736519317262099</v>
      </c>
      <c r="J188">
        <f>(Table2[[#This Row],[1M Return vs Nifty]]-AVERAGE(Table2[1M Return vs Nifty]))/_xlfn.STDEV.P(Table2[1M Return vs Nifty])</f>
        <v>0.56137216538490176</v>
      </c>
      <c r="K188">
        <v>28.4957869863706</v>
      </c>
      <c r="L188">
        <f>(Table2[[#This Row],[6M Return vs Nifty]]-AVERAGE(Table2[6M Return vs Nifty]))/_xlfn.STDEV.P(Table2[6M Return vs Nifty])</f>
        <v>0.63040510023094654</v>
      </c>
      <c r="M188">
        <v>4.5892862546544997</v>
      </c>
      <c r="N188">
        <f>(Table2[[#This Row],[1W Return vs Nifty]]-AVERAGE(Table2[1W Return vs Nifty]))/_xlfn.STDEV.P(Table2[1W Return vs Nifty])</f>
        <v>0.42893894188027026</v>
      </c>
      <c r="O188">
        <v>229</v>
      </c>
      <c r="P188">
        <v>223.57424652984599</v>
      </c>
      <c r="Q188">
        <v>196.39815784447001</v>
      </c>
      <c r="R188">
        <v>59.450884102085503</v>
      </c>
      <c r="S188" s="1">
        <f>(Table2[[#This Row],[Close Price]]-Table2[[#This Row],[20D EMA]])/Table2[[#This Row],[20D EMA]]</f>
        <v>1.1353711790392988E-2</v>
      </c>
      <c r="T188" s="1">
        <f>(Table2[[#This Row],[Close Price]]-Table2[[#This Row],[50D EMA]])/Table2[[#This Row],[50D EMA]]</f>
        <v>3.5897486381923714E-2</v>
      </c>
      <c r="U188" s="1">
        <f>(Table2[[#This Row],[Close Price]]-Table2[[#This Row],[200D EMA]])/Table2[[#This Row],[200D EMA]]</f>
        <v>0.17923713003156952</v>
      </c>
      <c r="V188">
        <v>0.72816952091986298</v>
      </c>
      <c r="W188">
        <v>230.1</v>
      </c>
      <c r="X188">
        <v>241.45</v>
      </c>
      <c r="Y188">
        <v>223.33</v>
      </c>
      <c r="Z188">
        <v>241.45</v>
      </c>
      <c r="AA188">
        <v>223.33</v>
      </c>
      <c r="AB188">
        <v>241.45</v>
      </c>
      <c r="AC188" s="1">
        <f>(Table2[[#This Row],[Close Price]]/Table2[[#This Row],[Day Low]])-1</f>
        <v>6.5189048239895353E-3</v>
      </c>
      <c r="AD188" s="1">
        <f>(Table2[[#This Row],[Day High]]/Table2[[#This Row],[Close Price]])-1</f>
        <v>4.2530224525043181E-2</v>
      </c>
      <c r="AE188" s="1">
        <f>(Table2[[#This Row],[Close Price]]/Table2[[#This Row],[Current Week Low]])-1</f>
        <v>3.7030403438857107E-2</v>
      </c>
      <c r="AF188" s="1">
        <f>(Table2[[#This Row],[Current Week High]]/Table2[[#This Row],[Close Price]])-1</f>
        <v>4.2530224525043181E-2</v>
      </c>
      <c r="AG188" s="1">
        <f>(Table2[[#This Row],[Close Price]]/Table2[[#This Row],[Current Month Low]])-1</f>
        <v>3.7030403438857107E-2</v>
      </c>
      <c r="AH188" s="1">
        <f>(Table2[[#This Row],[Current Month High]]/Table2[[#This Row],[Close Price]])-1</f>
        <v>4.2530224525043181E-2</v>
      </c>
      <c r="AI188">
        <v>10.7081174438687</v>
      </c>
      <c r="AJ188">
        <v>72.706935123042499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0.1</v>
      </c>
      <c r="AM188" t="s">
        <v>3203</v>
      </c>
      <c r="AN188">
        <v>3.36</v>
      </c>
      <c r="AO188" t="s">
        <v>3203</v>
      </c>
      <c r="AP188">
        <v>9.9905546447464993E-2</v>
      </c>
      <c r="AQ188">
        <f>(Table2[[#This Row],[Sharpe Ratio]]-AVERAGE(Table2[Sharpe Ratio]))/_xlfn.STDEV.P(Table2[Sharpe Ratio])</f>
        <v>0.4367900186157076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1.9950275998370326</v>
      </c>
      <c r="AS188">
        <f>_xlfn.RANK.AVG(Table2[[#This Row],[1Y Return vs Nifty Z-Score]],Table2[1Y Return vs Nifty Z-Score])</f>
        <v>316</v>
      </c>
      <c r="AT188">
        <f>_xlfn.RANK.AVG(Table2[[#This Row],[6M Return vs Nifty Z-Score]],Table2[6M Return vs Nifty Z-Score])</f>
        <v>142</v>
      </c>
      <c r="AU188">
        <f>_xlfn.RANK.AVG(Table2[[#This Row],[Sharpe Ratio Z-Score]],Table2[Sharpe Ratio Z-Score])</f>
        <v>232</v>
      </c>
      <c r="AV188">
        <f>(Table2[[#This Row],[Rank 1Y]]+Table2[[#This Row],[Rank 6M]]+Table2[[#This Row],[Rank Sharpe]])/3</f>
        <v>230</v>
      </c>
    </row>
    <row r="189" spans="1:48" x14ac:dyDescent="0.3">
      <c r="A189" t="s">
        <v>909</v>
      </c>
      <c r="B189" t="s">
        <v>910</v>
      </c>
      <c r="C189" t="s">
        <v>3159</v>
      </c>
      <c r="D189" t="s">
        <v>911</v>
      </c>
      <c r="E189">
        <v>17174.79122418</v>
      </c>
      <c r="F189">
        <v>2823.7</v>
      </c>
      <c r="G189">
        <v>88.244836047666695</v>
      </c>
      <c r="H189">
        <f>(Table2[[#This Row],[1Y Return vs Nifty]]-AVERAGE(Table2[1Y Return vs Nifty]))/_xlfn.STDEV.P(Table2[1Y Return vs Nifty])</f>
        <v>1.143031990348657</v>
      </c>
      <c r="I189">
        <v>12.954079024851801</v>
      </c>
      <c r="J189">
        <f>(Table2[[#This Row],[1M Return vs Nifty]]-AVERAGE(Table2[1M Return vs Nifty]))/_xlfn.STDEV.P(Table2[1M Return vs Nifty])</f>
        <v>1.2850729029506669</v>
      </c>
      <c r="K189">
        <v>50.397544582071198</v>
      </c>
      <c r="L189">
        <f>(Table2[[#This Row],[6M Return vs Nifty]]-AVERAGE(Table2[6M Return vs Nifty]))/_xlfn.STDEV.P(Table2[6M Return vs Nifty])</f>
        <v>1.3409208964151031</v>
      </c>
      <c r="M189">
        <v>8.5036195775844998</v>
      </c>
      <c r="N189">
        <f>(Table2[[#This Row],[1W Return vs Nifty]]-AVERAGE(Table2[1W Return vs Nifty]))/_xlfn.STDEV.P(Table2[1W Return vs Nifty])</f>
        <v>1.422716283520199</v>
      </c>
      <c r="O189">
        <v>2734.01</v>
      </c>
      <c r="P189">
        <v>2657.73301667948</v>
      </c>
      <c r="Q189">
        <v>2079.2889798994502</v>
      </c>
      <c r="R189">
        <v>62.098880357886401</v>
      </c>
      <c r="S189" s="1">
        <f>(Table2[[#This Row],[Close Price]]-Table2[[#This Row],[20D EMA]])/Table2[[#This Row],[20D EMA]]</f>
        <v>3.2805293323725809E-2</v>
      </c>
      <c r="T189" s="1">
        <f>(Table2[[#This Row],[Close Price]]-Table2[[#This Row],[50D EMA]])/Table2[[#This Row],[50D EMA]]</f>
        <v>6.2446823017563949E-2</v>
      </c>
      <c r="U189" s="1">
        <f>(Table2[[#This Row],[Close Price]]-Table2[[#This Row],[200D EMA]])/Table2[[#This Row],[200D EMA]]</f>
        <v>0.35801229521090799</v>
      </c>
      <c r="V189">
        <v>0.72905499172552202</v>
      </c>
      <c r="W189">
        <v>2810.1</v>
      </c>
      <c r="X189">
        <v>2901</v>
      </c>
      <c r="Y189">
        <v>2755</v>
      </c>
      <c r="Z189">
        <v>2901</v>
      </c>
      <c r="AA189">
        <v>2755</v>
      </c>
      <c r="AB189">
        <v>2901</v>
      </c>
      <c r="AC189" s="1">
        <f>(Table2[[#This Row],[Close Price]]/Table2[[#This Row],[Day Low]])-1</f>
        <v>4.8396854204475481E-3</v>
      </c>
      <c r="AD189" s="1">
        <f>(Table2[[#This Row],[Day High]]/Table2[[#This Row],[Close Price]])-1</f>
        <v>2.737542940114035E-2</v>
      </c>
      <c r="AE189" s="1">
        <f>(Table2[[#This Row],[Close Price]]/Table2[[#This Row],[Current Week Low]])-1</f>
        <v>2.4936479128856659E-2</v>
      </c>
      <c r="AF189" s="1">
        <f>(Table2[[#This Row],[Current Week High]]/Table2[[#This Row],[Close Price]])-1</f>
        <v>2.737542940114035E-2</v>
      </c>
      <c r="AG189" s="1">
        <f>(Table2[[#This Row],[Close Price]]/Table2[[#This Row],[Current Month Low]])-1</f>
        <v>2.4936479128856659E-2</v>
      </c>
      <c r="AH189" s="1">
        <f>(Table2[[#This Row],[Current Month High]]/Table2[[#This Row],[Close Price]])-1</f>
        <v>2.737542940114035E-2</v>
      </c>
      <c r="AI189">
        <v>7.6105818606792397</v>
      </c>
      <c r="AJ189">
        <v>130.393276762402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0.31</v>
      </c>
      <c r="AM189" t="s">
        <v>3203</v>
      </c>
      <c r="AN189">
        <v>2.83</v>
      </c>
      <c r="AO189" t="s">
        <v>3203</v>
      </c>
      <c r="AQ189">
        <f>(Table2[[#This Row],[Sharpe Ratio]]-AVERAGE(Table2[Sharpe Ratio]))/_xlfn.STDEV.P(Table2[Sharpe Ratio])</f>
        <v>-0.75508740094610949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4.4366546722885163</v>
      </c>
      <c r="AS189">
        <f>_xlfn.RANK.AVG(Table2[[#This Row],[1Y Return vs Nifty Z-Score]],Table2[1Y Return vs Nifty Z-Score])</f>
        <v>82</v>
      </c>
      <c r="AT189">
        <f>_xlfn.RANK.AVG(Table2[[#This Row],[6M Return vs Nifty Z-Score]],Table2[6M Return vs Nifty Z-Score])</f>
        <v>61</v>
      </c>
      <c r="AU189">
        <f>_xlfn.RANK.AVG(Table2[[#This Row],[Sharpe Ratio Z-Score]],Table2[Sharpe Ratio Z-Score])</f>
        <v>547.5</v>
      </c>
      <c r="AV189">
        <f>(Table2[[#This Row],[Rank 1Y]]+Table2[[#This Row],[Rank 6M]]+Table2[[#This Row],[Rank Sharpe]])/3</f>
        <v>230.16666666666666</v>
      </c>
    </row>
    <row r="190" spans="1:48" hidden="1" x14ac:dyDescent="0.3">
      <c r="A190" t="s">
        <v>716</v>
      </c>
      <c r="B190" t="s">
        <v>717</v>
      </c>
      <c r="C190" t="s">
        <v>3167</v>
      </c>
      <c r="D190" t="s">
        <v>718</v>
      </c>
      <c r="E190">
        <v>25366.772127839999</v>
      </c>
      <c r="F190">
        <v>1150.9000000000001</v>
      </c>
      <c r="G190">
        <v>140.36633086233101</v>
      </c>
      <c r="H190">
        <f>(Table2[[#This Row],[1Y Return vs Nifty]]-AVERAGE(Table2[1Y Return vs Nifty]))/_xlfn.STDEV.P(Table2[1Y Return vs Nifty])</f>
        <v>2.0656878610083003</v>
      </c>
      <c r="I190">
        <v>0.50551475209454699</v>
      </c>
      <c r="J190">
        <f>(Table2[[#This Row],[1M Return vs Nifty]]-AVERAGE(Table2[1M Return vs Nifty]))/_xlfn.STDEV.P(Table2[1M Return vs Nifty])</f>
        <v>-2.4298597378202676E-2</v>
      </c>
      <c r="K190">
        <v>35.4383678757873</v>
      </c>
      <c r="L190">
        <f>(Table2[[#This Row],[6M Return vs Nifty]]-AVERAGE(Table2[6M Return vs Nifty]))/_xlfn.STDEV.P(Table2[6M Return vs Nifty])</f>
        <v>0.85562964518642304</v>
      </c>
      <c r="M190">
        <v>6.25335933702969</v>
      </c>
      <c r="N190">
        <f>(Table2[[#This Row],[1W Return vs Nifty]]-AVERAGE(Table2[1W Return vs Nifty]))/_xlfn.STDEV.P(Table2[1W Return vs Nifty])</f>
        <v>0.85141653580666576</v>
      </c>
      <c r="O190">
        <v>1083.55</v>
      </c>
      <c r="P190">
        <v>1109.3447237482901</v>
      </c>
      <c r="Q190">
        <v>950.61669891415704</v>
      </c>
      <c r="R190">
        <v>65.413106224760995</v>
      </c>
      <c r="S190">
        <f>(Table2[[#This Row],[Close Price]]-Table2[[#This Row],[20D EMA]])/Table2[[#This Row],[20D EMA]]</f>
        <v>6.2156799409349026E-2</v>
      </c>
      <c r="T190">
        <f>(Table2[[#This Row],[Close Price]]-Table2[[#This Row],[50D EMA]])/Table2[[#This Row],[50D EMA]]</f>
        <v>3.74592994964646E-2</v>
      </c>
      <c r="U190">
        <f>(Table2[[#This Row],[Close Price]]-Table2[[#This Row],[200D EMA]])/Table2[[#This Row],[200D EMA]]</f>
        <v>0.21068775807811588</v>
      </c>
      <c r="V190">
        <v>0.50033028128268398</v>
      </c>
      <c r="W190">
        <v>1099.3499999999999</v>
      </c>
      <c r="X190">
        <v>1175</v>
      </c>
      <c r="Y190">
        <v>1033.0999999999999</v>
      </c>
      <c r="Z190">
        <v>1175</v>
      </c>
      <c r="AA190">
        <v>1033.0999999999999</v>
      </c>
      <c r="AB190">
        <v>1175</v>
      </c>
      <c r="AC190" s="1">
        <f>(Table2[[#This Row],[Close Price]]/Table2[[#This Row],[Day Low]])-1</f>
        <v>4.6891344885614306E-2</v>
      </c>
      <c r="AD190" s="1">
        <f>(Table2[[#This Row],[Day High]]/Table2[[#This Row],[Close Price]])-1</f>
        <v>2.0940133808323935E-2</v>
      </c>
      <c r="AE190" s="1">
        <f>(Table2[[#This Row],[Close Price]]/Table2[[#This Row],[Current Week Low]])-1</f>
        <v>0.11402574774949192</v>
      </c>
      <c r="AF190" s="1">
        <f>(Table2[[#This Row],[Current Week High]]/Table2[[#This Row],[Close Price]])-1</f>
        <v>2.0940133808323935E-2</v>
      </c>
      <c r="AG190" s="1">
        <f>(Table2[[#This Row],[Close Price]]/Table2[[#This Row],[Current Month Low]])-1</f>
        <v>0.11402574774949192</v>
      </c>
      <c r="AH190" s="1">
        <f>(Table2[[#This Row],[Current Month High]]/Table2[[#This Row],[Close Price]])-1</f>
        <v>2.0940133808323935E-2</v>
      </c>
      <c r="AI190">
        <v>25.9840125119471</v>
      </c>
      <c r="AJ190">
        <v>212.744565217391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0.08</v>
      </c>
      <c r="AM190" t="s">
        <v>3203</v>
      </c>
      <c r="AN190">
        <v>10.24</v>
      </c>
      <c r="AO190" t="s">
        <v>3203</v>
      </c>
      <c r="AQ190">
        <f>(Table2[[#This Row],[Sharpe Ratio]]-AVERAGE(Table2[Sharpe Ratio]))/_xlfn.STDEV.P(Table2[Sharpe Ratio])</f>
        <v>-0.75508740094610949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33</v>
      </c>
      <c r="AT190">
        <f>_xlfn.RANK.AVG(Table2[[#This Row],[6M Return vs Nifty Z-Score]],Table2[6M Return vs Nifty Z-Score])</f>
        <v>111</v>
      </c>
      <c r="AU190">
        <f>_xlfn.RANK.AVG(Table2[[#This Row],[Sharpe Ratio Z-Score]],Table2[Sharpe Ratio Z-Score])</f>
        <v>547.5</v>
      </c>
      <c r="AV190">
        <f>(Table2[[#This Row],[Rank 1Y]]+Table2[[#This Row],[Rank 6M]]+Table2[[#This Row],[Rank Sharpe]])/3</f>
        <v>230.5</v>
      </c>
    </row>
    <row r="191" spans="1:48" hidden="1" x14ac:dyDescent="0.3">
      <c r="A191" t="s">
        <v>1334</v>
      </c>
      <c r="B191" t="s">
        <v>1335</v>
      </c>
      <c r="C191" t="s">
        <v>3166</v>
      </c>
      <c r="D191" t="s">
        <v>257</v>
      </c>
      <c r="E191">
        <v>8713.1635467199994</v>
      </c>
      <c r="F191">
        <v>530.1</v>
      </c>
      <c r="G191">
        <v>18.1497417161419</v>
      </c>
      <c r="H191">
        <f>(Table2[[#This Row],[1Y Return vs Nifty]]-AVERAGE(Table2[1Y Return vs Nifty]))/_xlfn.STDEV.P(Table2[1Y Return vs Nifty])</f>
        <v>-9.7792942232267172E-2</v>
      </c>
      <c r="I191">
        <v>-8.1558881286239</v>
      </c>
      <c r="J191">
        <f>(Table2[[#This Row],[1M Return vs Nifty]]-AVERAGE(Table2[1M Return vs Nifty]))/_xlfn.STDEV.P(Table2[1M Return vs Nifty])</f>
        <v>-0.93532687633387468</v>
      </c>
      <c r="K191">
        <v>23.327777068607499</v>
      </c>
      <c r="L191">
        <f>(Table2[[#This Row],[6M Return vs Nifty]]-AVERAGE(Table2[6M Return vs Nifty]))/_xlfn.STDEV.P(Table2[6M Return vs Nifty])</f>
        <v>0.4627494833078607</v>
      </c>
      <c r="M191">
        <v>1.4494246260952499</v>
      </c>
      <c r="N191">
        <f>(Table2[[#This Row],[1W Return vs Nifty]]-AVERAGE(Table2[1W Return vs Nifty]))/_xlfn.STDEV.P(Table2[1W Return vs Nifty])</f>
        <v>-0.3682142601907199</v>
      </c>
      <c r="O191">
        <v>549.48</v>
      </c>
      <c r="P191">
        <v>555.710601600975</v>
      </c>
      <c r="Q191">
        <v>492.71920212289399</v>
      </c>
      <c r="R191">
        <v>43.878445979059201</v>
      </c>
      <c r="S191">
        <f>(Table2[[#This Row],[Close Price]]-Table2[[#This Row],[20D EMA]])/Table2[[#This Row],[20D EMA]]</f>
        <v>-3.5269709543568457E-2</v>
      </c>
      <c r="T191">
        <f>(Table2[[#This Row],[Close Price]]-Table2[[#This Row],[50D EMA]])/Table2[[#This Row],[50D EMA]]</f>
        <v>-4.608622100638729E-2</v>
      </c>
      <c r="U191">
        <f>(Table2[[#This Row],[Close Price]]-Table2[[#This Row],[200D EMA]])/Table2[[#This Row],[200D EMA]]</f>
        <v>7.586633059164298E-2</v>
      </c>
      <c r="V191">
        <v>1.31884319086084</v>
      </c>
      <c r="W191">
        <v>527.20000000000005</v>
      </c>
      <c r="X191">
        <v>535.65</v>
      </c>
      <c r="Y191">
        <v>514.29999999999995</v>
      </c>
      <c r="Z191">
        <v>547.75</v>
      </c>
      <c r="AA191">
        <v>514.29999999999995</v>
      </c>
      <c r="AB191">
        <v>547.9</v>
      </c>
      <c r="AC191" s="1">
        <f>(Table2[[#This Row],[Close Price]]/Table2[[#This Row],[Day Low]])-1</f>
        <v>5.5007587253412815E-3</v>
      </c>
      <c r="AD191" s="1">
        <f>(Table2[[#This Row],[Day High]]/Table2[[#This Row],[Close Price]])-1</f>
        <v>1.0469722693831285E-2</v>
      </c>
      <c r="AE191" s="1">
        <f>(Table2[[#This Row],[Close Price]]/Table2[[#This Row],[Current Week Low]])-1</f>
        <v>3.0721368850865405E-2</v>
      </c>
      <c r="AF191" s="1">
        <f>(Table2[[#This Row],[Current Week High]]/Table2[[#This Row],[Close Price]])-1</f>
        <v>3.3295604602905149E-2</v>
      </c>
      <c r="AG191" s="1">
        <f>(Table2[[#This Row],[Close Price]]/Table2[[#This Row],[Current Month Low]])-1</f>
        <v>3.0721368850865405E-2</v>
      </c>
      <c r="AH191" s="1">
        <f>(Table2[[#This Row],[Current Month High]]/Table2[[#This Row],[Close Price]])-1</f>
        <v>3.3578570081116643E-2</v>
      </c>
      <c r="AI191">
        <v>16.298811544991501</v>
      </c>
      <c r="AJ191">
        <v>49.281892424669003</v>
      </c>
      <c r="AK191" t="str">
        <f>IF(AND(Table2[[#This Row],[20D EMA]]&gt;Table2[[#This Row],[50D EMA]],Table2[[#This Row],[50D EMA]]&gt;Table2[[#This Row],[200D EMA]]),"Uptrend","Downtrend/NoTrend")</f>
        <v>Downtrend/NoTrend</v>
      </c>
      <c r="AL191">
        <v>-0.08</v>
      </c>
      <c r="AM191" t="s">
        <v>3202</v>
      </c>
      <c r="AN191">
        <v>-6.35</v>
      </c>
      <c r="AO191" t="s">
        <v>3202</v>
      </c>
      <c r="AP191">
        <v>0.11301238258461201</v>
      </c>
      <c r="AQ191">
        <f>(Table2[[#This Row],[Sharpe Ratio]]-AVERAGE(Table2[Sharpe Ratio]))/_xlfn.STDEV.P(Table2[Sharpe Ratio])</f>
        <v>0.59315513135724085</v>
      </c>
      <c r="AR1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1">
        <f>_xlfn.RANK.AVG(Table2[[#This Row],[1Y Return vs Nifty Z-Score]],Table2[1Y Return vs Nifty Z-Score])</f>
        <v>327</v>
      </c>
      <c r="AT191">
        <f>_xlfn.RANK.AVG(Table2[[#This Row],[6M Return vs Nifty Z-Score]],Table2[6M Return vs Nifty Z-Score])</f>
        <v>168</v>
      </c>
      <c r="AU191">
        <f>_xlfn.RANK.AVG(Table2[[#This Row],[Sharpe Ratio Z-Score]],Table2[Sharpe Ratio Z-Score])</f>
        <v>197</v>
      </c>
      <c r="AV191">
        <f>(Table2[[#This Row],[Rank 1Y]]+Table2[[#This Row],[Rank 6M]]+Table2[[#This Row],[Rank Sharpe]])/3</f>
        <v>230.66666666666666</v>
      </c>
    </row>
    <row r="192" spans="1:48" x14ac:dyDescent="0.3">
      <c r="A192" t="s">
        <v>736</v>
      </c>
      <c r="B192" t="s">
        <v>737</v>
      </c>
      <c r="C192" t="s">
        <v>3157</v>
      </c>
      <c r="D192" t="s">
        <v>220</v>
      </c>
      <c r="E192">
        <v>23795.0748174</v>
      </c>
      <c r="F192">
        <v>823.35</v>
      </c>
      <c r="G192">
        <v>57.320285482956002</v>
      </c>
      <c r="H192">
        <f>(Table2[[#This Row],[1Y Return vs Nifty]]-AVERAGE(Table2[1Y Return vs Nifty]))/_xlfn.STDEV.P(Table2[1Y Return vs Nifty])</f>
        <v>0.59560490239772457</v>
      </c>
      <c r="I192">
        <v>16.889157670107</v>
      </c>
      <c r="J192">
        <f>(Table2[[#This Row],[1M Return vs Nifty]]-AVERAGE(Table2[1M Return vs Nifty]))/_xlfn.STDEV.P(Table2[1M Return vs Nifty])</f>
        <v>1.6989744354290517</v>
      </c>
      <c r="K192">
        <v>45.593720562066402</v>
      </c>
      <c r="L192">
        <f>(Table2[[#This Row],[6M Return vs Nifty]]-AVERAGE(Table2[6M Return vs Nifty]))/_xlfn.STDEV.P(Table2[6M Return vs Nifty])</f>
        <v>1.1850798488010839</v>
      </c>
      <c r="M192">
        <v>7.4727045751249204</v>
      </c>
      <c r="N192">
        <f>(Table2[[#This Row],[1W Return vs Nifty]]-AVERAGE(Table2[1W Return vs Nifty]))/_xlfn.STDEV.P(Table2[1W Return vs Nifty])</f>
        <v>1.1609858977608862</v>
      </c>
      <c r="O192">
        <v>774.02</v>
      </c>
      <c r="P192">
        <v>745.41906432528106</v>
      </c>
      <c r="Q192">
        <v>638.34112255311095</v>
      </c>
      <c r="R192">
        <v>70.406103169614994</v>
      </c>
      <c r="S192" s="1">
        <f>(Table2[[#This Row],[Close Price]]-Table2[[#This Row],[20D EMA]])/Table2[[#This Row],[20D EMA]]</f>
        <v>6.3732203302240303E-2</v>
      </c>
      <c r="T192" s="1">
        <f>(Table2[[#This Row],[Close Price]]-Table2[[#This Row],[50D EMA]])/Table2[[#This Row],[50D EMA]]</f>
        <v>0.1045464751364502</v>
      </c>
      <c r="U192" s="1">
        <f>(Table2[[#This Row],[Close Price]]-Table2[[#This Row],[200D EMA]])/Table2[[#This Row],[200D EMA]]</f>
        <v>0.28982760300155352</v>
      </c>
      <c r="V192">
        <v>0.79546805413424604</v>
      </c>
      <c r="W192">
        <v>819.5</v>
      </c>
      <c r="X192">
        <v>838</v>
      </c>
      <c r="Y192">
        <v>781.05</v>
      </c>
      <c r="Z192">
        <v>838</v>
      </c>
      <c r="AA192">
        <v>781.05</v>
      </c>
      <c r="AB192">
        <v>838</v>
      </c>
      <c r="AC192" s="1">
        <f>(Table2[[#This Row],[Close Price]]/Table2[[#This Row],[Day Low]])-1</f>
        <v>4.6979865771812346E-3</v>
      </c>
      <c r="AD192" s="1">
        <f>(Table2[[#This Row],[Day High]]/Table2[[#This Row],[Close Price]])-1</f>
        <v>1.7793162081739311E-2</v>
      </c>
      <c r="AE192" s="1">
        <f>(Table2[[#This Row],[Close Price]]/Table2[[#This Row],[Current Week Low]])-1</f>
        <v>5.4157864413289847E-2</v>
      </c>
      <c r="AF192" s="1">
        <f>(Table2[[#This Row],[Current Week High]]/Table2[[#This Row],[Close Price]])-1</f>
        <v>1.7793162081739311E-2</v>
      </c>
      <c r="AG192" s="1">
        <f>(Table2[[#This Row],[Close Price]]/Table2[[#This Row],[Current Month Low]])-1</f>
        <v>5.4157864413289847E-2</v>
      </c>
      <c r="AH192" s="1">
        <f>(Table2[[#This Row],[Current Month High]]/Table2[[#This Row],[Close Price]])-1</f>
        <v>1.7793162081739311E-2</v>
      </c>
      <c r="AI192">
        <v>1.77931620817393</v>
      </c>
      <c r="AJ192">
        <v>87.508540195855105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0.03</v>
      </c>
      <c r="AM192" t="s">
        <v>3203</v>
      </c>
      <c r="AN192">
        <v>13.98</v>
      </c>
      <c r="AO192" t="s">
        <v>3203</v>
      </c>
      <c r="AP192">
        <v>1.830677338736E-2</v>
      </c>
      <c r="AQ192">
        <f>(Table2[[#This Row],[Sharpe Ratio]]-AVERAGE(Table2[Sharpe Ratio]))/_xlfn.STDEV.P(Table2[Sharpe Ratio])</f>
        <v>-0.53668681558017828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4.1039582688085678</v>
      </c>
      <c r="AS192">
        <f>_xlfn.RANK.AVG(Table2[[#This Row],[1Y Return vs Nifty Z-Score]],Table2[1Y Return vs Nifty Z-Score])</f>
        <v>148</v>
      </c>
      <c r="AT192">
        <f>_xlfn.RANK.AVG(Table2[[#This Row],[6M Return vs Nifty Z-Score]],Table2[6M Return vs Nifty Z-Score])</f>
        <v>72</v>
      </c>
      <c r="AU192">
        <f>_xlfn.RANK.AVG(Table2[[#This Row],[Sharpe Ratio Z-Score]],Table2[Sharpe Ratio Z-Score])</f>
        <v>474</v>
      </c>
      <c r="AV192">
        <f>(Table2[[#This Row],[Rank 1Y]]+Table2[[#This Row],[Rank 6M]]+Table2[[#This Row],[Rank Sharpe]])/3</f>
        <v>231.33333333333334</v>
      </c>
    </row>
    <row r="193" spans="1:48" x14ac:dyDescent="0.3">
      <c r="A193" t="s">
        <v>534</v>
      </c>
      <c r="B193" t="s">
        <v>535</v>
      </c>
      <c r="C193" t="s">
        <v>3161</v>
      </c>
      <c r="D193" t="s">
        <v>51</v>
      </c>
      <c r="E193">
        <v>38921.3609274099</v>
      </c>
      <c r="F193">
        <v>2985.6</v>
      </c>
      <c r="G193">
        <v>38.728527634108197</v>
      </c>
      <c r="H193">
        <f>(Table2[[#This Row],[1Y Return vs Nifty]]-AVERAGE(Table2[1Y Return vs Nifty]))/_xlfn.STDEV.P(Table2[1Y Return vs Nifty])</f>
        <v>0.26649318781397996</v>
      </c>
      <c r="I193">
        <v>-4.5786439014079496</v>
      </c>
      <c r="J193">
        <f>(Table2[[#This Row],[1M Return vs Nifty]]-AVERAGE(Table2[1M Return vs Nifty]))/_xlfn.STDEV.P(Table2[1M Return vs Nifty])</f>
        <v>-0.5590632737043737</v>
      </c>
      <c r="K193">
        <v>15.9986528025306</v>
      </c>
      <c r="L193">
        <f>(Table2[[#This Row],[6M Return vs Nifty]]-AVERAGE(Table2[6M Return vs Nifty]))/_xlfn.STDEV.P(Table2[6M Return vs Nifty])</f>
        <v>0.22498506917396968</v>
      </c>
      <c r="M193">
        <v>2.88353415346534</v>
      </c>
      <c r="N193">
        <f>(Table2[[#This Row],[1W Return vs Nifty]]-AVERAGE(Table2[1W Return vs Nifty]))/_xlfn.STDEV.P(Table2[1W Return vs Nifty])</f>
        <v>-4.1201894631030809E-3</v>
      </c>
      <c r="O193">
        <v>3084.39</v>
      </c>
      <c r="P193">
        <v>3084.2644735281101</v>
      </c>
      <c r="Q193">
        <v>2634.1442606183</v>
      </c>
      <c r="R193">
        <v>55.855073390934997</v>
      </c>
      <c r="S193" s="1">
        <f>(Table2[[#This Row],[Close Price]]-Table2[[#This Row],[20D EMA]])/Table2[[#This Row],[20D EMA]]</f>
        <v>-3.2029023567058633E-2</v>
      </c>
      <c r="T193" s="1">
        <f>(Table2[[#This Row],[Close Price]]-Table2[[#This Row],[50D EMA]])/Table2[[#This Row],[50D EMA]]</f>
        <v>-3.1989628118773893E-2</v>
      </c>
      <c r="U193" s="1">
        <f>(Table2[[#This Row],[Close Price]]-Table2[[#This Row],[200D EMA]])/Table2[[#This Row],[200D EMA]]</f>
        <v>0.13342311757033551</v>
      </c>
      <c r="V193">
        <v>0.59358801455826204</v>
      </c>
      <c r="W193">
        <v>2967.1</v>
      </c>
      <c r="X193">
        <v>3130</v>
      </c>
      <c r="Y193">
        <v>2965.15</v>
      </c>
      <c r="Z193">
        <v>3146.7</v>
      </c>
      <c r="AA193">
        <v>2965.15</v>
      </c>
      <c r="AB193">
        <v>3146.7</v>
      </c>
      <c r="AC193" s="1">
        <f>(Table2[[#This Row],[Close Price]]/Table2[[#This Row],[Day Low]])-1</f>
        <v>6.2350443193690541E-3</v>
      </c>
      <c r="AD193" s="1">
        <f>(Table2[[#This Row],[Day High]]/Table2[[#This Row],[Close Price]])-1</f>
        <v>4.8365487674169483E-2</v>
      </c>
      <c r="AE193" s="1">
        <f>(Table2[[#This Row],[Close Price]]/Table2[[#This Row],[Current Week Low]])-1</f>
        <v>6.8967843110803173E-3</v>
      </c>
      <c r="AF193" s="1">
        <f>(Table2[[#This Row],[Current Week High]]/Table2[[#This Row],[Close Price]])-1</f>
        <v>5.3959003215434009E-2</v>
      </c>
      <c r="AG193" s="1">
        <f>(Table2[[#This Row],[Close Price]]/Table2[[#This Row],[Current Month Low]])-1</f>
        <v>6.8967843110803173E-3</v>
      </c>
      <c r="AH193" s="1">
        <f>(Table2[[#This Row],[Current Month High]]/Table2[[#This Row],[Close Price]])-1</f>
        <v>5.3959003215434009E-2</v>
      </c>
      <c r="AI193">
        <v>16.726956055734199</v>
      </c>
      <c r="AJ193">
        <v>67.401177460050405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-0.03</v>
      </c>
      <c r="AM193" t="s">
        <v>3202</v>
      </c>
      <c r="AN193">
        <v>0.28000000000000003</v>
      </c>
      <c r="AO193" t="s">
        <v>3203</v>
      </c>
      <c r="AP193">
        <v>9.3685811545688003E-2</v>
      </c>
      <c r="AQ193">
        <f>(Table2[[#This Row],[Sharpe Ratio]]-AVERAGE(Table2[Sharpe Ratio]))/_xlfn.STDEV.P(Table2[Sharpe Ratio])</f>
        <v>0.36258831662124708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0.29088311044171988</v>
      </c>
      <c r="AS193">
        <f>_xlfn.RANK.AVG(Table2[[#This Row],[1Y Return vs Nifty Z-Score]],Table2[1Y Return vs Nifty Z-Score])</f>
        <v>221</v>
      </c>
      <c r="AT193">
        <f>_xlfn.RANK.AVG(Table2[[#This Row],[6M Return vs Nifty Z-Score]],Table2[6M Return vs Nifty Z-Score])</f>
        <v>229</v>
      </c>
      <c r="AU193">
        <f>_xlfn.RANK.AVG(Table2[[#This Row],[Sharpe Ratio Z-Score]],Table2[Sharpe Ratio Z-Score])</f>
        <v>251</v>
      </c>
      <c r="AV193">
        <f>(Table2[[#This Row],[Rank 1Y]]+Table2[[#This Row],[Rank 6M]]+Table2[[#This Row],[Rank Sharpe]])/3</f>
        <v>233.66666666666666</v>
      </c>
    </row>
    <row r="194" spans="1:48" x14ac:dyDescent="0.3">
      <c r="A194" t="s">
        <v>687</v>
      </c>
      <c r="B194" t="s">
        <v>688</v>
      </c>
      <c r="C194" t="s">
        <v>3157</v>
      </c>
      <c r="D194" t="s">
        <v>405</v>
      </c>
      <c r="E194">
        <v>26372.840949000001</v>
      </c>
      <c r="F194">
        <v>7393.95</v>
      </c>
      <c r="G194">
        <v>143.66760572482801</v>
      </c>
      <c r="H194">
        <f>(Table2[[#This Row],[1Y Return vs Nifty]]-AVERAGE(Table2[1Y Return vs Nifty]))/_xlfn.STDEV.P(Table2[1Y Return vs Nifty])</f>
        <v>2.1241271026949566</v>
      </c>
      <c r="I194">
        <v>25.375146548108798</v>
      </c>
      <c r="J194">
        <f>(Table2[[#This Row],[1M Return vs Nifty]]-AVERAGE(Table2[1M Return vs Nifty]))/_xlfn.STDEV.P(Table2[1M Return vs Nifty])</f>
        <v>2.591552225566633</v>
      </c>
      <c r="K194">
        <v>32.447489415092399</v>
      </c>
      <c r="L194">
        <f>(Table2[[#This Row],[6M Return vs Nifty]]-AVERAGE(Table2[6M Return vs Nifty]))/_xlfn.STDEV.P(Table2[6M Return vs Nifty])</f>
        <v>0.75860243714135545</v>
      </c>
      <c r="M194">
        <v>9.4030339390265798</v>
      </c>
      <c r="N194">
        <f>(Table2[[#This Row],[1W Return vs Nifty]]-AVERAGE(Table2[1W Return vs Nifty]))/_xlfn.STDEV.P(Table2[1W Return vs Nifty])</f>
        <v>1.6510610716123981</v>
      </c>
      <c r="O194">
        <v>6925.76</v>
      </c>
      <c r="P194">
        <v>6670.1360875747896</v>
      </c>
      <c r="Q194">
        <v>5382.5641384661603</v>
      </c>
      <c r="R194">
        <v>70.640839371195</v>
      </c>
      <c r="S194" s="1">
        <f>(Table2[[#This Row],[Close Price]]-Table2[[#This Row],[20D EMA]])/Table2[[#This Row],[20D EMA]]</f>
        <v>6.7601245206302202E-2</v>
      </c>
      <c r="T194" s="1">
        <f>(Table2[[#This Row],[Close Price]]-Table2[[#This Row],[50D EMA]])/Table2[[#This Row],[50D EMA]]</f>
        <v>0.1085156139128165</v>
      </c>
      <c r="U194" s="1">
        <f>(Table2[[#This Row],[Close Price]]-Table2[[#This Row],[200D EMA]])/Table2[[#This Row],[200D EMA]]</f>
        <v>0.3736854424380372</v>
      </c>
      <c r="V194">
        <v>0.90479264765607603</v>
      </c>
      <c r="W194">
        <v>7241.05</v>
      </c>
      <c r="X194">
        <v>7489.75</v>
      </c>
      <c r="Y194">
        <v>6890</v>
      </c>
      <c r="Z194">
        <v>7489.75</v>
      </c>
      <c r="AA194">
        <v>6890</v>
      </c>
      <c r="AB194">
        <v>7489.75</v>
      </c>
      <c r="AC194" s="1">
        <f>(Table2[[#This Row],[Close Price]]/Table2[[#This Row],[Day Low]])-1</f>
        <v>2.1115722167365236E-2</v>
      </c>
      <c r="AD194" s="1">
        <f>(Table2[[#This Row],[Day High]]/Table2[[#This Row],[Close Price]])-1</f>
        <v>1.2956538791850214E-2</v>
      </c>
      <c r="AE194" s="1">
        <f>(Table2[[#This Row],[Close Price]]/Table2[[#This Row],[Current Week Low]])-1</f>
        <v>7.3142235123367261E-2</v>
      </c>
      <c r="AF194" s="1">
        <f>(Table2[[#This Row],[Current Week High]]/Table2[[#This Row],[Close Price]])-1</f>
        <v>1.2956538791850214E-2</v>
      </c>
      <c r="AG194" s="1">
        <f>(Table2[[#This Row],[Close Price]]/Table2[[#This Row],[Current Month Low]])-1</f>
        <v>7.3142235123367261E-2</v>
      </c>
      <c r="AH194" s="1">
        <f>(Table2[[#This Row],[Current Month High]]/Table2[[#This Row],[Close Price]])-1</f>
        <v>1.2956538791850214E-2</v>
      </c>
      <c r="AI194">
        <v>1.2956538791850201</v>
      </c>
      <c r="AJ194">
        <v>182.35732152062999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0.14000000000000001</v>
      </c>
      <c r="AM194" t="s">
        <v>3203</v>
      </c>
      <c r="AN194">
        <v>11.65</v>
      </c>
      <c r="AO194" t="s">
        <v>3203</v>
      </c>
      <c r="AQ194">
        <f>(Table2[[#This Row],[Sharpe Ratio]]-AVERAGE(Table2[Sharpe Ratio]))/_xlfn.STDEV.P(Table2[Sharpe Ratio])</f>
        <v>-0.75508740094610949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6.3702554360692343</v>
      </c>
      <c r="AS194">
        <f>_xlfn.RANK.AVG(Table2[[#This Row],[1Y Return vs Nifty Z-Score]],Table2[1Y Return vs Nifty Z-Score])</f>
        <v>30</v>
      </c>
      <c r="AT194">
        <f>_xlfn.RANK.AVG(Table2[[#This Row],[6M Return vs Nifty Z-Score]],Table2[6M Return vs Nifty Z-Score])</f>
        <v>126</v>
      </c>
      <c r="AU194">
        <f>_xlfn.RANK.AVG(Table2[[#This Row],[Sharpe Ratio Z-Score]],Table2[Sharpe Ratio Z-Score])</f>
        <v>547.5</v>
      </c>
      <c r="AV194">
        <f>(Table2[[#This Row],[Rank 1Y]]+Table2[[#This Row],[Rank 6M]]+Table2[[#This Row],[Rank Sharpe]])/3</f>
        <v>234.5</v>
      </c>
    </row>
    <row r="195" spans="1:48" hidden="1" x14ac:dyDescent="0.3">
      <c r="A195" t="s">
        <v>1524</v>
      </c>
      <c r="B195" t="s">
        <v>1525</v>
      </c>
      <c r="C195" t="s">
        <v>3163</v>
      </c>
      <c r="D195" t="s">
        <v>199</v>
      </c>
      <c r="E195">
        <v>6686.6254070000005</v>
      </c>
      <c r="F195">
        <v>459.45</v>
      </c>
      <c r="G195">
        <v>11.6394591093757</v>
      </c>
      <c r="H195">
        <f>(Table2[[#This Row],[1Y Return vs Nifty]]-AVERAGE(Table2[1Y Return vs Nifty]))/_xlfn.STDEV.P(Table2[1Y Return vs Nifty])</f>
        <v>-0.2130381110085128</v>
      </c>
      <c r="I195">
        <v>-2.5753573875537898</v>
      </c>
      <c r="J195">
        <f>(Table2[[#This Row],[1M Return vs Nifty]]-AVERAGE(Table2[1M Return vs Nifty]))/_xlfn.STDEV.P(Table2[1M Return vs Nifty])</f>
        <v>-0.34835252740777861</v>
      </c>
      <c r="K195">
        <v>17.821542512427701</v>
      </c>
      <c r="L195">
        <f>(Table2[[#This Row],[6M Return vs Nifty]]-AVERAGE(Table2[6M Return vs Nifty]))/_xlfn.STDEV.P(Table2[6M Return vs Nifty])</f>
        <v>0.28412150733077296</v>
      </c>
      <c r="M195">
        <v>3.4462498058143902</v>
      </c>
      <c r="N195">
        <f>(Table2[[#This Row],[1W Return vs Nifty]]-AVERAGE(Table2[1W Return vs Nifty]))/_xlfn.STDEV.P(Table2[1W Return vs Nifty])</f>
        <v>0.13874298006177233</v>
      </c>
      <c r="O195">
        <v>456.01</v>
      </c>
      <c r="P195">
        <v>471.53187757132702</v>
      </c>
      <c r="Q195">
        <v>433.30391328112898</v>
      </c>
      <c r="R195">
        <v>61.209441211286901</v>
      </c>
      <c r="S195">
        <f>(Table2[[#This Row],[Close Price]]-Table2[[#This Row],[20D EMA]])/Table2[[#This Row],[20D EMA]]</f>
        <v>7.5436942172320736E-3</v>
      </c>
      <c r="T195">
        <f>(Table2[[#This Row],[Close Price]]-Table2[[#This Row],[50D EMA]])/Table2[[#This Row],[50D EMA]]</f>
        <v>-2.5622610359995104E-2</v>
      </c>
      <c r="U195">
        <f>(Table2[[#This Row],[Close Price]]-Table2[[#This Row],[200D EMA]])/Table2[[#This Row],[200D EMA]]</f>
        <v>6.0341219909332638E-2</v>
      </c>
      <c r="V195">
        <v>0.516033447786725</v>
      </c>
      <c r="W195">
        <v>458</v>
      </c>
      <c r="X195">
        <v>470.1</v>
      </c>
      <c r="Y195">
        <v>445.8</v>
      </c>
      <c r="Z195">
        <v>470.1</v>
      </c>
      <c r="AA195">
        <v>445.8</v>
      </c>
      <c r="AB195">
        <v>470.1</v>
      </c>
      <c r="AC195" s="1">
        <f>(Table2[[#This Row],[Close Price]]/Table2[[#This Row],[Day Low]])-1</f>
        <v>3.1659388646287923E-3</v>
      </c>
      <c r="AD195" s="1">
        <f>(Table2[[#This Row],[Day High]]/Table2[[#This Row],[Close Price]])-1</f>
        <v>2.3179888997714837E-2</v>
      </c>
      <c r="AE195" s="1">
        <f>(Table2[[#This Row],[Close Price]]/Table2[[#This Row],[Current Week Low]])-1</f>
        <v>3.0619111709286662E-2</v>
      </c>
      <c r="AF195" s="1">
        <f>(Table2[[#This Row],[Current Week High]]/Table2[[#This Row],[Close Price]])-1</f>
        <v>2.3179888997714837E-2</v>
      </c>
      <c r="AG195" s="1">
        <f>(Table2[[#This Row],[Close Price]]/Table2[[#This Row],[Current Month Low]])-1</f>
        <v>3.0619111709286662E-2</v>
      </c>
      <c r="AH195" s="1">
        <f>(Table2[[#This Row],[Current Month High]]/Table2[[#This Row],[Close Price]])-1</f>
        <v>2.3179888997714837E-2</v>
      </c>
      <c r="AI195">
        <v>21.786919142452899</v>
      </c>
      <c r="AJ195">
        <v>69.195359970539499</v>
      </c>
      <c r="AK195" t="str">
        <f>IF(AND(Table2[[#This Row],[20D EMA]]&gt;Table2[[#This Row],[50D EMA]],Table2[[#This Row],[50D EMA]]&gt;Table2[[#This Row],[200D EMA]]),"Uptrend","Downtrend/NoTrend")</f>
        <v>Downtrend/NoTrend</v>
      </c>
      <c r="AL195">
        <v>-0.08</v>
      </c>
      <c r="AM195" t="s">
        <v>3202</v>
      </c>
      <c r="AN195">
        <v>10.43</v>
      </c>
      <c r="AO195" t="s">
        <v>3203</v>
      </c>
      <c r="AP195">
        <v>0.136735319127961</v>
      </c>
      <c r="AQ195">
        <f>(Table2[[#This Row],[Sharpe Ratio]]-AVERAGE(Table2[Sharpe Ratio]))/_xlfn.STDEV.P(Table2[Sharpe Ratio])</f>
        <v>0.87617077360272677</v>
      </c>
      <c r="AR1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5">
        <f>_xlfn.RANK.AVG(Table2[[#This Row],[1Y Return vs Nifty Z-Score]],Table2[1Y Return vs Nifty Z-Score])</f>
        <v>363</v>
      </c>
      <c r="AT195">
        <f>_xlfn.RANK.AVG(Table2[[#This Row],[6M Return vs Nifty Z-Score]],Table2[6M Return vs Nifty Z-Score])</f>
        <v>216</v>
      </c>
      <c r="AU195">
        <f>_xlfn.RANK.AVG(Table2[[#This Row],[Sharpe Ratio Z-Score]],Table2[Sharpe Ratio Z-Score])</f>
        <v>135</v>
      </c>
      <c r="AV195">
        <f>(Table2[[#This Row],[Rank 1Y]]+Table2[[#This Row],[Rank 6M]]+Table2[[#This Row],[Rank Sharpe]])/3</f>
        <v>238</v>
      </c>
    </row>
    <row r="196" spans="1:48" hidden="1" x14ac:dyDescent="0.3">
      <c r="A196" t="s">
        <v>494</v>
      </c>
      <c r="B196" t="s">
        <v>495</v>
      </c>
      <c r="C196" t="s">
        <v>3161</v>
      </c>
      <c r="D196" t="s">
        <v>51</v>
      </c>
      <c r="E196">
        <v>44547.010700639999</v>
      </c>
      <c r="F196">
        <v>2611.5</v>
      </c>
      <c r="G196">
        <v>59.0314586384061</v>
      </c>
      <c r="H196">
        <f>(Table2[[#This Row],[1Y Return vs Nifty]]-AVERAGE(Table2[1Y Return vs Nifty]))/_xlfn.STDEV.P(Table2[1Y Return vs Nifty])</f>
        <v>0.62589612798910987</v>
      </c>
      <c r="I196">
        <v>-2.2848542106954999</v>
      </c>
      <c r="J196">
        <f>(Table2[[#This Row],[1M Return vs Nifty]]-AVERAGE(Table2[1M Return vs Nifty]))/_xlfn.STDEV.P(Table2[1M Return vs Nifty])</f>
        <v>-0.31779666793684608</v>
      </c>
      <c r="K196">
        <v>19.315368570230401</v>
      </c>
      <c r="L196">
        <f>(Table2[[#This Row],[6M Return vs Nifty]]-AVERAGE(Table2[6M Return vs Nifty]))/_xlfn.STDEV.P(Table2[6M Return vs Nifty])</f>
        <v>0.33258277835811184</v>
      </c>
      <c r="M196">
        <v>-2.94200175943842</v>
      </c>
      <c r="N196">
        <f>(Table2[[#This Row],[1W Return vs Nifty]]-AVERAGE(Table2[1W Return vs Nifty]))/_xlfn.STDEV.P(Table2[1W Return vs Nifty])</f>
        <v>-1.483116768328792</v>
      </c>
      <c r="O196">
        <v>2659.54</v>
      </c>
      <c r="P196">
        <v>2694.03078290541</v>
      </c>
      <c r="Q196">
        <v>2445.32002149445</v>
      </c>
      <c r="R196">
        <v>45.572156319061698</v>
      </c>
      <c r="S196">
        <f>(Table2[[#This Row],[Close Price]]-Table2[[#This Row],[20D EMA]])/Table2[[#This Row],[20D EMA]]</f>
        <v>-1.8063274100032323E-2</v>
      </c>
      <c r="T196">
        <f>(Table2[[#This Row],[Close Price]]-Table2[[#This Row],[50D EMA]])/Table2[[#This Row],[50D EMA]]</f>
        <v>-3.0634684439798294E-2</v>
      </c>
      <c r="U196">
        <f>(Table2[[#This Row],[Close Price]]-Table2[[#This Row],[200D EMA]])/Table2[[#This Row],[200D EMA]]</f>
        <v>6.7958376427143322E-2</v>
      </c>
      <c r="V196">
        <v>1.02075007146467</v>
      </c>
      <c r="W196">
        <v>2585.1</v>
      </c>
      <c r="X196">
        <v>2644</v>
      </c>
      <c r="Y196">
        <v>2585.1</v>
      </c>
      <c r="Z196">
        <v>2733.1</v>
      </c>
      <c r="AA196">
        <v>2585.1</v>
      </c>
      <c r="AB196">
        <v>2742.95</v>
      </c>
      <c r="AC196" s="1">
        <f>(Table2[[#This Row],[Close Price]]/Table2[[#This Row],[Day Low]])-1</f>
        <v>1.0212370894743028E-2</v>
      </c>
      <c r="AD196" s="1">
        <f>(Table2[[#This Row],[Day High]]/Table2[[#This Row],[Close Price]])-1</f>
        <v>1.2444955006701175E-2</v>
      </c>
      <c r="AE196" s="1">
        <f>(Table2[[#This Row],[Close Price]]/Table2[[#This Row],[Current Week Low]])-1</f>
        <v>1.0212370894743028E-2</v>
      </c>
      <c r="AF196" s="1">
        <f>(Table2[[#This Row],[Current Week High]]/Table2[[#This Row],[Close Price]])-1</f>
        <v>4.6563277809687831E-2</v>
      </c>
      <c r="AG196" s="1">
        <f>(Table2[[#This Row],[Close Price]]/Table2[[#This Row],[Current Month Low]])-1</f>
        <v>1.0212370894743028E-2</v>
      </c>
      <c r="AH196" s="1">
        <f>(Table2[[#This Row],[Current Month High]]/Table2[[#This Row],[Close Price]])-1</f>
        <v>5.0335056480949492E-2</v>
      </c>
      <c r="AI196">
        <v>18.246218648286401</v>
      </c>
      <c r="AJ196">
        <v>84.427966101694906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-0.15</v>
      </c>
      <c r="AM196" t="s">
        <v>3202</v>
      </c>
      <c r="AN196">
        <v>1.27</v>
      </c>
      <c r="AO196" t="s">
        <v>3203</v>
      </c>
      <c r="AP196">
        <v>5.6603606773212002E-2</v>
      </c>
      <c r="AQ196">
        <f>(Table2[[#This Row],[Sharpe Ratio]]-AVERAGE(Table2[Sharpe Ratio]))/_xlfn.STDEV.P(Table2[Sharpe Ratio])</f>
        <v>-7.9803963962721061E-2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140</v>
      </c>
      <c r="AT196">
        <f>_xlfn.RANK.AVG(Table2[[#This Row],[6M Return vs Nifty Z-Score]],Table2[6M Return vs Nifty Z-Score])</f>
        <v>204</v>
      </c>
      <c r="AU196">
        <f>_xlfn.RANK.AVG(Table2[[#This Row],[Sharpe Ratio Z-Score]],Table2[Sharpe Ratio Z-Score])</f>
        <v>372</v>
      </c>
      <c r="AV196">
        <f>(Table2[[#This Row],[Rank 1Y]]+Table2[[#This Row],[Rank 6M]]+Table2[[#This Row],[Rank Sharpe]])/3</f>
        <v>238.66666666666666</v>
      </c>
    </row>
    <row r="197" spans="1:48" x14ac:dyDescent="0.3">
      <c r="A197" t="s">
        <v>434</v>
      </c>
      <c r="B197" t="s">
        <v>435</v>
      </c>
      <c r="C197" t="s">
        <v>3156</v>
      </c>
      <c r="D197" t="s">
        <v>21</v>
      </c>
      <c r="E197">
        <v>52241.218348549999</v>
      </c>
      <c r="F197">
        <v>7853.35</v>
      </c>
      <c r="G197">
        <v>29.6667153486103</v>
      </c>
      <c r="H197">
        <f>(Table2[[#This Row],[1Y Return vs Nifty]]-AVERAGE(Table2[1Y Return vs Nifty]))/_xlfn.STDEV.P(Table2[1Y Return vs Nifty])</f>
        <v>0.1060807834161311</v>
      </c>
      <c r="I197">
        <v>11.3306051385429</v>
      </c>
      <c r="J197">
        <f>(Table2[[#This Row],[1M Return vs Nifty]]-AVERAGE(Table2[1M Return vs Nifty]))/_xlfn.STDEV.P(Table2[1M Return vs Nifty])</f>
        <v>1.1143118102105967</v>
      </c>
      <c r="K197">
        <v>69.206676826638997</v>
      </c>
      <c r="L197">
        <f>(Table2[[#This Row],[6M Return vs Nifty]]-AVERAGE(Table2[6M Return vs Nifty]))/_xlfn.STDEV.P(Table2[6M Return vs Nifty])</f>
        <v>1.9511087096025537</v>
      </c>
      <c r="M197">
        <v>2.25893603339297</v>
      </c>
      <c r="N197">
        <f>(Table2[[#This Row],[1W Return vs Nifty]]-AVERAGE(Table2[1W Return vs Nifty]))/_xlfn.STDEV.P(Table2[1W Return vs Nifty])</f>
        <v>-0.16269418103472405</v>
      </c>
      <c r="O197">
        <v>7506.07</v>
      </c>
      <c r="P197">
        <v>7122.1913873440999</v>
      </c>
      <c r="Q197">
        <v>6211.63142806633</v>
      </c>
      <c r="R197">
        <v>69.031732725767398</v>
      </c>
      <c r="S197" s="1">
        <f>(Table2[[#This Row],[Close Price]]-Table2[[#This Row],[20D EMA]])/Table2[[#This Row],[20D EMA]]</f>
        <v>4.6266554934872799E-2</v>
      </c>
      <c r="T197" s="1">
        <f>(Table2[[#This Row],[Close Price]]-Table2[[#This Row],[50D EMA]])/Table2[[#This Row],[50D EMA]]</f>
        <v>0.10265922001971828</v>
      </c>
      <c r="U197" s="1">
        <f>(Table2[[#This Row],[Close Price]]-Table2[[#This Row],[200D EMA]])/Table2[[#This Row],[200D EMA]]</f>
        <v>0.26429748624746308</v>
      </c>
      <c r="V197">
        <v>1.12068158538372</v>
      </c>
      <c r="W197">
        <v>7740.5</v>
      </c>
      <c r="X197">
        <v>7950</v>
      </c>
      <c r="Y197">
        <v>7470</v>
      </c>
      <c r="Z197">
        <v>7950</v>
      </c>
      <c r="AA197">
        <v>7468.9</v>
      </c>
      <c r="AB197">
        <v>7950</v>
      </c>
      <c r="AC197" s="1">
        <f>(Table2[[#This Row],[Close Price]]/Table2[[#This Row],[Day Low]])-1</f>
        <v>1.45791615528712E-2</v>
      </c>
      <c r="AD197" s="1">
        <f>(Table2[[#This Row],[Day High]]/Table2[[#This Row],[Close Price]])-1</f>
        <v>1.2306849943017895E-2</v>
      </c>
      <c r="AE197" s="1">
        <f>(Table2[[#This Row],[Close Price]]/Table2[[#This Row],[Current Week Low]])-1</f>
        <v>5.1318607764391011E-2</v>
      </c>
      <c r="AF197" s="1">
        <f>(Table2[[#This Row],[Current Week High]]/Table2[[#This Row],[Close Price]])-1</f>
        <v>1.2306849943017895E-2</v>
      </c>
      <c r="AG197" s="1">
        <f>(Table2[[#This Row],[Close Price]]/Table2[[#This Row],[Current Month Low]])-1</f>
        <v>5.1473443211182524E-2</v>
      </c>
      <c r="AH197" s="1">
        <f>(Table2[[#This Row],[Current Month High]]/Table2[[#This Row],[Close Price]])-1</f>
        <v>1.2306849943017895E-2</v>
      </c>
      <c r="AI197">
        <v>1.2306849943017799</v>
      </c>
      <c r="AJ197">
        <v>83.179194122106196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0.28000000000000003</v>
      </c>
      <c r="AM197" t="s">
        <v>3203</v>
      </c>
      <c r="AN197">
        <v>15.49</v>
      </c>
      <c r="AO197" t="s">
        <v>3203</v>
      </c>
      <c r="AP197">
        <v>3.6722635449730999E-2</v>
      </c>
      <c r="AQ197">
        <f>(Table2[[#This Row],[Sharpe Ratio]]-AVERAGE(Table2[Sharpe Ratio]))/_xlfn.STDEV.P(Table2[Sharpe Ratio])</f>
        <v>-0.31698479768022958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2.6918223245143276</v>
      </c>
      <c r="AS197">
        <f>_xlfn.RANK.AVG(Table2[[#This Row],[1Y Return vs Nifty Z-Score]],Table2[1Y Return vs Nifty Z-Score])</f>
        <v>257</v>
      </c>
      <c r="AT197">
        <f>_xlfn.RANK.AVG(Table2[[#This Row],[6M Return vs Nifty Z-Score]],Table2[6M Return vs Nifty Z-Score])</f>
        <v>36</v>
      </c>
      <c r="AU197">
        <f>_xlfn.RANK.AVG(Table2[[#This Row],[Sharpe Ratio Z-Score]],Table2[Sharpe Ratio Z-Score])</f>
        <v>428</v>
      </c>
      <c r="AV197">
        <f>(Table2[[#This Row],[Rank 1Y]]+Table2[[#This Row],[Rank 6M]]+Table2[[#This Row],[Rank Sharpe]])/3</f>
        <v>240.33333333333334</v>
      </c>
    </row>
    <row r="198" spans="1:48" x14ac:dyDescent="0.3">
      <c r="A198" t="s">
        <v>478</v>
      </c>
      <c r="B198" t="s">
        <v>479</v>
      </c>
      <c r="C198" t="s">
        <v>3157</v>
      </c>
      <c r="D198" t="s">
        <v>220</v>
      </c>
      <c r="E198">
        <v>46656.236534880001</v>
      </c>
      <c r="F198">
        <v>719.05</v>
      </c>
      <c r="G198">
        <v>52.650306125897302</v>
      </c>
      <c r="H198">
        <f>(Table2[[#This Row],[1Y Return vs Nifty]]-AVERAGE(Table2[1Y Return vs Nifty]))/_xlfn.STDEV.P(Table2[1Y Return vs Nifty])</f>
        <v>0.51293682303870203</v>
      </c>
      <c r="I198">
        <v>13.3189946903079</v>
      </c>
      <c r="J198">
        <f>(Table2[[#This Row],[1M Return vs Nifty]]-AVERAGE(Table2[1M Return vs Nifty]))/_xlfn.STDEV.P(Table2[1M Return vs Nifty])</f>
        <v>1.3234556563270874</v>
      </c>
      <c r="K198">
        <v>16.634126963472799</v>
      </c>
      <c r="L198">
        <f>(Table2[[#This Row],[6M Return vs Nifty]]-AVERAGE(Table2[6M Return vs Nifty]))/_xlfn.STDEV.P(Table2[6M Return vs Nifty])</f>
        <v>0.24560051190469095</v>
      </c>
      <c r="M198">
        <v>7.43786466332375</v>
      </c>
      <c r="N198">
        <f>(Table2[[#This Row],[1W Return vs Nifty]]-AVERAGE(Table2[1W Return vs Nifty]))/_xlfn.STDEV.P(Table2[1W Return vs Nifty])</f>
        <v>1.1521406840102033</v>
      </c>
      <c r="O198">
        <v>697.35</v>
      </c>
      <c r="P198">
        <v>683.21689158889706</v>
      </c>
      <c r="Q198">
        <v>602.73790866721197</v>
      </c>
      <c r="R198">
        <v>70.603774042370205</v>
      </c>
      <c r="S198" s="1">
        <f>(Table2[[#This Row],[Close Price]]-Table2[[#This Row],[20D EMA]])/Table2[[#This Row],[20D EMA]]</f>
        <v>3.1117803111780213E-2</v>
      </c>
      <c r="T198" s="1">
        <f>(Table2[[#This Row],[Close Price]]-Table2[[#This Row],[50D EMA]])/Table2[[#This Row],[50D EMA]]</f>
        <v>5.244763244621925E-2</v>
      </c>
      <c r="U198" s="1">
        <f>(Table2[[#This Row],[Close Price]]-Table2[[#This Row],[200D EMA]])/Table2[[#This Row],[200D EMA]]</f>
        <v>0.19297291519290694</v>
      </c>
      <c r="V198">
        <v>1.15778021883124</v>
      </c>
      <c r="W198">
        <v>710.05</v>
      </c>
      <c r="X198">
        <v>738.7</v>
      </c>
      <c r="Y198">
        <v>695.35</v>
      </c>
      <c r="Z198">
        <v>745</v>
      </c>
      <c r="AA198">
        <v>695.35</v>
      </c>
      <c r="AB198">
        <v>745</v>
      </c>
      <c r="AC198" s="1">
        <f>(Table2[[#This Row],[Close Price]]/Table2[[#This Row],[Day Low]])-1</f>
        <v>1.2675163720864635E-2</v>
      </c>
      <c r="AD198" s="1">
        <f>(Table2[[#This Row],[Day High]]/Table2[[#This Row],[Close Price]])-1</f>
        <v>2.7327724080383975E-2</v>
      </c>
      <c r="AE198" s="1">
        <f>(Table2[[#This Row],[Close Price]]/Table2[[#This Row],[Current Week Low]])-1</f>
        <v>3.4083555044222225E-2</v>
      </c>
      <c r="AF198" s="1">
        <f>(Table2[[#This Row],[Current Week High]]/Table2[[#This Row],[Close Price]])-1</f>
        <v>3.6089284472567984E-2</v>
      </c>
      <c r="AG198" s="1">
        <f>(Table2[[#This Row],[Close Price]]/Table2[[#This Row],[Current Month Low]])-1</f>
        <v>3.4083555044222225E-2</v>
      </c>
      <c r="AH198" s="1">
        <f>(Table2[[#This Row],[Current Month High]]/Table2[[#This Row],[Close Price]])-1</f>
        <v>3.6089284472567984E-2</v>
      </c>
      <c r="AI198">
        <v>4.1095890410958997</v>
      </c>
      <c r="AJ198">
        <v>85.2982863033114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-0.05</v>
      </c>
      <c r="AM198" t="s">
        <v>3202</v>
      </c>
      <c r="AN198">
        <v>8.98</v>
      </c>
      <c r="AO198" t="s">
        <v>3203</v>
      </c>
      <c r="AP198">
        <v>6.8028151935222006E-2</v>
      </c>
      <c r="AQ198">
        <f>(Table2[[#This Row],[Sharpe Ratio]]-AVERAGE(Table2[Sharpe Ratio]))/_xlfn.STDEV.P(Table2[Sharpe Ratio])</f>
        <v>5.6491345872996618E-2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3.2906250211536805</v>
      </c>
      <c r="AS198">
        <f>_xlfn.RANK.AVG(Table2[[#This Row],[1Y Return vs Nifty Z-Score]],Table2[1Y Return vs Nifty Z-Score])</f>
        <v>170</v>
      </c>
      <c r="AT198">
        <f>_xlfn.RANK.AVG(Table2[[#This Row],[6M Return vs Nifty Z-Score]],Table2[6M Return vs Nifty Z-Score])</f>
        <v>227</v>
      </c>
      <c r="AU198">
        <f>_xlfn.RANK.AVG(Table2[[#This Row],[Sharpe Ratio Z-Score]],Table2[Sharpe Ratio Z-Score])</f>
        <v>332</v>
      </c>
      <c r="AV198">
        <f>(Table2[[#This Row],[Rank 1Y]]+Table2[[#This Row],[Rank 6M]]+Table2[[#This Row],[Rank Sharpe]])/3</f>
        <v>243</v>
      </c>
    </row>
    <row r="199" spans="1:48" x14ac:dyDescent="0.3">
      <c r="A199" t="s">
        <v>1339</v>
      </c>
      <c r="B199" t="s">
        <v>1340</v>
      </c>
      <c r="C199" t="s">
        <v>3176</v>
      </c>
      <c r="D199" t="s">
        <v>1341</v>
      </c>
      <c r="E199">
        <v>8690.5681627499998</v>
      </c>
      <c r="F199">
        <v>688.8</v>
      </c>
      <c r="G199">
        <v>4.9606181249107699</v>
      </c>
      <c r="H199">
        <f>(Table2[[#This Row],[1Y Return vs Nifty]]-AVERAGE(Table2[1Y Return vs Nifty]))/_xlfn.STDEV.P(Table2[1Y Return vs Nifty])</f>
        <v>-0.33126710396872722</v>
      </c>
      <c r="I199">
        <v>10.700287664557599</v>
      </c>
      <c r="J199">
        <f>(Table2[[#This Row],[1M Return vs Nifty]]-AVERAGE(Table2[1M Return vs Nifty]))/_xlfn.STDEV.P(Table2[1M Return vs Nifty])</f>
        <v>1.0480134228213147</v>
      </c>
      <c r="K199">
        <v>21.7028391834309</v>
      </c>
      <c r="L199">
        <f>(Table2[[#This Row],[6M Return vs Nifty]]-AVERAGE(Table2[6M Return vs Nifty]))/_xlfn.STDEV.P(Table2[6M Return vs Nifty])</f>
        <v>0.41003480823252825</v>
      </c>
      <c r="M199">
        <v>5.5397132815925803</v>
      </c>
      <c r="N199">
        <f>(Table2[[#This Row],[1W Return vs Nifty]]-AVERAGE(Table2[1W Return vs Nifty]))/_xlfn.STDEV.P(Table2[1W Return vs Nifty])</f>
        <v>0.67023490886406034</v>
      </c>
      <c r="O199">
        <v>669.79</v>
      </c>
      <c r="P199">
        <v>659.91201751070605</v>
      </c>
      <c r="Q199">
        <v>602.10590450205302</v>
      </c>
      <c r="R199">
        <v>71.569026339495807</v>
      </c>
      <c r="S199" s="1">
        <f>(Table2[[#This Row],[Close Price]]-Table2[[#This Row],[20D EMA]])/Table2[[#This Row],[20D EMA]]</f>
        <v>2.8382030188566554E-2</v>
      </c>
      <c r="T199" s="1">
        <f>(Table2[[#This Row],[Close Price]]-Table2[[#This Row],[50D EMA]])/Table2[[#This Row],[50D EMA]]</f>
        <v>4.377550601103463E-2</v>
      </c>
      <c r="U199" s="1">
        <f>(Table2[[#This Row],[Close Price]]-Table2[[#This Row],[200D EMA]])/Table2[[#This Row],[200D EMA]]</f>
        <v>0.14398479544830858</v>
      </c>
      <c r="V199">
        <v>0.70336058196255802</v>
      </c>
      <c r="W199">
        <v>685.05</v>
      </c>
      <c r="X199">
        <v>712.9</v>
      </c>
      <c r="Y199">
        <v>671.45</v>
      </c>
      <c r="Z199">
        <v>723.1</v>
      </c>
      <c r="AA199">
        <v>671.45</v>
      </c>
      <c r="AB199">
        <v>723.1</v>
      </c>
      <c r="AC199" s="1">
        <f>(Table2[[#This Row],[Close Price]]/Table2[[#This Row],[Day Low]])-1</f>
        <v>5.474052988832856E-3</v>
      </c>
      <c r="AD199" s="1">
        <f>(Table2[[#This Row],[Day High]]/Table2[[#This Row],[Close Price]])-1</f>
        <v>3.4988385598141658E-2</v>
      </c>
      <c r="AE199" s="1">
        <f>(Table2[[#This Row],[Close Price]]/Table2[[#This Row],[Current Week Low]])-1</f>
        <v>2.5839600863801993E-2</v>
      </c>
      <c r="AF199" s="1">
        <f>(Table2[[#This Row],[Current Week High]]/Table2[[#This Row],[Close Price]])-1</f>
        <v>4.9796747967479682E-2</v>
      </c>
      <c r="AG199" s="1">
        <f>(Table2[[#This Row],[Close Price]]/Table2[[#This Row],[Current Month Low]])-1</f>
        <v>2.5839600863801993E-2</v>
      </c>
      <c r="AH199" s="1">
        <f>(Table2[[#This Row],[Current Month High]]/Table2[[#This Row],[Close Price]])-1</f>
        <v>4.9796747967479682E-2</v>
      </c>
      <c r="AI199">
        <v>11.5563298490127</v>
      </c>
      <c r="AJ199">
        <v>69.259122742351593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0.05</v>
      </c>
      <c r="AM199" t="s">
        <v>3203</v>
      </c>
      <c r="AN199">
        <v>7.31</v>
      </c>
      <c r="AO199" t="s">
        <v>3203</v>
      </c>
      <c r="AP199">
        <v>0.143823967326911</v>
      </c>
      <c r="AQ199">
        <f>(Table2[[#This Row],[Sharpe Ratio]]-AVERAGE(Table2[Sharpe Ratio]))/_xlfn.STDEV.P(Table2[Sharpe Ratio])</f>
        <v>0.96073864820004773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2.7577546841492238</v>
      </c>
      <c r="AS199">
        <f>_xlfn.RANK.AVG(Table2[[#This Row],[1Y Return vs Nifty Z-Score]],Table2[1Y Return vs Nifty Z-Score])</f>
        <v>424</v>
      </c>
      <c r="AT199">
        <f>_xlfn.RANK.AVG(Table2[[#This Row],[6M Return vs Nifty Z-Score]],Table2[6M Return vs Nifty Z-Score])</f>
        <v>183</v>
      </c>
      <c r="AU199">
        <f>_xlfn.RANK.AVG(Table2[[#This Row],[Sharpe Ratio Z-Score]],Table2[Sharpe Ratio Z-Score])</f>
        <v>125</v>
      </c>
      <c r="AV199">
        <f>(Table2[[#This Row],[Rank 1Y]]+Table2[[#This Row],[Rank 6M]]+Table2[[#This Row],[Rank Sharpe]])/3</f>
        <v>244</v>
      </c>
    </row>
    <row r="200" spans="1:48" hidden="1" x14ac:dyDescent="0.3">
      <c r="A200" t="s">
        <v>394</v>
      </c>
      <c r="B200" t="s">
        <v>395</v>
      </c>
      <c r="C200" t="s">
        <v>3171</v>
      </c>
      <c r="D200" t="s">
        <v>396</v>
      </c>
      <c r="E200">
        <v>57751.173679500003</v>
      </c>
      <c r="F200">
        <v>894.25</v>
      </c>
      <c r="G200">
        <v>1.24598261871197</v>
      </c>
      <c r="H200">
        <f>(Table2[[#This Row],[1Y Return vs Nifty]]-AVERAGE(Table2[1Y Return vs Nifty]))/_xlfn.STDEV.P(Table2[1Y Return vs Nifty])</f>
        <v>-0.39702366504476921</v>
      </c>
      <c r="I200">
        <v>0.64410615576814001</v>
      </c>
      <c r="J200">
        <f>(Table2[[#This Row],[1M Return vs Nifty]]-AVERAGE(Table2[1M Return vs Nifty]))/_xlfn.STDEV.P(Table2[1M Return vs Nifty])</f>
        <v>-9.7212027337532127E-3</v>
      </c>
      <c r="K200">
        <v>22.635829430020401</v>
      </c>
      <c r="L200">
        <f>(Table2[[#This Row],[6M Return vs Nifty]]-AVERAGE(Table2[6M Return vs Nifty]))/_xlfn.STDEV.P(Table2[6M Return vs Nifty])</f>
        <v>0.44030198222488959</v>
      </c>
      <c r="M200">
        <v>3.4011706037730098</v>
      </c>
      <c r="N200">
        <f>(Table2[[#This Row],[1W Return vs Nifty]]-AVERAGE(Table2[1W Return vs Nifty]))/_xlfn.STDEV.P(Table2[1W Return vs Nifty])</f>
        <v>0.12729819856973551</v>
      </c>
      <c r="O200">
        <v>875.23</v>
      </c>
      <c r="P200">
        <v>907.17670607768798</v>
      </c>
      <c r="Q200">
        <v>844.91796254659801</v>
      </c>
      <c r="R200">
        <v>60.616610584554799</v>
      </c>
      <c r="S200">
        <f>(Table2[[#This Row],[Close Price]]-Table2[[#This Row],[20D EMA]])/Table2[[#This Row],[20D EMA]]</f>
        <v>2.1731430595386333E-2</v>
      </c>
      <c r="T200">
        <f>(Table2[[#This Row],[Close Price]]-Table2[[#This Row],[50D EMA]])/Table2[[#This Row],[50D EMA]]</f>
        <v>-1.4249380513283347E-2</v>
      </c>
      <c r="U200">
        <f>(Table2[[#This Row],[Close Price]]-Table2[[#This Row],[200D EMA]])/Table2[[#This Row],[200D EMA]]</f>
        <v>5.8386777936066531E-2</v>
      </c>
      <c r="V200">
        <v>0.46184373027993503</v>
      </c>
      <c r="W200">
        <v>886.15</v>
      </c>
      <c r="X200">
        <v>937.95</v>
      </c>
      <c r="Y200">
        <v>834.6</v>
      </c>
      <c r="Z200">
        <v>937.95</v>
      </c>
      <c r="AA200">
        <v>834.6</v>
      </c>
      <c r="AB200">
        <v>937.95</v>
      </c>
      <c r="AC200" s="1">
        <f>(Table2[[#This Row],[Close Price]]/Table2[[#This Row],[Day Low]])-1</f>
        <v>9.1406646730238794E-3</v>
      </c>
      <c r="AD200" s="1">
        <f>(Table2[[#This Row],[Day High]]/Table2[[#This Row],[Close Price]])-1</f>
        <v>4.8867766284595993E-2</v>
      </c>
      <c r="AE200" s="1">
        <f>(Table2[[#This Row],[Close Price]]/Table2[[#This Row],[Current Week Low]])-1</f>
        <v>7.1471363527438214E-2</v>
      </c>
      <c r="AF200" s="1">
        <f>(Table2[[#This Row],[Current Week High]]/Table2[[#This Row],[Close Price]])-1</f>
        <v>4.8867766284595993E-2</v>
      </c>
      <c r="AG200" s="1">
        <f>(Table2[[#This Row],[Close Price]]/Table2[[#This Row],[Current Month Low]])-1</f>
        <v>7.1471363527438214E-2</v>
      </c>
      <c r="AH200" s="1">
        <f>(Table2[[#This Row],[Current Month High]]/Table2[[#This Row],[Close Price]])-1</f>
        <v>4.8867766284595993E-2</v>
      </c>
      <c r="AI200">
        <v>32.736930388593798</v>
      </c>
      <c r="AJ200">
        <v>56.173594132029301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-0.01</v>
      </c>
      <c r="AM200" t="s">
        <v>3202</v>
      </c>
      <c r="AN200">
        <v>6.04</v>
      </c>
      <c r="AO200" t="s">
        <v>3203</v>
      </c>
      <c r="AP200">
        <v>0.15223216032672801</v>
      </c>
      <c r="AQ200">
        <f>(Table2[[#This Row],[Sharpe Ratio]]-AVERAGE(Table2[Sharpe Ratio]))/_xlfn.STDEV.P(Table2[Sharpe Ratio])</f>
        <v>1.061048748411245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453</v>
      </c>
      <c r="AT200">
        <f>_xlfn.RANK.AVG(Table2[[#This Row],[6M Return vs Nifty Z-Score]],Table2[6M Return vs Nifty Z-Score])</f>
        <v>175</v>
      </c>
      <c r="AU200">
        <f>_xlfn.RANK.AVG(Table2[[#This Row],[Sharpe Ratio Z-Score]],Table2[Sharpe Ratio Z-Score])</f>
        <v>106</v>
      </c>
      <c r="AV200">
        <f>(Table2[[#This Row],[Rank 1Y]]+Table2[[#This Row],[Rank 6M]]+Table2[[#This Row],[Rank Sharpe]])/3</f>
        <v>244.66666666666666</v>
      </c>
    </row>
    <row r="201" spans="1:48" x14ac:dyDescent="0.3">
      <c r="A201" t="s">
        <v>943</v>
      </c>
      <c r="B201" t="s">
        <v>944</v>
      </c>
      <c r="C201" t="s">
        <v>3161</v>
      </c>
      <c r="D201" t="s">
        <v>243</v>
      </c>
      <c r="E201">
        <v>15940.61744</v>
      </c>
      <c r="F201">
        <v>1594.6</v>
      </c>
      <c r="G201">
        <v>33.2948341511607</v>
      </c>
      <c r="H201">
        <f>(Table2[[#This Row],[1Y Return vs Nifty]]-AVERAGE(Table2[1Y Return vs Nifty]))/_xlfn.STDEV.P(Table2[1Y Return vs Nifty])</f>
        <v>0.17030582386301302</v>
      </c>
      <c r="I201">
        <v>16.391163324512299</v>
      </c>
      <c r="J201">
        <f>(Table2[[#This Row],[1M Return vs Nifty]]-AVERAGE(Table2[1M Return vs Nifty]))/_xlfn.STDEV.P(Table2[1M Return vs Nifty])</f>
        <v>1.6465941296235371</v>
      </c>
      <c r="K201">
        <v>1.47110575099592</v>
      </c>
      <c r="L201">
        <f>(Table2[[#This Row],[6M Return vs Nifty]]-AVERAGE(Table2[6M Return vs Nifty]))/_xlfn.STDEV.P(Table2[6M Return vs Nifty])</f>
        <v>-0.24630366712134105</v>
      </c>
      <c r="M201">
        <v>4.9442451639893097</v>
      </c>
      <c r="N201">
        <f>(Table2[[#This Row],[1W Return vs Nifty]]-AVERAGE(Table2[1W Return vs Nifty]))/_xlfn.STDEV.P(Table2[1W Return vs Nifty])</f>
        <v>0.51905648992957931</v>
      </c>
      <c r="O201">
        <v>1492.87</v>
      </c>
      <c r="P201">
        <v>1413.2712915002601</v>
      </c>
      <c r="Q201">
        <v>1284.54466992832</v>
      </c>
      <c r="R201">
        <v>59.681624824753897</v>
      </c>
      <c r="S201" s="1">
        <f>(Table2[[#This Row],[Close Price]]-Table2[[#This Row],[20D EMA]])/Table2[[#This Row],[20D EMA]]</f>
        <v>6.8143910722300013E-2</v>
      </c>
      <c r="T201" s="1">
        <f>(Table2[[#This Row],[Close Price]]-Table2[[#This Row],[50D EMA]])/Table2[[#This Row],[50D EMA]]</f>
        <v>0.12830424674320676</v>
      </c>
      <c r="U201" s="1">
        <f>(Table2[[#This Row],[Close Price]]-Table2[[#This Row],[200D EMA]])/Table2[[#This Row],[200D EMA]]</f>
        <v>0.24137372356928746</v>
      </c>
      <c r="V201">
        <v>2.1517024722799301</v>
      </c>
      <c r="W201">
        <v>1545.9</v>
      </c>
      <c r="X201">
        <v>1607.9</v>
      </c>
      <c r="Y201">
        <v>1540</v>
      </c>
      <c r="Z201">
        <v>1688.8</v>
      </c>
      <c r="AA201">
        <v>1536.6</v>
      </c>
      <c r="AB201">
        <v>1688.8</v>
      </c>
      <c r="AC201" s="1">
        <f>(Table2[[#This Row],[Close Price]]/Table2[[#This Row],[Day Low]])-1</f>
        <v>3.1502684520344104E-2</v>
      </c>
      <c r="AD201" s="1">
        <f>(Table2[[#This Row],[Day High]]/Table2[[#This Row],[Close Price]])-1</f>
        <v>8.3406496927129758E-3</v>
      </c>
      <c r="AE201" s="1">
        <f>(Table2[[#This Row],[Close Price]]/Table2[[#This Row],[Current Week Low]])-1</f>
        <v>3.5454545454545405E-2</v>
      </c>
      <c r="AF201" s="1">
        <f>(Table2[[#This Row],[Current Week High]]/Table2[[#This Row],[Close Price]])-1</f>
        <v>5.9074376019064401E-2</v>
      </c>
      <c r="AG201" s="1">
        <f>(Table2[[#This Row],[Close Price]]/Table2[[#This Row],[Current Month Low]])-1</f>
        <v>3.7745672263438834E-2</v>
      </c>
      <c r="AH201" s="1">
        <f>(Table2[[#This Row],[Current Month High]]/Table2[[#This Row],[Close Price]])-1</f>
        <v>5.9074376019064401E-2</v>
      </c>
      <c r="AI201">
        <v>5.9074376019064401</v>
      </c>
      <c r="AJ201">
        <v>60.592174832569597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0.32</v>
      </c>
      <c r="AM201" t="s">
        <v>3203</v>
      </c>
      <c r="AN201">
        <v>18.41</v>
      </c>
      <c r="AO201" t="s">
        <v>3203</v>
      </c>
      <c r="AP201">
        <v>0.15371968378780701</v>
      </c>
      <c r="AQ201">
        <f>(Table2[[#This Row],[Sharpe Ratio]]-AVERAGE(Table2[Sharpe Ratio]))/_xlfn.STDEV.P(Table2[Sharpe Ratio])</f>
        <v>1.0787949665880388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3.1684477428828268</v>
      </c>
      <c r="AS201">
        <f>_xlfn.RANK.AVG(Table2[[#This Row],[1Y Return vs Nifty Z-Score]],Table2[1Y Return vs Nifty Z-Score])</f>
        <v>241</v>
      </c>
      <c r="AT201">
        <f>_xlfn.RANK.AVG(Table2[[#This Row],[6M Return vs Nifty Z-Score]],Table2[6M Return vs Nifty Z-Score])</f>
        <v>393</v>
      </c>
      <c r="AU201">
        <f>_xlfn.RANK.AVG(Table2[[#This Row],[Sharpe Ratio Z-Score]],Table2[Sharpe Ratio Z-Score])</f>
        <v>100</v>
      </c>
      <c r="AV201">
        <f>(Table2[[#This Row],[Rank 1Y]]+Table2[[#This Row],[Rank 6M]]+Table2[[#This Row],[Rank Sharpe]])/3</f>
        <v>244.66666666666666</v>
      </c>
    </row>
    <row r="202" spans="1:48" x14ac:dyDescent="0.3">
      <c r="A202" t="s">
        <v>397</v>
      </c>
      <c r="B202" t="s">
        <v>398</v>
      </c>
      <c r="C202" t="s">
        <v>3168</v>
      </c>
      <c r="D202" t="s">
        <v>291</v>
      </c>
      <c r="E202">
        <v>57502.804540899997</v>
      </c>
      <c r="F202">
        <v>1766.95</v>
      </c>
      <c r="G202">
        <v>92.534292606751706</v>
      </c>
      <c r="H202">
        <f>(Table2[[#This Row],[1Y Return vs Nifty]]-AVERAGE(Table2[1Y Return vs Nifty]))/_xlfn.STDEV.P(Table2[1Y Return vs Nifty])</f>
        <v>1.2189640466001559</v>
      </c>
      <c r="I202">
        <v>-1.6630883676263299</v>
      </c>
      <c r="J202">
        <f>(Table2[[#This Row],[1M Return vs Nifty]]-AVERAGE(Table2[1M Return vs Nifty]))/_xlfn.STDEV.P(Table2[1M Return vs Nifty])</f>
        <v>-0.25239776273342679</v>
      </c>
      <c r="K202">
        <v>18.686808687305501</v>
      </c>
      <c r="L202">
        <f>(Table2[[#This Row],[6M Return vs Nifty]]-AVERAGE(Table2[6M Return vs Nifty]))/_xlfn.STDEV.P(Table2[6M Return vs Nifty])</f>
        <v>0.31219164199773702</v>
      </c>
      <c r="M202">
        <v>2.2542652460269901</v>
      </c>
      <c r="N202">
        <f>(Table2[[#This Row],[1W Return vs Nifty]]-AVERAGE(Table2[1W Return vs Nifty]))/_xlfn.STDEV.P(Table2[1W Return vs Nifty])</f>
        <v>-0.1638800081651674</v>
      </c>
      <c r="O202">
        <v>1751.69</v>
      </c>
      <c r="P202">
        <v>1751.38714500015</v>
      </c>
      <c r="Q202">
        <v>1484.58285824264</v>
      </c>
      <c r="R202">
        <v>51.114699424317202</v>
      </c>
      <c r="S202" s="1">
        <f>(Table2[[#This Row],[Close Price]]-Table2[[#This Row],[20D EMA]])/Table2[[#This Row],[20D EMA]]</f>
        <v>8.7115870958902487E-3</v>
      </c>
      <c r="T202" s="1">
        <f>(Table2[[#This Row],[Close Price]]-Table2[[#This Row],[50D EMA]])/Table2[[#This Row],[50D EMA]]</f>
        <v>8.8860164608829117E-3</v>
      </c>
      <c r="U202" s="1">
        <f>(Table2[[#This Row],[Close Price]]-Table2[[#This Row],[200D EMA]])/Table2[[#This Row],[200D EMA]]</f>
        <v>0.19019965116100648</v>
      </c>
      <c r="V202">
        <v>0.964828122288798</v>
      </c>
      <c r="W202">
        <v>1734</v>
      </c>
      <c r="X202">
        <v>1780.7</v>
      </c>
      <c r="Y202">
        <v>1618.25</v>
      </c>
      <c r="Z202">
        <v>1780.7</v>
      </c>
      <c r="AA202">
        <v>1618.25</v>
      </c>
      <c r="AB202">
        <v>1780.7</v>
      </c>
      <c r="AC202" s="1">
        <f>(Table2[[#This Row],[Close Price]]/Table2[[#This Row],[Day Low]])-1</f>
        <v>1.9002306805075087E-2</v>
      </c>
      <c r="AD202" s="1">
        <f>(Table2[[#This Row],[Day High]]/Table2[[#This Row],[Close Price]])-1</f>
        <v>7.7817708480716341E-3</v>
      </c>
      <c r="AE202" s="1">
        <f>(Table2[[#This Row],[Close Price]]/Table2[[#This Row],[Current Week Low]])-1</f>
        <v>9.1889386683145391E-2</v>
      </c>
      <c r="AF202" s="1">
        <f>(Table2[[#This Row],[Current Week High]]/Table2[[#This Row],[Close Price]])-1</f>
        <v>7.7817708480716341E-3</v>
      </c>
      <c r="AG202" s="1">
        <f>(Table2[[#This Row],[Close Price]]/Table2[[#This Row],[Current Month Low]])-1</f>
        <v>9.1889386683145391E-2</v>
      </c>
      <c r="AH202" s="1">
        <f>(Table2[[#This Row],[Current Month High]]/Table2[[#This Row],[Close Price]])-1</f>
        <v>7.7817708480716341E-3</v>
      </c>
      <c r="AI202">
        <v>10.0710263448315</v>
      </c>
      <c r="AJ202">
        <v>117.83270665105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0.1</v>
      </c>
      <c r="AM202" t="s">
        <v>3203</v>
      </c>
      <c r="AN202">
        <v>-1.54</v>
      </c>
      <c r="AO202" t="s">
        <v>3202</v>
      </c>
      <c r="AP202">
        <v>2.8901682296148999E-2</v>
      </c>
      <c r="AQ202">
        <f>(Table2[[#This Row],[Sharpe Ratio]]-AVERAGE(Table2[Sharpe Ratio]))/_xlfn.STDEV.P(Table2[Sharpe Ratio])</f>
        <v>-0.41028910154194675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0.70458881615735192</v>
      </c>
      <c r="AS202">
        <f>_xlfn.RANK.AVG(Table2[[#This Row],[1Y Return vs Nifty Z-Score]],Table2[1Y Return vs Nifty Z-Score])</f>
        <v>76</v>
      </c>
      <c r="AT202">
        <f>_xlfn.RANK.AVG(Table2[[#This Row],[6M Return vs Nifty Z-Score]],Table2[6M Return vs Nifty Z-Score])</f>
        <v>213</v>
      </c>
      <c r="AU202">
        <f>_xlfn.RANK.AVG(Table2[[#This Row],[Sharpe Ratio Z-Score]],Table2[Sharpe Ratio Z-Score])</f>
        <v>451</v>
      </c>
      <c r="AV202">
        <f>(Table2[[#This Row],[Rank 1Y]]+Table2[[#This Row],[Rank 6M]]+Table2[[#This Row],[Rank Sharpe]])/3</f>
        <v>246.66666666666666</v>
      </c>
    </row>
    <row r="203" spans="1:48" hidden="1" x14ac:dyDescent="0.3">
      <c r="A203" t="s">
        <v>1211</v>
      </c>
      <c r="B203" t="s">
        <v>1212</v>
      </c>
      <c r="C203" t="s">
        <v>590</v>
      </c>
      <c r="D203" t="s">
        <v>467</v>
      </c>
      <c r="E203">
        <v>9873.7821316499994</v>
      </c>
      <c r="F203">
        <v>378.95</v>
      </c>
      <c r="G203">
        <v>63.462042273517497</v>
      </c>
      <c r="H203">
        <f>(Table2[[#This Row],[1Y Return vs Nifty]]-AVERAGE(Table2[1Y Return vs Nifty]))/_xlfn.STDEV.P(Table2[1Y Return vs Nifty])</f>
        <v>0.70432641890689751</v>
      </c>
      <c r="I203">
        <v>11.2169036255512</v>
      </c>
      <c r="J203">
        <f>(Table2[[#This Row],[1M Return vs Nifty]]-AVERAGE(Table2[1M Return vs Nifty]))/_xlfn.STDEV.P(Table2[1M Return vs Nifty])</f>
        <v>1.1023523972699887</v>
      </c>
      <c r="K203">
        <v>-3.2412114361867701</v>
      </c>
      <c r="L203">
        <f>(Table2[[#This Row],[6M Return vs Nifty]]-AVERAGE(Table2[6M Return vs Nifty]))/_xlfn.STDEV.P(Table2[6M Return vs Nifty])</f>
        <v>-0.39917613790335055</v>
      </c>
      <c r="M203">
        <v>6.0385577553038203</v>
      </c>
      <c r="N203">
        <f>(Table2[[#This Row],[1W Return vs Nifty]]-AVERAGE(Table2[1W Return vs Nifty]))/_xlfn.STDEV.P(Table2[1W Return vs Nifty])</f>
        <v>0.79688235916485606</v>
      </c>
      <c r="O203">
        <v>364.09</v>
      </c>
      <c r="P203">
        <v>369.60929802935902</v>
      </c>
      <c r="Q203">
        <v>338.67358279497802</v>
      </c>
      <c r="R203">
        <v>61.019984315172898</v>
      </c>
      <c r="S203">
        <f>(Table2[[#This Row],[Close Price]]-Table2[[#This Row],[20D EMA]])/Table2[[#This Row],[20D EMA]]</f>
        <v>4.0814084429674019E-2</v>
      </c>
      <c r="T203">
        <f>(Table2[[#This Row],[Close Price]]-Table2[[#This Row],[50D EMA]])/Table2[[#This Row],[50D EMA]]</f>
        <v>2.5271826278296192E-2</v>
      </c>
      <c r="U203">
        <f>(Table2[[#This Row],[Close Price]]-Table2[[#This Row],[200D EMA]])/Table2[[#This Row],[200D EMA]]</f>
        <v>0.11892400013202094</v>
      </c>
      <c r="V203">
        <v>1.16803284061032</v>
      </c>
      <c r="W203">
        <v>376.05</v>
      </c>
      <c r="X203">
        <v>385.7</v>
      </c>
      <c r="Y203">
        <v>356.3</v>
      </c>
      <c r="Z203">
        <v>385.7</v>
      </c>
      <c r="AA203">
        <v>356.3</v>
      </c>
      <c r="AB203">
        <v>385.7</v>
      </c>
      <c r="AC203" s="1">
        <f>(Table2[[#This Row],[Close Price]]/Table2[[#This Row],[Day Low]])-1</f>
        <v>7.7117404600450801E-3</v>
      </c>
      <c r="AD203" s="1">
        <f>(Table2[[#This Row],[Day High]]/Table2[[#This Row],[Close Price]])-1</f>
        <v>1.7812376302942301E-2</v>
      </c>
      <c r="AE203" s="1">
        <f>(Table2[[#This Row],[Close Price]]/Table2[[#This Row],[Current Week Low]])-1</f>
        <v>6.3570025259612528E-2</v>
      </c>
      <c r="AF203" s="1">
        <f>(Table2[[#This Row],[Current Week High]]/Table2[[#This Row],[Close Price]])-1</f>
        <v>1.7812376302942301E-2</v>
      </c>
      <c r="AG203" s="1">
        <f>(Table2[[#This Row],[Close Price]]/Table2[[#This Row],[Current Month Low]])-1</f>
        <v>6.3570025259612528E-2</v>
      </c>
      <c r="AH203" s="1">
        <f>(Table2[[#This Row],[Current Month High]]/Table2[[#This Row],[Close Price]])-1</f>
        <v>1.7812376302942301E-2</v>
      </c>
      <c r="AI203">
        <v>11.1756168359941</v>
      </c>
      <c r="AJ203">
        <v>90.618712273641805</v>
      </c>
      <c r="AK203" t="str">
        <f>IF(AND(Table2[[#This Row],[20D EMA]]&gt;Table2[[#This Row],[50D EMA]],Table2[[#This Row],[50D EMA]]&gt;Table2[[#This Row],[200D EMA]]),"Uptrend","Downtrend/NoTrend")</f>
        <v>Downtrend/NoTrend</v>
      </c>
      <c r="AL203">
        <v>-0.04</v>
      </c>
      <c r="AM203" t="s">
        <v>3202</v>
      </c>
      <c r="AN203">
        <v>9.2200000000000006</v>
      </c>
      <c r="AO203" t="s">
        <v>3203</v>
      </c>
      <c r="AP203">
        <v>0.123383015393877</v>
      </c>
      <c r="AQ203">
        <f>(Table2[[#This Row],[Sharpe Ratio]]-AVERAGE(Table2[Sharpe Ratio]))/_xlfn.STDEV.P(Table2[Sharpe Ratio])</f>
        <v>0.71687722198640946</v>
      </c>
      <c r="AR2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3">
        <f>_xlfn.RANK.AVG(Table2[[#This Row],[1Y Return vs Nifty Z-Score]],Table2[1Y Return vs Nifty Z-Score])</f>
        <v>127</v>
      </c>
      <c r="AT203">
        <f>_xlfn.RANK.AVG(Table2[[#This Row],[6M Return vs Nifty Z-Score]],Table2[6M Return vs Nifty Z-Score])</f>
        <v>449</v>
      </c>
      <c r="AU203">
        <f>_xlfn.RANK.AVG(Table2[[#This Row],[Sharpe Ratio Z-Score]],Table2[Sharpe Ratio Z-Score])</f>
        <v>164</v>
      </c>
      <c r="AV203">
        <f>(Table2[[#This Row],[Rank 1Y]]+Table2[[#This Row],[Rank 6M]]+Table2[[#This Row],[Rank Sharpe]])/3</f>
        <v>246.66666666666666</v>
      </c>
    </row>
    <row r="204" spans="1:48" hidden="1" x14ac:dyDescent="0.3">
      <c r="A204" t="s">
        <v>1640</v>
      </c>
      <c r="B204" t="s">
        <v>1641</v>
      </c>
      <c r="C204" t="s">
        <v>3171</v>
      </c>
      <c r="D204" t="s">
        <v>396</v>
      </c>
      <c r="E204">
        <v>5787.3533847999997</v>
      </c>
      <c r="F204">
        <v>119.76</v>
      </c>
      <c r="G204">
        <v>48.4928677102112</v>
      </c>
      <c r="H204">
        <f>(Table2[[#This Row],[1Y Return vs Nifty]]-AVERAGE(Table2[1Y Return vs Nifty]))/_xlfn.STDEV.P(Table2[1Y Return vs Nifty])</f>
        <v>0.43934175492374289</v>
      </c>
      <c r="I204">
        <v>7.8706770028974707E-2</v>
      </c>
      <c r="J204">
        <f>(Table2[[#This Row],[1M Return vs Nifty]]-AVERAGE(Table2[1M Return vs Nifty]))/_xlfn.STDEV.P(Table2[1M Return vs Nifty])</f>
        <v>-6.9191341279002325E-2</v>
      </c>
      <c r="K204">
        <v>12.586911808392401</v>
      </c>
      <c r="L204">
        <f>(Table2[[#This Row],[6M Return vs Nifty]]-AVERAGE(Table2[6M Return vs Nifty]))/_xlfn.STDEV.P(Table2[6M Return vs Nifty])</f>
        <v>0.1143046428094624</v>
      </c>
      <c r="M204">
        <v>6.4959070420322602</v>
      </c>
      <c r="N204">
        <f>(Table2[[#This Row],[1W Return vs Nifty]]-AVERAGE(Table2[1W Return vs Nifty]))/_xlfn.STDEV.P(Table2[1W Return vs Nifty])</f>
        <v>0.91299494357442712</v>
      </c>
      <c r="O204">
        <v>114.34</v>
      </c>
      <c r="P204">
        <v>120.181808027462</v>
      </c>
      <c r="Q204">
        <v>115.213750966416</v>
      </c>
      <c r="R204">
        <v>63.899986602205502</v>
      </c>
      <c r="S204">
        <f>(Table2[[#This Row],[Close Price]]-Table2[[#This Row],[20D EMA]])/Table2[[#This Row],[20D EMA]]</f>
        <v>4.7402483820185429E-2</v>
      </c>
      <c r="T204">
        <f>(Table2[[#This Row],[Close Price]]-Table2[[#This Row],[50D EMA]])/Table2[[#This Row],[50D EMA]]</f>
        <v>-3.5097493904036412E-3</v>
      </c>
      <c r="U204">
        <f>(Table2[[#This Row],[Close Price]]-Table2[[#This Row],[200D EMA]])/Table2[[#This Row],[200D EMA]]</f>
        <v>3.945925721061893E-2</v>
      </c>
      <c r="V204">
        <v>0.75694455567583896</v>
      </c>
      <c r="W204">
        <v>118</v>
      </c>
      <c r="X204">
        <v>122.5</v>
      </c>
      <c r="Y204">
        <v>107.25</v>
      </c>
      <c r="Z204">
        <v>122.5</v>
      </c>
      <c r="AA204">
        <v>107.25</v>
      </c>
      <c r="AB204">
        <v>122.5</v>
      </c>
      <c r="AC204" s="1">
        <f>(Table2[[#This Row],[Close Price]]/Table2[[#This Row],[Day Low]])-1</f>
        <v>1.4915254237288122E-2</v>
      </c>
      <c r="AD204" s="1">
        <f>(Table2[[#This Row],[Day High]]/Table2[[#This Row],[Close Price]])-1</f>
        <v>2.2879091516365913E-2</v>
      </c>
      <c r="AE204" s="1">
        <f>(Table2[[#This Row],[Close Price]]/Table2[[#This Row],[Current Week Low]])-1</f>
        <v>0.11664335664335668</v>
      </c>
      <c r="AF204" s="1">
        <f>(Table2[[#This Row],[Current Week High]]/Table2[[#This Row],[Close Price]])-1</f>
        <v>2.2879091516365913E-2</v>
      </c>
      <c r="AG204" s="1">
        <f>(Table2[[#This Row],[Close Price]]/Table2[[#This Row],[Current Month Low]])-1</f>
        <v>0.11664335664335668</v>
      </c>
      <c r="AH204" s="1">
        <f>(Table2[[#This Row],[Current Month High]]/Table2[[#This Row],[Close Price]])-1</f>
        <v>2.2879091516365913E-2</v>
      </c>
      <c r="AI204">
        <v>41.908817635270502</v>
      </c>
      <c r="AJ204">
        <v>76.637168141592895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-0.05</v>
      </c>
      <c r="AM204" t="s">
        <v>3202</v>
      </c>
      <c r="AN204">
        <v>12.25</v>
      </c>
      <c r="AO204" t="s">
        <v>3203</v>
      </c>
      <c r="AP204">
        <v>8.0024095460785996E-2</v>
      </c>
      <c r="AQ204">
        <f>(Table2[[#This Row],[Sharpe Ratio]]-AVERAGE(Table2[Sharpe Ratio]))/_xlfn.STDEV.P(Table2[Sharpe Ratio])</f>
        <v>0.19960346249583988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184</v>
      </c>
      <c r="AT204">
        <f>_xlfn.RANK.AVG(Table2[[#This Row],[6M Return vs Nifty Z-Score]],Table2[6M Return vs Nifty Z-Score])</f>
        <v>264</v>
      </c>
      <c r="AU204">
        <f>_xlfn.RANK.AVG(Table2[[#This Row],[Sharpe Ratio Z-Score]],Table2[Sharpe Ratio Z-Score])</f>
        <v>295</v>
      </c>
      <c r="AV204">
        <f>(Table2[[#This Row],[Rank 1Y]]+Table2[[#This Row],[Rank 6M]]+Table2[[#This Row],[Rank Sharpe]])/3</f>
        <v>247.66666666666666</v>
      </c>
    </row>
    <row r="205" spans="1:48" hidden="1" x14ac:dyDescent="0.3">
      <c r="A205" t="s">
        <v>369</v>
      </c>
      <c r="B205" t="s">
        <v>370</v>
      </c>
      <c r="C205" t="s">
        <v>3157</v>
      </c>
      <c r="D205" t="s">
        <v>40</v>
      </c>
      <c r="E205">
        <v>67149.66</v>
      </c>
      <c r="F205">
        <v>375.5</v>
      </c>
      <c r="G205">
        <v>40.286572844232602</v>
      </c>
      <c r="H205">
        <f>(Table2[[#This Row],[1Y Return vs Nifty]]-AVERAGE(Table2[1Y Return vs Nifty]))/_xlfn.STDEV.P(Table2[1Y Return vs Nifty])</f>
        <v>0.29407373908147683</v>
      </c>
      <c r="I205">
        <v>2.1576616374071702</v>
      </c>
      <c r="J205">
        <f>(Table2[[#This Row],[1M Return vs Nifty]]-AVERAGE(Table2[1M Return vs Nifty]))/_xlfn.STDEV.P(Table2[1M Return vs Nifty])</f>
        <v>0.14947839397489826</v>
      </c>
      <c r="K205">
        <v>7.0511390963737899</v>
      </c>
      <c r="L205">
        <f>(Table2[[#This Row],[6M Return vs Nifty]]-AVERAGE(Table2[6M Return vs Nifty]))/_xlfn.STDEV.P(Table2[6M Return vs Nifty])</f>
        <v>-6.528158166535071E-2</v>
      </c>
      <c r="M205">
        <v>2.5013608669589198</v>
      </c>
      <c r="N205">
        <f>(Table2[[#This Row],[1W Return vs Nifty]]-AVERAGE(Table2[1W Return vs Nifty]))/_xlfn.STDEV.P(Table2[1W Return vs Nifty])</f>
        <v>-0.10114696806811384</v>
      </c>
      <c r="O205">
        <v>374.54</v>
      </c>
      <c r="P205">
        <v>382.08399405706598</v>
      </c>
      <c r="Q205">
        <v>361.04970444209999</v>
      </c>
      <c r="R205">
        <v>61.5770555100938</v>
      </c>
      <c r="S205">
        <f>(Table2[[#This Row],[Close Price]]-Table2[[#This Row],[20D EMA]])/Table2[[#This Row],[20D EMA]]</f>
        <v>2.5631441234580539E-3</v>
      </c>
      <c r="T205">
        <f>(Table2[[#This Row],[Close Price]]-Table2[[#This Row],[50D EMA]])/Table2[[#This Row],[50D EMA]]</f>
        <v>-1.7231797613805905E-2</v>
      </c>
      <c r="U205">
        <f>(Table2[[#This Row],[Close Price]]-Table2[[#This Row],[200D EMA]])/Table2[[#This Row],[200D EMA]]</f>
        <v>4.0023008965562906E-2</v>
      </c>
      <c r="V205">
        <v>0.27002431949315497</v>
      </c>
      <c r="W205">
        <v>374.15</v>
      </c>
      <c r="X205">
        <v>384</v>
      </c>
      <c r="Y205">
        <v>360.8</v>
      </c>
      <c r="Z205">
        <v>386.8</v>
      </c>
      <c r="AA205">
        <v>360.8</v>
      </c>
      <c r="AB205">
        <v>386.8</v>
      </c>
      <c r="AC205" s="1">
        <f>(Table2[[#This Row],[Close Price]]/Table2[[#This Row],[Day Low]])-1</f>
        <v>3.6081785380195353E-3</v>
      </c>
      <c r="AD205" s="1">
        <f>(Table2[[#This Row],[Day High]]/Table2[[#This Row],[Close Price]])-1</f>
        <v>2.2636484687083902E-2</v>
      </c>
      <c r="AE205" s="1">
        <f>(Table2[[#This Row],[Close Price]]/Table2[[#This Row],[Current Week Low]])-1</f>
        <v>4.0742793791574305E-2</v>
      </c>
      <c r="AF205" s="1">
        <f>(Table2[[#This Row],[Current Week High]]/Table2[[#This Row],[Close Price]])-1</f>
        <v>3.0093209054594006E-2</v>
      </c>
      <c r="AG205" s="1">
        <f>(Table2[[#This Row],[Close Price]]/Table2[[#This Row],[Current Month Low]])-1</f>
        <v>4.0742793791574305E-2</v>
      </c>
      <c r="AH205" s="1">
        <f>(Table2[[#This Row],[Current Month High]]/Table2[[#This Row],[Close Price]])-1</f>
        <v>3.0093209054594006E-2</v>
      </c>
      <c r="AI205">
        <v>24.5805592543275</v>
      </c>
      <c r="AJ205">
        <v>69.5642357191239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-0.12</v>
      </c>
      <c r="AM205" t="s">
        <v>3202</v>
      </c>
      <c r="AN205">
        <v>3.63</v>
      </c>
      <c r="AO205" t="s">
        <v>3203</v>
      </c>
      <c r="AP205">
        <v>0.11356276618743499</v>
      </c>
      <c r="AQ205">
        <f>(Table2[[#This Row],[Sharpe Ratio]]-AVERAGE(Table2[Sharpe Ratio]))/_xlfn.STDEV.P(Table2[Sharpe Ratio])</f>
        <v>0.5997212311547806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217</v>
      </c>
      <c r="AT205">
        <f>_xlfn.RANK.AVG(Table2[[#This Row],[6M Return vs Nifty Z-Score]],Table2[6M Return vs Nifty Z-Score])</f>
        <v>334</v>
      </c>
      <c r="AU205">
        <f>_xlfn.RANK.AVG(Table2[[#This Row],[Sharpe Ratio Z-Score]],Table2[Sharpe Ratio Z-Score])</f>
        <v>195</v>
      </c>
      <c r="AV205">
        <f>(Table2[[#This Row],[Rank 1Y]]+Table2[[#This Row],[Rank 6M]]+Table2[[#This Row],[Rank Sharpe]])/3</f>
        <v>248.66666666666666</v>
      </c>
    </row>
    <row r="206" spans="1:48" hidden="1" x14ac:dyDescent="0.3">
      <c r="A206" t="s">
        <v>1659</v>
      </c>
      <c r="B206" t="s">
        <v>1660</v>
      </c>
      <c r="C206" t="s">
        <v>3168</v>
      </c>
      <c r="D206" t="s">
        <v>291</v>
      </c>
      <c r="E206">
        <v>5642.6522476800001</v>
      </c>
      <c r="F206">
        <v>2029.9</v>
      </c>
      <c r="G206">
        <v>62.668002068704197</v>
      </c>
      <c r="H206">
        <f>(Table2[[#This Row],[1Y Return vs Nifty]]-AVERAGE(Table2[1Y Return vs Nifty]))/_xlfn.STDEV.P(Table2[1Y Return vs Nifty])</f>
        <v>0.69027030138540513</v>
      </c>
      <c r="I206">
        <v>-10.364820558744199</v>
      </c>
      <c r="J206">
        <f>(Table2[[#This Row],[1M Return vs Nifty]]-AVERAGE(Table2[1M Return vs Nifty]))/_xlfn.STDEV.P(Table2[1M Return vs Nifty])</f>
        <v>-1.167667980639479</v>
      </c>
      <c r="K206">
        <v>63.491171493260197</v>
      </c>
      <c r="L206">
        <f>(Table2[[#This Row],[6M Return vs Nifty]]-AVERAGE(Table2[6M Return vs Nifty]))/_xlfn.STDEV.P(Table2[6M Return vs Nifty])</f>
        <v>1.7656917719528733</v>
      </c>
      <c r="M206">
        <v>3.3714014542749702</v>
      </c>
      <c r="N206">
        <f>(Table2[[#This Row],[1W Return vs Nifty]]-AVERAGE(Table2[1W Return vs Nifty]))/_xlfn.STDEV.P(Table2[1W Return vs Nifty])</f>
        <v>0.11974035824026172</v>
      </c>
      <c r="O206">
        <v>2154.2199999999998</v>
      </c>
      <c r="P206">
        <v>2168.3157317853902</v>
      </c>
      <c r="Q206">
        <v>1801.03925022474</v>
      </c>
      <c r="R206">
        <v>44.038131310754302</v>
      </c>
      <c r="S206">
        <f>(Table2[[#This Row],[Close Price]]-Table2[[#This Row],[20D EMA]])/Table2[[#This Row],[20D EMA]]</f>
        <v>-5.7709983195773744E-2</v>
      </c>
      <c r="T206">
        <f>(Table2[[#This Row],[Close Price]]-Table2[[#This Row],[50D EMA]])/Table2[[#This Row],[50D EMA]]</f>
        <v>-6.3835598181736508E-2</v>
      </c>
      <c r="U206">
        <f>(Table2[[#This Row],[Close Price]]-Table2[[#This Row],[200D EMA]])/Table2[[#This Row],[200D EMA]]</f>
        <v>0.12707149483094385</v>
      </c>
      <c r="V206">
        <v>0.83183731536222005</v>
      </c>
      <c r="W206">
        <v>2011.6</v>
      </c>
      <c r="X206">
        <v>2088.65</v>
      </c>
      <c r="Y206">
        <v>1915.05</v>
      </c>
      <c r="Z206">
        <v>2089</v>
      </c>
      <c r="AA206">
        <v>1915.05</v>
      </c>
      <c r="AB206">
        <v>2089</v>
      </c>
      <c r="AC206" s="1">
        <f>(Table2[[#This Row],[Close Price]]/Table2[[#This Row],[Day Low]])-1</f>
        <v>9.097236031020195E-3</v>
      </c>
      <c r="AD206" s="1">
        <f>(Table2[[#This Row],[Day High]]/Table2[[#This Row],[Close Price]])-1</f>
        <v>2.8942312429183659E-2</v>
      </c>
      <c r="AE206" s="1">
        <f>(Table2[[#This Row],[Close Price]]/Table2[[#This Row],[Current Week Low]])-1</f>
        <v>5.9972324482389539E-2</v>
      </c>
      <c r="AF206" s="1">
        <f>(Table2[[#This Row],[Current Week High]]/Table2[[#This Row],[Close Price]])-1</f>
        <v>2.9114734715995905E-2</v>
      </c>
      <c r="AG206" s="1">
        <f>(Table2[[#This Row],[Close Price]]/Table2[[#This Row],[Current Month Low]])-1</f>
        <v>5.9972324482389539E-2</v>
      </c>
      <c r="AH206" s="1">
        <f>(Table2[[#This Row],[Current Month High]]/Table2[[#This Row],[Close Price]])-1</f>
        <v>2.9114734715995905E-2</v>
      </c>
      <c r="AI206">
        <v>29.075323907581598</v>
      </c>
      <c r="AJ206">
        <v>113.370473537604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0.13</v>
      </c>
      <c r="AM206" t="s">
        <v>3203</v>
      </c>
      <c r="AN206">
        <v>-16.02</v>
      </c>
      <c r="AO206" t="s">
        <v>3202</v>
      </c>
      <c r="AP206">
        <v>-2.8922590819260002E-3</v>
      </c>
      <c r="AQ206">
        <f>(Table2[[#This Row],[Sharpe Ratio]]-AVERAGE(Table2[Sharpe Ratio]))/_xlfn.STDEV.P(Table2[Sharpe Ratio])</f>
        <v>-0.78959217484355171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129</v>
      </c>
      <c r="AT206">
        <f>_xlfn.RANK.AVG(Table2[[#This Row],[6M Return vs Nifty Z-Score]],Table2[6M Return vs Nifty Z-Score])</f>
        <v>41</v>
      </c>
      <c r="AU206">
        <f>_xlfn.RANK.AVG(Table2[[#This Row],[Sharpe Ratio Z-Score]],Table2[Sharpe Ratio Z-Score])</f>
        <v>577</v>
      </c>
      <c r="AV206">
        <f>(Table2[[#This Row],[Rank 1Y]]+Table2[[#This Row],[Rank 6M]]+Table2[[#This Row],[Rank Sharpe]])/3</f>
        <v>249</v>
      </c>
    </row>
    <row r="207" spans="1:48" x14ac:dyDescent="0.3">
      <c r="A207" t="s">
        <v>877</v>
      </c>
      <c r="B207" t="s">
        <v>878</v>
      </c>
      <c r="C207" t="s">
        <v>3161</v>
      </c>
      <c r="D207" t="s">
        <v>51</v>
      </c>
      <c r="E207">
        <v>17712.12724192</v>
      </c>
      <c r="F207">
        <v>1302.3499999999999</v>
      </c>
      <c r="G207">
        <v>25.154567511361901</v>
      </c>
      <c r="H207">
        <f>(Table2[[#This Row],[1Y Return vs Nifty]]-AVERAGE(Table2[1Y Return vs Nifty]))/_xlfn.STDEV.P(Table2[1Y Return vs Nifty])</f>
        <v>2.6206641162057669E-2</v>
      </c>
      <c r="I207">
        <v>-1.61436778953124</v>
      </c>
      <c r="J207">
        <f>(Table2[[#This Row],[1M Return vs Nifty]]-AVERAGE(Table2[1M Return vs Nifty]))/_xlfn.STDEV.P(Table2[1M Return vs Nifty])</f>
        <v>-0.24727320900662758</v>
      </c>
      <c r="K207">
        <v>41.405691041830799</v>
      </c>
      <c r="L207">
        <f>(Table2[[#This Row],[6M Return vs Nifty]]-AVERAGE(Table2[6M Return vs Nifty]))/_xlfn.STDEV.P(Table2[6M Return vs Nifty])</f>
        <v>1.0492158152407325</v>
      </c>
      <c r="M207">
        <v>1.6927566584582401</v>
      </c>
      <c r="N207">
        <f>(Table2[[#This Row],[1W Return vs Nifty]]-AVERAGE(Table2[1W Return vs Nifty]))/_xlfn.STDEV.P(Table2[1W Return vs Nifty])</f>
        <v>-0.30643672611078487</v>
      </c>
      <c r="O207">
        <v>1318.12</v>
      </c>
      <c r="P207">
        <v>1306.6002218795099</v>
      </c>
      <c r="Q207">
        <v>1114.9163673042101</v>
      </c>
      <c r="R207">
        <v>43.856489510675203</v>
      </c>
      <c r="S207" s="1">
        <f>(Table2[[#This Row],[Close Price]]-Table2[[#This Row],[20D EMA]])/Table2[[#This Row],[20D EMA]]</f>
        <v>-1.1964009346645208E-2</v>
      </c>
      <c r="T207" s="1">
        <f>(Table2[[#This Row],[Close Price]]-Table2[[#This Row],[50D EMA]])/Table2[[#This Row],[50D EMA]]</f>
        <v>-3.2528862373804009E-3</v>
      </c>
      <c r="U207" s="1">
        <f>(Table2[[#This Row],[Close Price]]-Table2[[#This Row],[200D EMA]])/Table2[[#This Row],[200D EMA]]</f>
        <v>0.16811452248117162</v>
      </c>
      <c r="V207">
        <v>0.28698579629475501</v>
      </c>
      <c r="W207">
        <v>1289.5999999999999</v>
      </c>
      <c r="X207">
        <v>1311.8</v>
      </c>
      <c r="Y207">
        <v>1287</v>
      </c>
      <c r="Z207">
        <v>1347.15</v>
      </c>
      <c r="AA207">
        <v>1287</v>
      </c>
      <c r="AB207">
        <v>1350</v>
      </c>
      <c r="AC207" s="1">
        <f>(Table2[[#This Row],[Close Price]]/Table2[[#This Row],[Day Low]])-1</f>
        <v>9.8867866004963556E-3</v>
      </c>
      <c r="AD207" s="1">
        <f>(Table2[[#This Row],[Day High]]/Table2[[#This Row],[Close Price]])-1</f>
        <v>7.2561139478635184E-3</v>
      </c>
      <c r="AE207" s="1">
        <f>(Table2[[#This Row],[Close Price]]/Table2[[#This Row],[Current Week Low]])-1</f>
        <v>1.1926961926961965E-2</v>
      </c>
      <c r="AF207" s="1">
        <f>(Table2[[#This Row],[Current Week High]]/Table2[[#This Row],[Close Price]])-1</f>
        <v>3.4399355012093569E-2</v>
      </c>
      <c r="AG207" s="1">
        <f>(Table2[[#This Row],[Close Price]]/Table2[[#This Row],[Current Month Low]])-1</f>
        <v>1.1926961926961965E-2</v>
      </c>
      <c r="AH207" s="1">
        <f>(Table2[[#This Row],[Current Month High]]/Table2[[#This Row],[Close Price]])-1</f>
        <v>3.6587706837639677E-2</v>
      </c>
      <c r="AI207">
        <v>16.869505125350301</v>
      </c>
      <c r="AJ207">
        <v>60.952851758017601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0.08</v>
      </c>
      <c r="AM207" t="s">
        <v>3203</v>
      </c>
      <c r="AN207">
        <v>2.3199999999999998</v>
      </c>
      <c r="AO207" t="s">
        <v>3203</v>
      </c>
      <c r="AP207">
        <v>5.6613201472241997E-2</v>
      </c>
      <c r="AQ207">
        <f>(Table2[[#This Row],[Sharpe Ratio]]-AVERAGE(Table2[Sharpe Ratio]))/_xlfn.STDEV.P(Table2[Sharpe Ratio])</f>
        <v>-7.968949879509038E-2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0.44202302249028735</v>
      </c>
      <c r="AS207">
        <f>_xlfn.RANK.AVG(Table2[[#This Row],[1Y Return vs Nifty Z-Score]],Table2[1Y Return vs Nifty Z-Score])</f>
        <v>291</v>
      </c>
      <c r="AT207">
        <f>_xlfn.RANK.AVG(Table2[[#This Row],[6M Return vs Nifty Z-Score]],Table2[6M Return vs Nifty Z-Score])</f>
        <v>88</v>
      </c>
      <c r="AU207">
        <f>_xlfn.RANK.AVG(Table2[[#This Row],[Sharpe Ratio Z-Score]],Table2[Sharpe Ratio Z-Score])</f>
        <v>371</v>
      </c>
      <c r="AV207">
        <f>(Table2[[#This Row],[Rank 1Y]]+Table2[[#This Row],[Rank 6M]]+Table2[[#This Row],[Rank Sharpe]])/3</f>
        <v>250</v>
      </c>
    </row>
    <row r="208" spans="1:48" x14ac:dyDescent="0.3">
      <c r="A208" t="s">
        <v>1081</v>
      </c>
      <c r="B208" t="s">
        <v>1082</v>
      </c>
      <c r="C208" t="s">
        <v>3159</v>
      </c>
      <c r="D208" t="s">
        <v>986</v>
      </c>
      <c r="E208">
        <v>12265.345349775</v>
      </c>
      <c r="F208">
        <v>599</v>
      </c>
      <c r="G208">
        <v>13.897391405254799</v>
      </c>
      <c r="H208">
        <f>(Table2[[#This Row],[1Y Return vs Nifty]]-AVERAGE(Table2[1Y Return vs Nifty]))/_xlfn.STDEV.P(Table2[1Y Return vs Nifty])</f>
        <v>-0.17306814284561342</v>
      </c>
      <c r="I208">
        <v>-5.8979165209626698</v>
      </c>
      <c r="J208">
        <f>(Table2[[#This Row],[1M Return vs Nifty]]-AVERAGE(Table2[1M Return vs Nifty]))/_xlfn.STDEV.P(Table2[1M Return vs Nifty])</f>
        <v>-0.69782770720531062</v>
      </c>
      <c r="K208">
        <v>50.380841319486599</v>
      </c>
      <c r="L208">
        <f>(Table2[[#This Row],[6M Return vs Nifty]]-AVERAGE(Table2[6M Return vs Nifty]))/_xlfn.STDEV.P(Table2[6M Return vs Nifty])</f>
        <v>1.3403790252039771</v>
      </c>
      <c r="M208">
        <v>-8.3819917525586796</v>
      </c>
      <c r="N208">
        <f>(Table2[[#This Row],[1W Return vs Nifty]]-AVERAGE(Table2[1W Return vs Nifty]))/_xlfn.STDEV.P(Table2[1W Return vs Nifty])</f>
        <v>-2.8642303189408294</v>
      </c>
      <c r="O208">
        <v>622.6</v>
      </c>
      <c r="P208">
        <v>603.246169345211</v>
      </c>
      <c r="Q208">
        <v>500.91420054603702</v>
      </c>
      <c r="R208">
        <v>38.581247647809803</v>
      </c>
      <c r="S208" s="1">
        <f>(Table2[[#This Row],[Close Price]]-Table2[[#This Row],[20D EMA]])/Table2[[#This Row],[20D EMA]]</f>
        <v>-3.7905557340186351E-2</v>
      </c>
      <c r="T208" s="1">
        <f>(Table2[[#This Row],[Close Price]]-Table2[[#This Row],[50D EMA]])/Table2[[#This Row],[50D EMA]]</f>
        <v>-7.0388666534260359E-3</v>
      </c>
      <c r="U208" s="1">
        <f>(Table2[[#This Row],[Close Price]]-Table2[[#This Row],[200D EMA]])/Table2[[#This Row],[200D EMA]]</f>
        <v>0.19581357315692291</v>
      </c>
      <c r="V208">
        <v>0.38664509411669601</v>
      </c>
      <c r="W208">
        <v>594.35</v>
      </c>
      <c r="X208">
        <v>612.95000000000005</v>
      </c>
      <c r="Y208">
        <v>594.35</v>
      </c>
      <c r="Z208">
        <v>625.79999999999995</v>
      </c>
      <c r="AA208">
        <v>594.35</v>
      </c>
      <c r="AB208">
        <v>633.54999999999995</v>
      </c>
      <c r="AC208" s="1">
        <f>(Table2[[#This Row],[Close Price]]/Table2[[#This Row],[Day Low]])-1</f>
        <v>7.8236729199965271E-3</v>
      </c>
      <c r="AD208" s="1">
        <f>(Table2[[#This Row],[Day High]]/Table2[[#This Row],[Close Price]])-1</f>
        <v>2.3288814691152071E-2</v>
      </c>
      <c r="AE208" s="1">
        <f>(Table2[[#This Row],[Close Price]]/Table2[[#This Row],[Current Week Low]])-1</f>
        <v>7.8236729199965271E-3</v>
      </c>
      <c r="AF208" s="1">
        <f>(Table2[[#This Row],[Current Week High]]/Table2[[#This Row],[Close Price]])-1</f>
        <v>4.4741235392320444E-2</v>
      </c>
      <c r="AG208" s="1">
        <f>(Table2[[#This Row],[Close Price]]/Table2[[#This Row],[Current Month Low]])-1</f>
        <v>7.8236729199965271E-3</v>
      </c>
      <c r="AH208" s="1">
        <f>(Table2[[#This Row],[Current Month High]]/Table2[[#This Row],[Close Price]])-1</f>
        <v>5.7679465776293792E-2</v>
      </c>
      <c r="AI208">
        <v>15.4924874791318</v>
      </c>
      <c r="AJ208">
        <v>74.381368267831107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0.16</v>
      </c>
      <c r="AM208" t="s">
        <v>3203</v>
      </c>
      <c r="AN208">
        <v>-0.66</v>
      </c>
      <c r="AO208" t="s">
        <v>3202</v>
      </c>
      <c r="AP208">
        <v>6.5890943150600997E-2</v>
      </c>
      <c r="AQ208">
        <f>(Table2[[#This Row],[Sharpe Ratio]]-AVERAGE(Table2[Sharpe Ratio]))/_xlfn.STDEV.P(Table2[Sharpe Ratio])</f>
        <v>3.0994354145731311E-2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-2.3637527896420449</v>
      </c>
      <c r="AS208">
        <f>_xlfn.RANK.AVG(Table2[[#This Row],[1Y Return vs Nifty Z-Score]],Table2[1Y Return vs Nifty Z-Score])</f>
        <v>347</v>
      </c>
      <c r="AT208">
        <f>_xlfn.RANK.AVG(Table2[[#This Row],[6M Return vs Nifty Z-Score]],Table2[6M Return vs Nifty Z-Score])</f>
        <v>62</v>
      </c>
      <c r="AU208">
        <f>_xlfn.RANK.AVG(Table2[[#This Row],[Sharpe Ratio Z-Score]],Table2[Sharpe Ratio Z-Score])</f>
        <v>344</v>
      </c>
      <c r="AV208">
        <f>(Table2[[#This Row],[Rank 1Y]]+Table2[[#This Row],[Rank 6M]]+Table2[[#This Row],[Rank Sharpe]])/3</f>
        <v>251</v>
      </c>
    </row>
    <row r="209" spans="1:48" hidden="1" x14ac:dyDescent="0.3">
      <c r="A209" t="s">
        <v>212</v>
      </c>
      <c r="B209" t="s">
        <v>213</v>
      </c>
      <c r="C209" t="s">
        <v>3157</v>
      </c>
      <c r="D209" t="s">
        <v>54</v>
      </c>
      <c r="E209">
        <v>119822.80013946</v>
      </c>
      <c r="F209">
        <v>3070.15</v>
      </c>
      <c r="G209">
        <v>29.800423704147299</v>
      </c>
      <c r="H209">
        <f>(Table2[[#This Row],[1Y Return vs Nifty]]-AVERAGE(Table2[1Y Return vs Nifty]))/_xlfn.STDEV.P(Table2[1Y Return vs Nifty])</f>
        <v>0.10844769172586266</v>
      </c>
      <c r="I209">
        <v>-2.7877576535137698</v>
      </c>
      <c r="J209">
        <f>(Table2[[#This Row],[1M Return vs Nifty]]-AVERAGE(Table2[1M Return vs Nifty]))/_xlfn.STDEV.P(Table2[1M Return vs Nifty])</f>
        <v>-0.37069332501436641</v>
      </c>
      <c r="K209">
        <v>15.0024224040256</v>
      </c>
      <c r="L209">
        <f>(Table2[[#This Row],[6M Return vs Nifty]]-AVERAGE(Table2[6M Return vs Nifty]))/_xlfn.STDEV.P(Table2[6M Return vs Nifty])</f>
        <v>0.19266631887807603</v>
      </c>
      <c r="M209">
        <v>0.54684522435812399</v>
      </c>
      <c r="N209">
        <f>(Table2[[#This Row],[1W Return vs Nifty]]-AVERAGE(Table2[1W Return vs Nifty]))/_xlfn.STDEV.P(Table2[1W Return vs Nifty])</f>
        <v>-0.59736259388598989</v>
      </c>
      <c r="O209">
        <v>3224.62</v>
      </c>
      <c r="P209">
        <v>3238.2344985844402</v>
      </c>
      <c r="Q209">
        <v>2816.1656181072199</v>
      </c>
      <c r="R209">
        <v>45.209513132444002</v>
      </c>
      <c r="S209">
        <f>(Table2[[#This Row],[Close Price]]-Table2[[#This Row],[20D EMA]])/Table2[[#This Row],[20D EMA]]</f>
        <v>-4.7903318840669541E-2</v>
      </c>
      <c r="T209">
        <f>(Table2[[#This Row],[Close Price]]-Table2[[#This Row],[50D EMA]])/Table2[[#This Row],[50D EMA]]</f>
        <v>-5.1906215766003495E-2</v>
      </c>
      <c r="U209">
        <f>(Table2[[#This Row],[Close Price]]-Table2[[#This Row],[200D EMA]])/Table2[[#This Row],[200D EMA]]</f>
        <v>9.0188013183502433E-2</v>
      </c>
      <c r="V209">
        <v>1.3081728093288001</v>
      </c>
      <c r="W209">
        <v>3058</v>
      </c>
      <c r="X209">
        <v>3193.9</v>
      </c>
      <c r="Y209">
        <v>3055</v>
      </c>
      <c r="Z209">
        <v>3200</v>
      </c>
      <c r="AA209">
        <v>3055</v>
      </c>
      <c r="AB209">
        <v>3200</v>
      </c>
      <c r="AC209" s="1">
        <f>(Table2[[#This Row],[Close Price]]/Table2[[#This Row],[Day Low]])-1</f>
        <v>3.9731850882931408E-3</v>
      </c>
      <c r="AD209" s="1">
        <f>(Table2[[#This Row],[Day High]]/Table2[[#This Row],[Close Price]])-1</f>
        <v>4.0307476833379541E-2</v>
      </c>
      <c r="AE209" s="1">
        <f>(Table2[[#This Row],[Close Price]]/Table2[[#This Row],[Current Week Low]])-1</f>
        <v>4.9590834697217367E-3</v>
      </c>
      <c r="AF209" s="1">
        <f>(Table2[[#This Row],[Current Week High]]/Table2[[#This Row],[Close Price]])-1</f>
        <v>4.2294350438903505E-2</v>
      </c>
      <c r="AG209" s="1">
        <f>(Table2[[#This Row],[Close Price]]/Table2[[#This Row],[Current Month Low]])-1</f>
        <v>4.9590834697217367E-3</v>
      </c>
      <c r="AH209" s="1">
        <f>(Table2[[#This Row],[Current Month High]]/Table2[[#This Row],[Close Price]])-1</f>
        <v>4.2294350438903505E-2</v>
      </c>
      <c r="AI209">
        <v>18.9599856684526</v>
      </c>
      <c r="AJ209">
        <v>59.331049872852702</v>
      </c>
      <c r="AK209" t="str">
        <f>IF(AND(Table2[[#This Row],[20D EMA]]&gt;Table2[[#This Row],[50D EMA]],Table2[[#This Row],[50D EMA]]&gt;Table2[[#This Row],[200D EMA]]),"Uptrend","Downtrend/NoTrend")</f>
        <v>Downtrend/NoTrend</v>
      </c>
      <c r="AL209">
        <v>-0.06</v>
      </c>
      <c r="AM209" t="s">
        <v>3202</v>
      </c>
      <c r="AN209">
        <v>-5.66</v>
      </c>
      <c r="AO209" t="s">
        <v>3202</v>
      </c>
      <c r="AP209">
        <v>9.0591939927939999E-2</v>
      </c>
      <c r="AQ209">
        <f>(Table2[[#This Row],[Sharpe Ratio]]-AVERAGE(Table2[Sharpe Ratio]))/_xlfn.STDEV.P(Table2[Sharpe Ratio])</f>
        <v>0.3256782965939195</v>
      </c>
      <c r="AR2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9">
        <f>_xlfn.RANK.AVG(Table2[[#This Row],[1Y Return vs Nifty Z-Score]],Table2[1Y Return vs Nifty Z-Score])</f>
        <v>255</v>
      </c>
      <c r="AT209">
        <f>_xlfn.RANK.AVG(Table2[[#This Row],[6M Return vs Nifty Z-Score]],Table2[6M Return vs Nifty Z-Score])</f>
        <v>238</v>
      </c>
      <c r="AU209">
        <f>_xlfn.RANK.AVG(Table2[[#This Row],[Sharpe Ratio Z-Score]],Table2[Sharpe Ratio Z-Score])</f>
        <v>261</v>
      </c>
      <c r="AV209">
        <f>(Table2[[#This Row],[Rank 1Y]]+Table2[[#This Row],[Rank 6M]]+Table2[[#This Row],[Rank Sharpe]])/3</f>
        <v>251.33333333333334</v>
      </c>
    </row>
    <row r="210" spans="1:48" x14ac:dyDescent="0.3">
      <c r="A210" t="s">
        <v>218</v>
      </c>
      <c r="B210" t="s">
        <v>219</v>
      </c>
      <c r="C210" t="s">
        <v>3157</v>
      </c>
      <c r="D210" t="s">
        <v>220</v>
      </c>
      <c r="E210">
        <v>117862.0529602</v>
      </c>
      <c r="F210">
        <v>10498.85</v>
      </c>
      <c r="G210">
        <v>23.904672649376501</v>
      </c>
      <c r="H210">
        <f>(Table2[[#This Row],[1Y Return vs Nifty]]-AVERAGE(Table2[1Y Return vs Nifty]))/_xlfn.STDEV.P(Table2[1Y Return vs Nifty])</f>
        <v>4.0809742712896785E-3</v>
      </c>
      <c r="I210">
        <v>3.2739050573906101</v>
      </c>
      <c r="J210">
        <f>(Table2[[#This Row],[1M Return vs Nifty]]-AVERAGE(Table2[1M Return vs Nifty]))/_xlfn.STDEV.P(Table2[1M Return vs Nifty])</f>
        <v>0.26688770235229059</v>
      </c>
      <c r="K210">
        <v>18.299496543111601</v>
      </c>
      <c r="L210">
        <f>(Table2[[#This Row],[6M Return vs Nifty]]-AVERAGE(Table2[6M Return vs Nifty]))/_xlfn.STDEV.P(Table2[6M Return vs Nifty])</f>
        <v>0.29962683320094247</v>
      </c>
      <c r="M210">
        <v>3.6719440270972701</v>
      </c>
      <c r="N210">
        <f>(Table2[[#This Row],[1W Return vs Nifty]]-AVERAGE(Table2[1W Return vs Nifty]))/_xlfn.STDEV.P(Table2[1W Return vs Nifty])</f>
        <v>0.19604259783732403</v>
      </c>
      <c r="O210">
        <v>10428.530000000001</v>
      </c>
      <c r="P210">
        <v>10319.9443003996</v>
      </c>
      <c r="Q210">
        <v>9283.2113994292395</v>
      </c>
      <c r="R210">
        <v>62.900207634515503</v>
      </c>
      <c r="S210" s="1">
        <f>(Table2[[#This Row],[Close Price]]-Table2[[#This Row],[20D EMA]])/Table2[[#This Row],[20D EMA]]</f>
        <v>6.743040486051218E-3</v>
      </c>
      <c r="T210" s="1">
        <f>(Table2[[#This Row],[Close Price]]-Table2[[#This Row],[50D EMA]])/Table2[[#This Row],[50D EMA]]</f>
        <v>1.7335917170935959E-2</v>
      </c>
      <c r="U210" s="1">
        <f>(Table2[[#This Row],[Close Price]]-Table2[[#This Row],[200D EMA]])/Table2[[#This Row],[200D EMA]]</f>
        <v>0.13095022274786311</v>
      </c>
      <c r="V210">
        <v>0.59999263641481904</v>
      </c>
      <c r="W210">
        <v>10400</v>
      </c>
      <c r="X210">
        <v>10725</v>
      </c>
      <c r="Y210">
        <v>10110.049999999999</v>
      </c>
      <c r="Z210">
        <v>10736.4</v>
      </c>
      <c r="AA210">
        <v>10110.049999999999</v>
      </c>
      <c r="AB210">
        <v>10736.4</v>
      </c>
      <c r="AC210" s="1">
        <f>(Table2[[#This Row],[Close Price]]/Table2[[#This Row],[Day Low]])-1</f>
        <v>9.5048076923076597E-3</v>
      </c>
      <c r="AD210" s="1">
        <f>(Table2[[#This Row],[Day High]]/Table2[[#This Row],[Close Price]])-1</f>
        <v>2.1540454430723388E-2</v>
      </c>
      <c r="AE210" s="1">
        <f>(Table2[[#This Row],[Close Price]]/Table2[[#This Row],[Current Week Low]])-1</f>
        <v>3.8456783101963099E-2</v>
      </c>
      <c r="AF210" s="1">
        <f>(Table2[[#This Row],[Current Week High]]/Table2[[#This Row],[Close Price]])-1</f>
        <v>2.2626287641027254E-2</v>
      </c>
      <c r="AG210" s="1">
        <f>(Table2[[#This Row],[Close Price]]/Table2[[#This Row],[Current Month Low]])-1</f>
        <v>3.8456783101963099E-2</v>
      </c>
      <c r="AH210" s="1">
        <f>(Table2[[#This Row],[Current Month High]]/Table2[[#This Row],[Close Price]])-1</f>
        <v>2.2626287641027254E-2</v>
      </c>
      <c r="AI210">
        <v>8.1070783943003093</v>
      </c>
      <c r="AJ210">
        <v>49.983571428571402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0.04</v>
      </c>
      <c r="AM210" t="s">
        <v>3203</v>
      </c>
      <c r="AN210">
        <v>1.96</v>
      </c>
      <c r="AO210" t="s">
        <v>3203</v>
      </c>
      <c r="AP210">
        <v>9.6805540299053999E-2</v>
      </c>
      <c r="AQ210">
        <f>(Table2[[#This Row],[Sharpe Ratio]]-AVERAGE(Table2[Sharpe Ratio]))/_xlfn.STDEV.P(Table2[Sharpe Ratio])</f>
        <v>0.39980681337657931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1.1664449210384262</v>
      </c>
      <c r="AS210">
        <f>_xlfn.RANK.AVG(Table2[[#This Row],[1Y Return vs Nifty Z-Score]],Table2[1Y Return vs Nifty Z-Score])</f>
        <v>298</v>
      </c>
      <c r="AT210">
        <f>_xlfn.RANK.AVG(Table2[[#This Row],[6M Return vs Nifty Z-Score]],Table2[6M Return vs Nifty Z-Score])</f>
        <v>214</v>
      </c>
      <c r="AU210">
        <f>_xlfn.RANK.AVG(Table2[[#This Row],[Sharpe Ratio Z-Score]],Table2[Sharpe Ratio Z-Score])</f>
        <v>242</v>
      </c>
      <c r="AV210">
        <f>(Table2[[#This Row],[Rank 1Y]]+Table2[[#This Row],[Rank 6M]]+Table2[[#This Row],[Rank Sharpe]])/3</f>
        <v>251.33333333333334</v>
      </c>
    </row>
    <row r="211" spans="1:48" x14ac:dyDescent="0.3">
      <c r="A211" t="s">
        <v>923</v>
      </c>
      <c r="B211" t="s">
        <v>924</v>
      </c>
      <c r="C211" t="s">
        <v>3157</v>
      </c>
      <c r="D211" t="s">
        <v>220</v>
      </c>
      <c r="E211">
        <v>16989.829336499999</v>
      </c>
      <c r="F211">
        <v>1359.25</v>
      </c>
      <c r="G211">
        <v>49.087948597853</v>
      </c>
      <c r="H211">
        <f>(Table2[[#This Row],[1Y Return vs Nifty]]-AVERAGE(Table2[1Y Return vs Nifty]))/_xlfn.STDEV.P(Table2[1Y Return vs Nifty])</f>
        <v>0.44987589014861334</v>
      </c>
      <c r="I211">
        <v>12.4172239810623</v>
      </c>
      <c r="J211">
        <f>(Table2[[#This Row],[1M Return vs Nifty]]-AVERAGE(Table2[1M Return vs Nifty]))/_xlfn.STDEV.P(Table2[1M Return vs Nifty])</f>
        <v>1.2286051305438428</v>
      </c>
      <c r="K211">
        <v>41.084950849744097</v>
      </c>
      <c r="L211">
        <f>(Table2[[#This Row],[6M Return vs Nifty]]-AVERAGE(Table2[6M Return vs Nifty]))/_xlfn.STDEV.P(Table2[6M Return vs Nifty])</f>
        <v>1.038810669811058</v>
      </c>
      <c r="M211">
        <v>3.45619851322496</v>
      </c>
      <c r="N211">
        <f>(Table2[[#This Row],[1W Return vs Nifty]]-AVERAGE(Table2[1W Return vs Nifty]))/_xlfn.STDEV.P(Table2[1W Return vs Nifty])</f>
        <v>0.14126877415940653</v>
      </c>
      <c r="O211">
        <v>1282.6099999999999</v>
      </c>
      <c r="P211">
        <v>1235.0482742873101</v>
      </c>
      <c r="Q211">
        <v>1061.6561495005999</v>
      </c>
      <c r="R211">
        <v>63.1199158813887</v>
      </c>
      <c r="S211" s="1">
        <f>(Table2[[#This Row],[Close Price]]-Table2[[#This Row],[20D EMA]])/Table2[[#This Row],[20D EMA]]</f>
        <v>5.9753159573058143E-2</v>
      </c>
      <c r="T211" s="1">
        <f>(Table2[[#This Row],[Close Price]]-Table2[[#This Row],[50D EMA]])/Table2[[#This Row],[50D EMA]]</f>
        <v>0.10056426805208168</v>
      </c>
      <c r="U211" s="1">
        <f>(Table2[[#This Row],[Close Price]]-Table2[[#This Row],[200D EMA]])/Table2[[#This Row],[200D EMA]]</f>
        <v>0.2803109562727889</v>
      </c>
      <c r="V211">
        <v>1.22001766297439</v>
      </c>
      <c r="W211">
        <v>1340</v>
      </c>
      <c r="X211">
        <v>1385.5</v>
      </c>
      <c r="Y211">
        <v>1320</v>
      </c>
      <c r="Z211">
        <v>1400</v>
      </c>
      <c r="AA211">
        <v>1320</v>
      </c>
      <c r="AB211">
        <v>1400</v>
      </c>
      <c r="AC211" s="1">
        <f>(Table2[[#This Row],[Close Price]]/Table2[[#This Row],[Day Low]])-1</f>
        <v>1.4365671641791034E-2</v>
      </c>
      <c r="AD211" s="1">
        <f>(Table2[[#This Row],[Day High]]/Table2[[#This Row],[Close Price]])-1</f>
        <v>1.9312120654772835E-2</v>
      </c>
      <c r="AE211" s="1">
        <f>(Table2[[#This Row],[Close Price]]/Table2[[#This Row],[Current Week Low]])-1</f>
        <v>2.9734848484848531E-2</v>
      </c>
      <c r="AF211" s="1">
        <f>(Table2[[#This Row],[Current Week High]]/Table2[[#This Row],[Close Price]])-1</f>
        <v>2.9979768254552175E-2</v>
      </c>
      <c r="AG211" s="1">
        <f>(Table2[[#This Row],[Close Price]]/Table2[[#This Row],[Current Month Low]])-1</f>
        <v>2.9734848484848531E-2</v>
      </c>
      <c r="AH211" s="1">
        <f>(Table2[[#This Row],[Current Month High]]/Table2[[#This Row],[Close Price]])-1</f>
        <v>2.9979768254552175E-2</v>
      </c>
      <c r="AI211">
        <v>2.9979768254552099</v>
      </c>
      <c r="AJ211">
        <v>77.054839129868398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0.14000000000000001</v>
      </c>
      <c r="AM211" t="s">
        <v>3203</v>
      </c>
      <c r="AN211">
        <v>11.11</v>
      </c>
      <c r="AO211" t="s">
        <v>3203</v>
      </c>
      <c r="AP211">
        <v>1.5772787618071001E-2</v>
      </c>
      <c r="AQ211">
        <f>(Table2[[#This Row],[Sharpe Ratio]]-AVERAGE(Table2[Sharpe Ratio]))/_xlfn.STDEV.P(Table2[Sharpe Ratio])</f>
        <v>-0.56691737361525896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2.291643091047662</v>
      </c>
      <c r="AS211">
        <f>_xlfn.RANK.AVG(Table2[[#This Row],[1Y Return vs Nifty Z-Score]],Table2[1Y Return vs Nifty Z-Score])</f>
        <v>182</v>
      </c>
      <c r="AT211">
        <f>_xlfn.RANK.AVG(Table2[[#This Row],[6M Return vs Nifty Z-Score]],Table2[6M Return vs Nifty Z-Score])</f>
        <v>89</v>
      </c>
      <c r="AU211">
        <f>_xlfn.RANK.AVG(Table2[[#This Row],[Sharpe Ratio Z-Score]],Table2[Sharpe Ratio Z-Score])</f>
        <v>483</v>
      </c>
      <c r="AV211">
        <f>(Table2[[#This Row],[Rank 1Y]]+Table2[[#This Row],[Rank 6M]]+Table2[[#This Row],[Rank Sharpe]])/3</f>
        <v>251.33333333333334</v>
      </c>
    </row>
    <row r="212" spans="1:48" hidden="1" x14ac:dyDescent="0.3">
      <c r="A212" t="s">
        <v>566</v>
      </c>
      <c r="B212" t="s">
        <v>567</v>
      </c>
      <c r="C212" t="s">
        <v>3167</v>
      </c>
      <c r="D212" t="s">
        <v>568</v>
      </c>
      <c r="E212">
        <v>35803.373744520002</v>
      </c>
      <c r="F212">
        <v>4012.6</v>
      </c>
      <c r="G212">
        <v>31.6432732282518</v>
      </c>
      <c r="H212">
        <f>(Table2[[#This Row],[1Y Return vs Nifty]]-AVERAGE(Table2[1Y Return vs Nifty]))/_xlfn.STDEV.P(Table2[1Y Return vs Nifty])</f>
        <v>0.14106985534959215</v>
      </c>
      <c r="I212">
        <v>-5.0608837215910301</v>
      </c>
      <c r="J212">
        <f>(Table2[[#This Row],[1M Return vs Nifty]]-AVERAGE(Table2[1M Return vs Nifty]))/_xlfn.STDEV.P(Table2[1M Return vs Nifty])</f>
        <v>-0.60978647864884139</v>
      </c>
      <c r="K212">
        <v>-3.8672490961819799</v>
      </c>
      <c r="L212">
        <f>(Table2[[#This Row],[6M Return vs Nifty]]-AVERAGE(Table2[6M Return vs Nifty]))/_xlfn.STDEV.P(Table2[6M Return vs Nifty])</f>
        <v>-0.41948545072854959</v>
      </c>
      <c r="M212">
        <v>2.7553578566447801</v>
      </c>
      <c r="N212">
        <f>(Table2[[#This Row],[1W Return vs Nifty]]-AVERAGE(Table2[1W Return vs Nifty]))/_xlfn.STDEV.P(Table2[1W Return vs Nifty])</f>
        <v>-3.6661797192165772E-2</v>
      </c>
      <c r="O212">
        <v>4064.67</v>
      </c>
      <c r="P212">
        <v>4190.9366125748702</v>
      </c>
      <c r="Q212">
        <v>3936.7719731062102</v>
      </c>
      <c r="R212">
        <v>42.5445702414641</v>
      </c>
      <c r="S212">
        <f>(Table2[[#This Row],[Close Price]]-Table2[[#This Row],[20D EMA]])/Table2[[#This Row],[20D EMA]]</f>
        <v>-1.2810388051182547E-2</v>
      </c>
      <c r="T212">
        <f>(Table2[[#This Row],[Close Price]]-Table2[[#This Row],[50D EMA]])/Table2[[#This Row],[50D EMA]]</f>
        <v>-4.255292529115634E-2</v>
      </c>
      <c r="U212">
        <f>(Table2[[#This Row],[Close Price]]-Table2[[#This Row],[200D EMA]])/Table2[[#This Row],[200D EMA]]</f>
        <v>1.9261472955965874E-2</v>
      </c>
      <c r="V212">
        <v>0.93009266504001298</v>
      </c>
      <c r="W212">
        <v>3989.15</v>
      </c>
      <c r="X212">
        <v>4076</v>
      </c>
      <c r="Y212">
        <v>3885</v>
      </c>
      <c r="Z212">
        <v>4076</v>
      </c>
      <c r="AA212">
        <v>3885</v>
      </c>
      <c r="AB212">
        <v>4097.95</v>
      </c>
      <c r="AC212" s="1">
        <f>(Table2[[#This Row],[Close Price]]/Table2[[#This Row],[Day Low]])-1</f>
        <v>5.8784452828295475E-3</v>
      </c>
      <c r="AD212" s="1">
        <f>(Table2[[#This Row],[Day High]]/Table2[[#This Row],[Close Price]])-1</f>
        <v>1.5800229277775024E-2</v>
      </c>
      <c r="AE212" s="1">
        <f>(Table2[[#This Row],[Close Price]]/Table2[[#This Row],[Current Week Low]])-1</f>
        <v>3.2844272844272826E-2</v>
      </c>
      <c r="AF212" s="1">
        <f>(Table2[[#This Row],[Current Week High]]/Table2[[#This Row],[Close Price]])-1</f>
        <v>1.5800229277775024E-2</v>
      </c>
      <c r="AG212" s="1">
        <f>(Table2[[#This Row],[Close Price]]/Table2[[#This Row],[Current Month Low]])-1</f>
        <v>3.2844272844272826E-2</v>
      </c>
      <c r="AH212" s="1">
        <f>(Table2[[#This Row],[Current Month High]]/Table2[[#This Row],[Close Price]])-1</f>
        <v>2.1270497931515697E-2</v>
      </c>
      <c r="AI212">
        <v>25.596869859941101</v>
      </c>
      <c r="AJ212">
        <v>61.472837022132801</v>
      </c>
      <c r="AK212" t="str">
        <f>IF(AND(Table2[[#This Row],[20D EMA]]&gt;Table2[[#This Row],[50D EMA]],Table2[[#This Row],[50D EMA]]&gt;Table2[[#This Row],[200D EMA]]),"Uptrend","Downtrend/NoTrend")</f>
        <v>Downtrend/NoTrend</v>
      </c>
      <c r="AL212">
        <v>-0.11</v>
      </c>
      <c r="AM212" t="s">
        <v>3202</v>
      </c>
      <c r="AN212">
        <v>0.25</v>
      </c>
      <c r="AO212" t="s">
        <v>3203</v>
      </c>
      <c r="AP212">
        <v>0.18419898557932901</v>
      </c>
      <c r="AQ212">
        <f>(Table2[[#This Row],[Sharpe Ratio]]-AVERAGE(Table2[Sharpe Ratio]))/_xlfn.STDEV.P(Table2[Sharpe Ratio])</f>
        <v>1.4424143336912241</v>
      </c>
      <c r="AR2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2">
        <f>_xlfn.RANK.AVG(Table2[[#This Row],[1Y Return vs Nifty Z-Score]],Table2[1Y Return vs Nifty Z-Score])</f>
        <v>245</v>
      </c>
      <c r="AT212">
        <f>_xlfn.RANK.AVG(Table2[[#This Row],[6M Return vs Nifty Z-Score]],Table2[6M Return vs Nifty Z-Score])</f>
        <v>458</v>
      </c>
      <c r="AU212">
        <f>_xlfn.RANK.AVG(Table2[[#This Row],[Sharpe Ratio Z-Score]],Table2[Sharpe Ratio Z-Score])</f>
        <v>53</v>
      </c>
      <c r="AV212">
        <f>(Table2[[#This Row],[Rank 1Y]]+Table2[[#This Row],[Rank 6M]]+Table2[[#This Row],[Rank Sharpe]])/3</f>
        <v>252</v>
      </c>
    </row>
    <row r="213" spans="1:48" hidden="1" x14ac:dyDescent="0.3">
      <c r="A213" t="s">
        <v>793</v>
      </c>
      <c r="B213" t="s">
        <v>794</v>
      </c>
      <c r="C213" t="s">
        <v>3171</v>
      </c>
      <c r="D213" t="s">
        <v>396</v>
      </c>
      <c r="E213">
        <v>20168.83663098</v>
      </c>
      <c r="F213">
        <v>515.65</v>
      </c>
      <c r="G213">
        <v>53.053199587692298</v>
      </c>
      <c r="H213">
        <f>(Table2[[#This Row],[1Y Return vs Nifty]]-AVERAGE(Table2[1Y Return vs Nifty]))/_xlfn.STDEV.P(Table2[1Y Return vs Nifty])</f>
        <v>0.52006885213912124</v>
      </c>
      <c r="I213">
        <v>2.8742659682082299</v>
      </c>
      <c r="J213">
        <f>(Table2[[#This Row],[1M Return vs Nifty]]-AVERAGE(Table2[1M Return vs Nifty]))/_xlfn.STDEV.P(Table2[1M Return vs Nifty])</f>
        <v>0.22485265137553287</v>
      </c>
      <c r="K213">
        <v>24.0357041987644</v>
      </c>
      <c r="L213">
        <f>(Table2[[#This Row],[6M Return vs Nifty]]-AVERAGE(Table2[6M Return vs Nifty]))/_xlfn.STDEV.P(Table2[6M Return vs Nifty])</f>
        <v>0.48571537571745133</v>
      </c>
      <c r="M213">
        <v>7.3595427058996101</v>
      </c>
      <c r="N213">
        <f>(Table2[[#This Row],[1W Return vs Nifty]]-AVERAGE(Table2[1W Return vs Nifty]))/_xlfn.STDEV.P(Table2[1W Return vs Nifty])</f>
        <v>1.1322561774493938</v>
      </c>
      <c r="O213">
        <v>487.82</v>
      </c>
      <c r="P213">
        <v>493.05201182390198</v>
      </c>
      <c r="Q213">
        <v>448.24654160486898</v>
      </c>
      <c r="R213">
        <v>66.3602528092228</v>
      </c>
      <c r="S213">
        <f>(Table2[[#This Row],[Close Price]]-Table2[[#This Row],[20D EMA]])/Table2[[#This Row],[20D EMA]]</f>
        <v>5.7049731458324759E-2</v>
      </c>
      <c r="T213">
        <f>(Table2[[#This Row],[Close Price]]-Table2[[#This Row],[50D EMA]])/Table2[[#This Row],[50D EMA]]</f>
        <v>4.5832868813380029E-2</v>
      </c>
      <c r="U213">
        <f>(Table2[[#This Row],[Close Price]]-Table2[[#This Row],[200D EMA]])/Table2[[#This Row],[200D EMA]]</f>
        <v>0.15037139640565794</v>
      </c>
      <c r="V213">
        <v>0.96469395286966797</v>
      </c>
      <c r="W213">
        <v>501</v>
      </c>
      <c r="X213">
        <v>531.95000000000005</v>
      </c>
      <c r="Y213">
        <v>469.1</v>
      </c>
      <c r="Z213">
        <v>531.95000000000005</v>
      </c>
      <c r="AA213">
        <v>469.1</v>
      </c>
      <c r="AB213">
        <v>531.95000000000005</v>
      </c>
      <c r="AC213" s="1">
        <f>(Table2[[#This Row],[Close Price]]/Table2[[#This Row],[Day Low]])-1</f>
        <v>2.9241516966067804E-2</v>
      </c>
      <c r="AD213" s="1">
        <f>(Table2[[#This Row],[Day High]]/Table2[[#This Row],[Close Price]])-1</f>
        <v>3.1610588577523746E-2</v>
      </c>
      <c r="AE213" s="1">
        <f>(Table2[[#This Row],[Close Price]]/Table2[[#This Row],[Current Week Low]])-1</f>
        <v>9.9232573012150826E-2</v>
      </c>
      <c r="AF213" s="1">
        <f>(Table2[[#This Row],[Current Week High]]/Table2[[#This Row],[Close Price]])-1</f>
        <v>3.1610588577523746E-2</v>
      </c>
      <c r="AG213" s="1">
        <f>(Table2[[#This Row],[Close Price]]/Table2[[#This Row],[Current Month Low]])-1</f>
        <v>9.9232573012150826E-2</v>
      </c>
      <c r="AH213" s="1">
        <f>(Table2[[#This Row],[Current Month High]]/Table2[[#This Row],[Close Price]])-1</f>
        <v>3.1610588577523746E-2</v>
      </c>
      <c r="AI213">
        <v>11.383690487733899</v>
      </c>
      <c r="AJ213">
        <v>78.858827610128301</v>
      </c>
      <c r="AK213" t="str">
        <f>IF(AND(Table2[[#This Row],[20D EMA]]&gt;Table2[[#This Row],[50D EMA]],Table2[[#This Row],[50D EMA]]&gt;Table2[[#This Row],[200D EMA]]),"Uptrend","Downtrend/NoTrend")</f>
        <v>Downtrend/NoTrend</v>
      </c>
      <c r="AL213">
        <v>0.04</v>
      </c>
      <c r="AM213" t="s">
        <v>3203</v>
      </c>
      <c r="AN213">
        <v>7.14</v>
      </c>
      <c r="AO213" t="s">
        <v>3203</v>
      </c>
      <c r="AP213">
        <v>3.7751252524803998E-2</v>
      </c>
      <c r="AQ213">
        <f>(Table2[[#This Row],[Sharpe Ratio]]-AVERAGE(Table2[Sharpe Ratio]))/_xlfn.STDEV.P(Table2[Sharpe Ratio])</f>
        <v>-0.30471335221248563</v>
      </c>
      <c r="AR2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3">
        <f>_xlfn.RANK.AVG(Table2[[#This Row],[1Y Return vs Nifty Z-Score]],Table2[1Y Return vs Nifty Z-Score])</f>
        <v>168</v>
      </c>
      <c r="AT213">
        <f>_xlfn.RANK.AVG(Table2[[#This Row],[6M Return vs Nifty Z-Score]],Table2[6M Return vs Nifty Z-Score])</f>
        <v>163</v>
      </c>
      <c r="AU213">
        <f>_xlfn.RANK.AVG(Table2[[#This Row],[Sharpe Ratio Z-Score]],Table2[Sharpe Ratio Z-Score])</f>
        <v>425</v>
      </c>
      <c r="AV213">
        <f>(Table2[[#This Row],[Rank 1Y]]+Table2[[#This Row],[Rank 6M]]+Table2[[#This Row],[Rank Sharpe]])/3</f>
        <v>252</v>
      </c>
    </row>
    <row r="214" spans="1:48" hidden="1" x14ac:dyDescent="0.3">
      <c r="A214" t="s">
        <v>1032</v>
      </c>
      <c r="B214" t="s">
        <v>1033</v>
      </c>
      <c r="C214" t="s">
        <v>3158</v>
      </c>
      <c r="D214" t="s">
        <v>1034</v>
      </c>
      <c r="E214">
        <v>13439.295793125</v>
      </c>
      <c r="F214">
        <v>411.8</v>
      </c>
      <c r="G214">
        <v>42.1599011833529</v>
      </c>
      <c r="H214">
        <f>(Table2[[#This Row],[1Y Return vs Nifty]]-AVERAGE(Table2[1Y Return vs Nifty]))/_xlfn.STDEV.P(Table2[1Y Return vs Nifty])</f>
        <v>0.32723543937246941</v>
      </c>
      <c r="I214">
        <v>-0.650658348903845</v>
      </c>
      <c r="J214">
        <f>(Table2[[#This Row],[1M Return vs Nifty]]-AVERAGE(Table2[1M Return vs Nifty]))/_xlfn.STDEV.P(Table2[1M Return vs Nifty])</f>
        <v>-0.14590781067576464</v>
      </c>
      <c r="K214">
        <v>4.34773606845682</v>
      </c>
      <c r="L214">
        <f>(Table2[[#This Row],[6M Return vs Nifty]]-AVERAGE(Table2[6M Return vs Nifty]))/_xlfn.STDEV.P(Table2[6M Return vs Nifty])</f>
        <v>-0.15298278767103438</v>
      </c>
      <c r="M214">
        <v>0.45649434807931399</v>
      </c>
      <c r="N214">
        <f>(Table2[[#This Row],[1W Return vs Nifty]]-AVERAGE(Table2[1W Return vs Nifty]))/_xlfn.STDEV.P(Table2[1W Return vs Nifty])</f>
        <v>-0.62030102202577442</v>
      </c>
      <c r="O214">
        <v>416.63</v>
      </c>
      <c r="P214">
        <v>434.211792702455</v>
      </c>
      <c r="Q214">
        <v>411.93675304847898</v>
      </c>
      <c r="R214">
        <v>54.224766286818301</v>
      </c>
      <c r="S214">
        <f>(Table2[[#This Row],[Close Price]]-Table2[[#This Row],[20D EMA]])/Table2[[#This Row],[20D EMA]]</f>
        <v>-1.159302018577631E-2</v>
      </c>
      <c r="T214">
        <f>(Table2[[#This Row],[Close Price]]-Table2[[#This Row],[50D EMA]])/Table2[[#This Row],[50D EMA]]</f>
        <v>-5.1614887202782032E-2</v>
      </c>
      <c r="U214">
        <f>(Table2[[#This Row],[Close Price]]-Table2[[#This Row],[200D EMA]])/Table2[[#This Row],[200D EMA]]</f>
        <v>-3.3197583722973018E-4</v>
      </c>
      <c r="V214">
        <v>0.69589003163688601</v>
      </c>
      <c r="W214">
        <v>409.2</v>
      </c>
      <c r="X214">
        <v>427</v>
      </c>
      <c r="Y214">
        <v>403.4</v>
      </c>
      <c r="Z214">
        <v>427</v>
      </c>
      <c r="AA214">
        <v>403.4</v>
      </c>
      <c r="AB214">
        <v>427</v>
      </c>
      <c r="AC214" s="1">
        <f>(Table2[[#This Row],[Close Price]]/Table2[[#This Row],[Day Low]])-1</f>
        <v>6.3538611925708643E-3</v>
      </c>
      <c r="AD214" s="1">
        <f>(Table2[[#This Row],[Day High]]/Table2[[#This Row],[Close Price]])-1</f>
        <v>3.6911121903836719E-2</v>
      </c>
      <c r="AE214" s="1">
        <f>(Table2[[#This Row],[Close Price]]/Table2[[#This Row],[Current Week Low]])-1</f>
        <v>2.0823004462072525E-2</v>
      </c>
      <c r="AF214" s="1">
        <f>(Table2[[#This Row],[Current Week High]]/Table2[[#This Row],[Close Price]])-1</f>
        <v>3.6911121903836719E-2</v>
      </c>
      <c r="AG214" s="1">
        <f>(Table2[[#This Row],[Close Price]]/Table2[[#This Row],[Current Month Low]])-1</f>
        <v>2.0823004462072525E-2</v>
      </c>
      <c r="AH214" s="1">
        <f>(Table2[[#This Row],[Current Month High]]/Table2[[#This Row],[Close Price]])-1</f>
        <v>3.6911121903836719E-2</v>
      </c>
      <c r="AI214">
        <v>50.024283632831398</v>
      </c>
      <c r="AJ214">
        <v>72.085248641872099</v>
      </c>
      <c r="AK214" t="str">
        <f>IF(AND(Table2[[#This Row],[20D EMA]]&gt;Table2[[#This Row],[50D EMA]],Table2[[#This Row],[50D EMA]]&gt;Table2[[#This Row],[200D EMA]]),"Uptrend","Downtrend/NoTrend")</f>
        <v>Downtrend/NoTrend</v>
      </c>
      <c r="AL214">
        <v>-0.14000000000000001</v>
      </c>
      <c r="AM214" t="s">
        <v>3202</v>
      </c>
      <c r="AN214">
        <v>5.4</v>
      </c>
      <c r="AO214" t="s">
        <v>3203</v>
      </c>
      <c r="AP214">
        <v>0.117468421809985</v>
      </c>
      <c r="AQ214">
        <f>(Table2[[#This Row],[Sharpe Ratio]]-AVERAGE(Table2[Sharpe Ratio]))/_xlfn.STDEV.P(Table2[Sharpe Ratio])</f>
        <v>0.64631586889643844</v>
      </c>
      <c r="AR2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4">
        <f>_xlfn.RANK.AVG(Table2[[#This Row],[1Y Return vs Nifty Z-Score]],Table2[1Y Return vs Nifty Z-Score])</f>
        <v>209</v>
      </c>
      <c r="AT214">
        <f>_xlfn.RANK.AVG(Table2[[#This Row],[6M Return vs Nifty Z-Score]],Table2[6M Return vs Nifty Z-Score])</f>
        <v>365</v>
      </c>
      <c r="AU214">
        <f>_xlfn.RANK.AVG(Table2[[#This Row],[Sharpe Ratio Z-Score]],Table2[Sharpe Ratio Z-Score])</f>
        <v>182</v>
      </c>
      <c r="AV214">
        <f>(Table2[[#This Row],[Rank 1Y]]+Table2[[#This Row],[Rank 6M]]+Table2[[#This Row],[Rank Sharpe]])/3</f>
        <v>252</v>
      </c>
    </row>
    <row r="215" spans="1:48" x14ac:dyDescent="0.3">
      <c r="A215" t="s">
        <v>461</v>
      </c>
      <c r="B215" t="s">
        <v>462</v>
      </c>
      <c r="C215" t="s">
        <v>3157</v>
      </c>
      <c r="D215" t="s">
        <v>24</v>
      </c>
      <c r="E215">
        <v>50220.2745175659</v>
      </c>
      <c r="F215">
        <v>206.01</v>
      </c>
      <c r="G215">
        <v>15.161581345229401</v>
      </c>
      <c r="H215">
        <f>(Table2[[#This Row],[1Y Return vs Nifty]]-AVERAGE(Table2[1Y Return vs Nifty]))/_xlfn.STDEV.P(Table2[1Y Return vs Nifty])</f>
        <v>-0.15068942416354181</v>
      </c>
      <c r="I215">
        <v>8.0447947830363606</v>
      </c>
      <c r="J215">
        <f>(Table2[[#This Row],[1M Return vs Nifty]]-AVERAGE(Table2[1M Return vs Nifty]))/_xlfn.STDEV.P(Table2[1M Return vs Nifty])</f>
        <v>0.76870195989226764</v>
      </c>
      <c r="K215">
        <v>20.452646153797499</v>
      </c>
      <c r="L215">
        <f>(Table2[[#This Row],[6M Return vs Nifty]]-AVERAGE(Table2[6M Return vs Nifty]))/_xlfn.STDEV.P(Table2[6M Return vs Nifty])</f>
        <v>0.36947724603906157</v>
      </c>
      <c r="M215">
        <v>0.75787523933156697</v>
      </c>
      <c r="N215">
        <f>(Table2[[#This Row],[1W Return vs Nifty]]-AVERAGE(Table2[1W Return vs Nifty]))/_xlfn.STDEV.P(Table2[1W Return vs Nifty])</f>
        <v>-0.54378594877556197</v>
      </c>
      <c r="O215">
        <v>197.92</v>
      </c>
      <c r="P215">
        <v>194.06338907759999</v>
      </c>
      <c r="Q215">
        <v>177.57335501785099</v>
      </c>
      <c r="R215">
        <v>73.356815392566403</v>
      </c>
      <c r="S215" s="1">
        <f>(Table2[[#This Row],[Close Price]]-Table2[[#This Row],[20D EMA]])/Table2[[#This Row],[20D EMA]]</f>
        <v>4.0875101050929688E-2</v>
      </c>
      <c r="T215" s="1">
        <f>(Table2[[#This Row],[Close Price]]-Table2[[#This Row],[50D EMA]])/Table2[[#This Row],[50D EMA]]</f>
        <v>6.1560353960544899E-2</v>
      </c>
      <c r="U215" s="1">
        <f>(Table2[[#This Row],[Close Price]]-Table2[[#This Row],[200D EMA]])/Table2[[#This Row],[200D EMA]]</f>
        <v>0.16014026980168475</v>
      </c>
      <c r="V215">
        <v>1.5564120320925501</v>
      </c>
      <c r="W215">
        <v>204.5</v>
      </c>
      <c r="X215">
        <v>207.9</v>
      </c>
      <c r="Y215">
        <v>200.2</v>
      </c>
      <c r="Z215">
        <v>207.9</v>
      </c>
      <c r="AA215">
        <v>200.2</v>
      </c>
      <c r="AB215">
        <v>207.9</v>
      </c>
      <c r="AC215" s="1">
        <f>(Table2[[#This Row],[Close Price]]/Table2[[#This Row],[Day Low]])-1</f>
        <v>7.3838630806846162E-3</v>
      </c>
      <c r="AD215" s="1">
        <f>(Table2[[#This Row],[Day High]]/Table2[[#This Row],[Close Price]])-1</f>
        <v>9.1743119266056716E-3</v>
      </c>
      <c r="AE215" s="1">
        <f>(Table2[[#This Row],[Close Price]]/Table2[[#This Row],[Current Week Low]])-1</f>
        <v>2.9020979020978999E-2</v>
      </c>
      <c r="AF215" s="1">
        <f>(Table2[[#This Row],[Current Week High]]/Table2[[#This Row],[Close Price]])-1</f>
        <v>9.1743119266056716E-3</v>
      </c>
      <c r="AG215" s="1">
        <f>(Table2[[#This Row],[Close Price]]/Table2[[#This Row],[Current Month Low]])-1</f>
        <v>2.9020979020978999E-2</v>
      </c>
      <c r="AH215" s="1">
        <f>(Table2[[#This Row],[Current Month High]]/Table2[[#This Row],[Close Price]])-1</f>
        <v>9.1743119266056716E-3</v>
      </c>
      <c r="AI215">
        <v>0.91743119266056705</v>
      </c>
      <c r="AJ215">
        <v>47.7833572453371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-0.01</v>
      </c>
      <c r="AM215" t="s">
        <v>3202</v>
      </c>
      <c r="AN215">
        <v>8.8000000000000007</v>
      </c>
      <c r="AO215" t="s">
        <v>3203</v>
      </c>
      <c r="AP215">
        <v>0.10373795656851501</v>
      </c>
      <c r="AQ215">
        <f>(Table2[[#This Row],[Sharpe Ratio]]-AVERAGE(Table2[Sharpe Ratio]))/_xlfn.STDEV.P(Table2[Sharpe Ratio])</f>
        <v>0.48251083440826842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0.92621466740049396</v>
      </c>
      <c r="AS215">
        <f>_xlfn.RANK.AVG(Table2[[#This Row],[1Y Return vs Nifty Z-Score]],Table2[1Y Return vs Nifty Z-Score])</f>
        <v>337</v>
      </c>
      <c r="AT215">
        <f>_xlfn.RANK.AVG(Table2[[#This Row],[6M Return vs Nifty Z-Score]],Table2[6M Return vs Nifty Z-Score])</f>
        <v>194</v>
      </c>
      <c r="AU215">
        <f>_xlfn.RANK.AVG(Table2[[#This Row],[Sharpe Ratio Z-Score]],Table2[Sharpe Ratio Z-Score])</f>
        <v>227</v>
      </c>
      <c r="AV215">
        <f>(Table2[[#This Row],[Rank 1Y]]+Table2[[#This Row],[Rank 6M]]+Table2[[#This Row],[Rank Sharpe]])/3</f>
        <v>252.66666666666666</v>
      </c>
    </row>
    <row r="216" spans="1:48" x14ac:dyDescent="0.3">
      <c r="A216" t="s">
        <v>1615</v>
      </c>
      <c r="B216" t="s">
        <v>1616</v>
      </c>
      <c r="C216" t="s">
        <v>3168</v>
      </c>
      <c r="D216" t="s">
        <v>1617</v>
      </c>
      <c r="E216">
        <v>5976.9772062000002</v>
      </c>
      <c r="F216">
        <v>481.2</v>
      </c>
      <c r="G216">
        <v>20.1835738538093</v>
      </c>
      <c r="H216">
        <f>(Table2[[#This Row],[1Y Return vs Nifty]]-AVERAGE(Table2[1Y Return vs Nifty]))/_xlfn.STDEV.P(Table2[1Y Return vs Nifty])</f>
        <v>-6.1790000098168603E-2</v>
      </c>
      <c r="I216">
        <v>24.791850728681698</v>
      </c>
      <c r="J216">
        <f>(Table2[[#This Row],[1M Return vs Nifty]]-AVERAGE(Table2[1M Return vs Nifty]))/_xlfn.STDEV.P(Table2[1M Return vs Nifty])</f>
        <v>2.530199694826182</v>
      </c>
      <c r="K216">
        <v>28.063652335631001</v>
      </c>
      <c r="L216">
        <f>(Table2[[#This Row],[6M Return vs Nifty]]-AVERAGE(Table2[6M Return vs Nifty]))/_xlfn.STDEV.P(Table2[6M Return vs Nifty])</f>
        <v>0.6163862027024084</v>
      </c>
      <c r="M216">
        <v>10.339974154876501</v>
      </c>
      <c r="N216">
        <f>(Table2[[#This Row],[1W Return vs Nifty]]-AVERAGE(Table2[1W Return vs Nifty]))/_xlfn.STDEV.P(Table2[1W Return vs Nifty])</f>
        <v>1.8889329849541856</v>
      </c>
      <c r="O216">
        <v>450.37</v>
      </c>
      <c r="P216">
        <v>429.97565509516397</v>
      </c>
      <c r="Q216">
        <v>387.42740759971099</v>
      </c>
      <c r="R216">
        <v>72.563526030082201</v>
      </c>
      <c r="S216" s="1">
        <f>(Table2[[#This Row],[Close Price]]-Table2[[#This Row],[20D EMA]])/Table2[[#This Row],[20D EMA]]</f>
        <v>6.8454826031929261E-2</v>
      </c>
      <c r="T216" s="1">
        <f>(Table2[[#This Row],[Close Price]]-Table2[[#This Row],[50D EMA]])/Table2[[#This Row],[50D EMA]]</f>
        <v>0.11913312834769409</v>
      </c>
      <c r="U216" s="1">
        <f>(Table2[[#This Row],[Close Price]]-Table2[[#This Row],[200D EMA]])/Table2[[#This Row],[200D EMA]]</f>
        <v>0.24203912929457641</v>
      </c>
      <c r="V216">
        <v>1.78196942945015</v>
      </c>
      <c r="W216">
        <v>478.9</v>
      </c>
      <c r="X216">
        <v>501.5</v>
      </c>
      <c r="Y216">
        <v>433.15</v>
      </c>
      <c r="Z216">
        <v>515.9</v>
      </c>
      <c r="AA216">
        <v>433.15</v>
      </c>
      <c r="AB216">
        <v>515.9</v>
      </c>
      <c r="AC216" s="1">
        <f>(Table2[[#This Row],[Close Price]]/Table2[[#This Row],[Day Low]])-1</f>
        <v>4.8026727918146772E-3</v>
      </c>
      <c r="AD216" s="1">
        <f>(Table2[[#This Row],[Day High]]/Table2[[#This Row],[Close Price]])-1</f>
        <v>4.2186201163757264E-2</v>
      </c>
      <c r="AE216" s="1">
        <f>(Table2[[#This Row],[Close Price]]/Table2[[#This Row],[Current Week Low]])-1</f>
        <v>0.11093154796259963</v>
      </c>
      <c r="AF216" s="1">
        <f>(Table2[[#This Row],[Current Week High]]/Table2[[#This Row],[Close Price]])-1</f>
        <v>7.2111388196176129E-2</v>
      </c>
      <c r="AG216" s="1">
        <f>(Table2[[#This Row],[Close Price]]/Table2[[#This Row],[Current Month Low]])-1</f>
        <v>0.11093154796259963</v>
      </c>
      <c r="AH216" s="1">
        <f>(Table2[[#This Row],[Current Month High]]/Table2[[#This Row],[Close Price]])-1</f>
        <v>7.2111388196176129E-2</v>
      </c>
      <c r="AI216">
        <v>7.2111388196176103</v>
      </c>
      <c r="AJ216">
        <v>68.694127957931599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0.13</v>
      </c>
      <c r="AM216" t="s">
        <v>3203</v>
      </c>
      <c r="AN216">
        <v>15</v>
      </c>
      <c r="AO216" t="s">
        <v>3203</v>
      </c>
      <c r="AP216">
        <v>7.8413874261934996E-2</v>
      </c>
      <c r="AQ216">
        <f>(Table2[[#This Row],[Sharpe Ratio]]-AVERAGE(Table2[Sharpe Ratio]))/_xlfn.STDEV.P(Table2[Sharpe Ratio])</f>
        <v>0.18039345508729762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5.1541223374719047</v>
      </c>
      <c r="AS216">
        <f>_xlfn.RANK.AVG(Table2[[#This Row],[1Y Return vs Nifty Z-Score]],Table2[1Y Return vs Nifty Z-Score])</f>
        <v>315</v>
      </c>
      <c r="AT216">
        <f>_xlfn.RANK.AVG(Table2[[#This Row],[6M Return vs Nifty Z-Score]],Table2[6M Return vs Nifty Z-Score])</f>
        <v>143</v>
      </c>
      <c r="AU216">
        <f>_xlfn.RANK.AVG(Table2[[#This Row],[Sharpe Ratio Z-Score]],Table2[Sharpe Ratio Z-Score])</f>
        <v>300</v>
      </c>
      <c r="AV216">
        <f>(Table2[[#This Row],[Rank 1Y]]+Table2[[#This Row],[Rank 6M]]+Table2[[#This Row],[Rank Sharpe]])/3</f>
        <v>252.66666666666666</v>
      </c>
    </row>
    <row r="217" spans="1:48" x14ac:dyDescent="0.3">
      <c r="A217" t="s">
        <v>875</v>
      </c>
      <c r="B217" t="s">
        <v>876</v>
      </c>
      <c r="C217" t="s">
        <v>3157</v>
      </c>
      <c r="D217" t="s">
        <v>460</v>
      </c>
      <c r="E217">
        <v>17941.354850324999</v>
      </c>
      <c r="F217">
        <v>1037.25</v>
      </c>
      <c r="G217">
        <v>89.678437089222697</v>
      </c>
      <c r="H217">
        <f>(Table2[[#This Row],[1Y Return vs Nifty]]-AVERAGE(Table2[1Y Return vs Nifty]))/_xlfn.STDEV.P(Table2[1Y Return vs Nifty])</f>
        <v>1.1684096281520011</v>
      </c>
      <c r="I217">
        <v>4.4135375193984503</v>
      </c>
      <c r="J217">
        <f>(Table2[[#This Row],[1M Return vs Nifty]]-AVERAGE(Table2[1M Return vs Nifty]))/_xlfn.STDEV.P(Table2[1M Return vs Nifty])</f>
        <v>0.3867571293727432</v>
      </c>
      <c r="K217">
        <v>27.509848534090299</v>
      </c>
      <c r="L217">
        <f>(Table2[[#This Row],[6M Return vs Nifty]]-AVERAGE(Table2[6M Return vs Nifty]))/_xlfn.STDEV.P(Table2[6M Return vs Nifty])</f>
        <v>0.59842023137512335</v>
      </c>
      <c r="M217">
        <v>9.7050814095064606</v>
      </c>
      <c r="N217">
        <f>(Table2[[#This Row],[1W Return vs Nifty]]-AVERAGE(Table2[1W Return vs Nifty]))/_xlfn.STDEV.P(Table2[1W Return vs Nifty])</f>
        <v>1.7277453770863826</v>
      </c>
      <c r="O217">
        <v>1016.68</v>
      </c>
      <c r="P217">
        <v>1003.55556344636</v>
      </c>
      <c r="Q217">
        <v>822.39737352635996</v>
      </c>
      <c r="R217">
        <v>63.328508912823303</v>
      </c>
      <c r="S217" s="1">
        <f>(Table2[[#This Row],[Close Price]]-Table2[[#This Row],[20D EMA]])/Table2[[#This Row],[20D EMA]]</f>
        <v>2.0232521540701157E-2</v>
      </c>
      <c r="T217" s="1">
        <f>(Table2[[#This Row],[Close Price]]-Table2[[#This Row],[50D EMA]])/Table2[[#This Row],[50D EMA]]</f>
        <v>3.3575058303626226E-2</v>
      </c>
      <c r="U217" s="1">
        <f>(Table2[[#This Row],[Close Price]]-Table2[[#This Row],[200D EMA]])/Table2[[#This Row],[200D EMA]]</f>
        <v>0.26125159611389914</v>
      </c>
      <c r="V217">
        <v>0.47955877371647798</v>
      </c>
      <c r="W217">
        <v>1032</v>
      </c>
      <c r="X217">
        <v>1060</v>
      </c>
      <c r="Y217">
        <v>990.85</v>
      </c>
      <c r="Z217">
        <v>1060</v>
      </c>
      <c r="AA217">
        <v>990.85</v>
      </c>
      <c r="AB217">
        <v>1060</v>
      </c>
      <c r="AC217" s="1">
        <f>(Table2[[#This Row],[Close Price]]/Table2[[#This Row],[Day Low]])-1</f>
        <v>5.0872093023255349E-3</v>
      </c>
      <c r="AD217" s="1">
        <f>(Table2[[#This Row],[Day High]]/Table2[[#This Row],[Close Price]])-1</f>
        <v>2.1932995902627095E-2</v>
      </c>
      <c r="AE217" s="1">
        <f>(Table2[[#This Row],[Close Price]]/Table2[[#This Row],[Current Week Low]])-1</f>
        <v>4.6828480597466804E-2</v>
      </c>
      <c r="AF217" s="1">
        <f>(Table2[[#This Row],[Current Week High]]/Table2[[#This Row],[Close Price]])-1</f>
        <v>2.1932995902627095E-2</v>
      </c>
      <c r="AG217" s="1">
        <f>(Table2[[#This Row],[Close Price]]/Table2[[#This Row],[Current Month Low]])-1</f>
        <v>4.6828480597466804E-2</v>
      </c>
      <c r="AH217" s="1">
        <f>(Table2[[#This Row],[Current Month High]]/Table2[[#This Row],[Close Price]])-1</f>
        <v>2.1932995902627095E-2</v>
      </c>
      <c r="AI217">
        <v>14.6300313328512</v>
      </c>
      <c r="AJ217">
        <v>127.34246575342399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-0.05</v>
      </c>
      <c r="AM217" t="s">
        <v>3202</v>
      </c>
      <c r="AN217">
        <v>6.12</v>
      </c>
      <c r="AO217" t="s">
        <v>3203</v>
      </c>
      <c r="AQ217">
        <f>(Table2[[#This Row],[Sharpe Ratio]]-AVERAGE(Table2[Sharpe Ratio]))/_xlfn.STDEV.P(Table2[Sharpe Ratio])</f>
        <v>-0.75508740094610949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3.1262449650401409</v>
      </c>
      <c r="AS217">
        <f>_xlfn.RANK.AVG(Table2[[#This Row],[1Y Return vs Nifty Z-Score]],Table2[1Y Return vs Nifty Z-Score])</f>
        <v>79</v>
      </c>
      <c r="AT217">
        <f>_xlfn.RANK.AVG(Table2[[#This Row],[6M Return vs Nifty Z-Score]],Table2[6M Return vs Nifty Z-Score])</f>
        <v>147</v>
      </c>
      <c r="AU217">
        <f>_xlfn.RANK.AVG(Table2[[#This Row],[Sharpe Ratio Z-Score]],Table2[Sharpe Ratio Z-Score])</f>
        <v>547.5</v>
      </c>
      <c r="AV217">
        <f>(Table2[[#This Row],[Rank 1Y]]+Table2[[#This Row],[Rank 6M]]+Table2[[#This Row],[Rank Sharpe]])/3</f>
        <v>257.83333333333331</v>
      </c>
    </row>
    <row r="218" spans="1:48" x14ac:dyDescent="0.3">
      <c r="A218" t="s">
        <v>161</v>
      </c>
      <c r="B218" t="s">
        <v>162</v>
      </c>
      <c r="C218" t="s">
        <v>3161</v>
      </c>
      <c r="D218" t="s">
        <v>163</v>
      </c>
      <c r="E218">
        <v>158063.97456070001</v>
      </c>
      <c r="F218">
        <v>5959.95</v>
      </c>
      <c r="G218">
        <v>46.498207397650901</v>
      </c>
      <c r="H218">
        <f>(Table2[[#This Row],[1Y Return vs Nifty]]-AVERAGE(Table2[1Y Return vs Nifty]))/_xlfn.STDEV.P(Table2[1Y Return vs Nifty])</f>
        <v>0.40403223331658877</v>
      </c>
      <c r="I218">
        <v>11.2930831648774</v>
      </c>
      <c r="J218">
        <f>(Table2[[#This Row],[1M Return vs Nifty]]-AVERAGE(Table2[1M Return vs Nifty]))/_xlfn.STDEV.P(Table2[1M Return vs Nifty])</f>
        <v>1.1103651540438924</v>
      </c>
      <c r="K218">
        <v>43.868730017001297</v>
      </c>
      <c r="L218">
        <f>(Table2[[#This Row],[6M Return vs Nifty]]-AVERAGE(Table2[6M Return vs Nifty]))/_xlfn.STDEV.P(Table2[6M Return vs Nifty])</f>
        <v>1.1291193613752861</v>
      </c>
      <c r="M218">
        <v>0.30689792294270801</v>
      </c>
      <c r="N218">
        <f>(Table2[[#This Row],[1W Return vs Nifty]]-AVERAGE(Table2[1W Return vs Nifty]))/_xlfn.STDEV.P(Table2[1W Return vs Nifty])</f>
        <v>-0.65828080694092617</v>
      </c>
      <c r="O218">
        <v>5843.46</v>
      </c>
      <c r="P218">
        <v>5597.8257022669704</v>
      </c>
      <c r="Q218">
        <v>4738.7933587923299</v>
      </c>
      <c r="R218">
        <v>61.347189590813599</v>
      </c>
      <c r="S218" s="1">
        <f>(Table2[[#This Row],[Close Price]]-Table2[[#This Row],[20D EMA]])/Table2[[#This Row],[20D EMA]]</f>
        <v>1.9935106940066293E-2</v>
      </c>
      <c r="T218" s="1">
        <f>(Table2[[#This Row],[Close Price]]-Table2[[#This Row],[50D EMA]])/Table2[[#This Row],[50D EMA]]</f>
        <v>6.4690170254207577E-2</v>
      </c>
      <c r="U218" s="1">
        <f>(Table2[[#This Row],[Close Price]]-Table2[[#This Row],[200D EMA]])/Table2[[#This Row],[200D EMA]]</f>
        <v>0.25769358331313247</v>
      </c>
      <c r="V218">
        <v>0.721412941690314</v>
      </c>
      <c r="W218">
        <v>5881.55</v>
      </c>
      <c r="X218">
        <v>6050</v>
      </c>
      <c r="Y218">
        <v>5678.35</v>
      </c>
      <c r="Z218">
        <v>6050</v>
      </c>
      <c r="AA218">
        <v>5678.35</v>
      </c>
      <c r="AB218">
        <v>6050</v>
      </c>
      <c r="AC218" s="1">
        <f>(Table2[[#This Row],[Close Price]]/Table2[[#This Row],[Day Low]])-1</f>
        <v>1.3329819520364383E-2</v>
      </c>
      <c r="AD218" s="1">
        <f>(Table2[[#This Row],[Day High]]/Table2[[#This Row],[Close Price]])-1</f>
        <v>1.5109187157610338E-2</v>
      </c>
      <c r="AE218" s="1">
        <f>(Table2[[#This Row],[Close Price]]/Table2[[#This Row],[Current Week Low]])-1</f>
        <v>4.959187087798389E-2</v>
      </c>
      <c r="AF218" s="1">
        <f>(Table2[[#This Row],[Current Week High]]/Table2[[#This Row],[Close Price]])-1</f>
        <v>1.5109187157610338E-2</v>
      </c>
      <c r="AG218" s="1">
        <f>(Table2[[#This Row],[Close Price]]/Table2[[#This Row],[Current Month Low]])-1</f>
        <v>4.959187087798389E-2</v>
      </c>
      <c r="AH218" s="1">
        <f>(Table2[[#This Row],[Current Month High]]/Table2[[#This Row],[Close Price]])-1</f>
        <v>1.5109187157610338E-2</v>
      </c>
      <c r="AI218">
        <v>5.3003800367452802</v>
      </c>
      <c r="AJ218">
        <v>77.908955223880596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0.22</v>
      </c>
      <c r="AM218" t="s">
        <v>3203</v>
      </c>
      <c r="AN218">
        <v>2.44</v>
      </c>
      <c r="AO218" t="s">
        <v>3203</v>
      </c>
      <c r="AP218">
        <v>7.5669082859149998E-3</v>
      </c>
      <c r="AQ218">
        <f>(Table2[[#This Row],[Sharpe Ratio]]-AVERAGE(Table2[Sharpe Ratio]))/_xlfn.STDEV.P(Table2[Sharpe Ratio])</f>
        <v>-0.66481386316390212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1.3204220786309389</v>
      </c>
      <c r="AS218">
        <f>_xlfn.RANK.AVG(Table2[[#This Row],[1Y Return vs Nifty Z-Score]],Table2[1Y Return vs Nifty Z-Score])</f>
        <v>190</v>
      </c>
      <c r="AT218">
        <f>_xlfn.RANK.AVG(Table2[[#This Row],[6M Return vs Nifty Z-Score]],Table2[6M Return vs Nifty Z-Score])</f>
        <v>77</v>
      </c>
      <c r="AU218">
        <f>_xlfn.RANK.AVG(Table2[[#This Row],[Sharpe Ratio Z-Score]],Table2[Sharpe Ratio Z-Score])</f>
        <v>507</v>
      </c>
      <c r="AV218">
        <f>(Table2[[#This Row],[Rank 1Y]]+Table2[[#This Row],[Rank 6M]]+Table2[[#This Row],[Rank Sharpe]])/3</f>
        <v>258</v>
      </c>
    </row>
    <row r="219" spans="1:48" hidden="1" x14ac:dyDescent="0.3">
      <c r="A219" t="s">
        <v>1568</v>
      </c>
      <c r="B219" t="s">
        <v>1569</v>
      </c>
      <c r="C219" t="s">
        <v>3176</v>
      </c>
      <c r="D219" t="s">
        <v>173</v>
      </c>
      <c r="E219">
        <v>6320.3961233689997</v>
      </c>
      <c r="F219">
        <v>166.87</v>
      </c>
      <c r="G219">
        <v>122.335975812027</v>
      </c>
      <c r="H219">
        <f>(Table2[[#This Row],[1Y Return vs Nifty]]-AVERAGE(Table2[1Y Return vs Nifty]))/_xlfn.STDEV.P(Table2[1Y Return vs Nifty])</f>
        <v>1.7465141113605778</v>
      </c>
      <c r="I219">
        <v>-9.2819285873276804</v>
      </c>
      <c r="J219">
        <f>(Table2[[#This Row],[1M Return vs Nifty]]-AVERAGE(Table2[1M Return vs Nifty]))/_xlfn.STDEV.P(Table2[1M Return vs Nifty])</f>
        <v>-1.0537666620423842</v>
      </c>
      <c r="K219">
        <v>22.3733310474733</v>
      </c>
      <c r="L219">
        <f>(Table2[[#This Row],[6M Return vs Nifty]]-AVERAGE(Table2[6M Return vs Nifty]))/_xlfn.STDEV.P(Table2[6M Return vs Nifty])</f>
        <v>0.43178626167335182</v>
      </c>
      <c r="M219">
        <v>2.46976113867836</v>
      </c>
      <c r="N219">
        <f>(Table2[[#This Row],[1W Return vs Nifty]]-AVERAGE(Table2[1W Return vs Nifty]))/_xlfn.STDEV.P(Table2[1W Return vs Nifty])</f>
        <v>-0.10916955873080492</v>
      </c>
      <c r="O219">
        <v>175.27</v>
      </c>
      <c r="P219">
        <v>182.92632180151301</v>
      </c>
      <c r="Q219">
        <v>157.973699981648</v>
      </c>
      <c r="R219">
        <v>49.0267266601156</v>
      </c>
      <c r="S219">
        <f>(Table2[[#This Row],[Close Price]]-Table2[[#This Row],[20D EMA]])/Table2[[#This Row],[20D EMA]]</f>
        <v>-4.7926056940720059E-2</v>
      </c>
      <c r="T219">
        <f>(Table2[[#This Row],[Close Price]]-Table2[[#This Row],[50D EMA]])/Table2[[#This Row],[50D EMA]]</f>
        <v>-8.7774802682225053E-2</v>
      </c>
      <c r="U219">
        <f>(Table2[[#This Row],[Close Price]]-Table2[[#This Row],[200D EMA]])/Table2[[#This Row],[200D EMA]]</f>
        <v>5.6315070289456426E-2</v>
      </c>
      <c r="V219">
        <v>0.37805622880423401</v>
      </c>
      <c r="W219">
        <v>166</v>
      </c>
      <c r="X219">
        <v>175</v>
      </c>
      <c r="Y219">
        <v>163.25</v>
      </c>
      <c r="Z219">
        <v>176.43</v>
      </c>
      <c r="AA219">
        <v>163.25</v>
      </c>
      <c r="AB219">
        <v>179</v>
      </c>
      <c r="AC219" s="1">
        <f>(Table2[[#This Row],[Close Price]]/Table2[[#This Row],[Day Low]])-1</f>
        <v>5.2409638554216098E-3</v>
      </c>
      <c r="AD219" s="1">
        <f>(Table2[[#This Row],[Day High]]/Table2[[#This Row],[Close Price]])-1</f>
        <v>4.8720560915682887E-2</v>
      </c>
      <c r="AE219" s="1">
        <f>(Table2[[#This Row],[Close Price]]/Table2[[#This Row],[Current Week Low]])-1</f>
        <v>2.2174578866768879E-2</v>
      </c>
      <c r="AF219" s="1">
        <f>(Table2[[#This Row],[Current Week High]]/Table2[[#This Row],[Close Price]])-1</f>
        <v>5.7290106070593927E-2</v>
      </c>
      <c r="AG219" s="1">
        <f>(Table2[[#This Row],[Close Price]]/Table2[[#This Row],[Current Month Low]])-1</f>
        <v>2.2174578866768879E-2</v>
      </c>
      <c r="AH219" s="1">
        <f>(Table2[[#This Row],[Current Month High]]/Table2[[#This Row],[Close Price]])-1</f>
        <v>7.2691316593755495E-2</v>
      </c>
      <c r="AI219">
        <v>34.625756576976002</v>
      </c>
      <c r="AJ219">
        <v>152.450832072617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-0.1</v>
      </c>
      <c r="AM219" t="s">
        <v>3202</v>
      </c>
      <c r="AN219">
        <v>0.49</v>
      </c>
      <c r="AO219" t="s">
        <v>3203</v>
      </c>
      <c r="AQ219">
        <f>(Table2[[#This Row],[Sharpe Ratio]]-AVERAGE(Table2[Sharpe Ratio]))/_xlfn.STDEV.P(Table2[Sharpe Ratio])</f>
        <v>-0.75508740094610949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48</v>
      </c>
      <c r="AT219">
        <f>_xlfn.RANK.AVG(Table2[[#This Row],[6M Return vs Nifty Z-Score]],Table2[6M Return vs Nifty Z-Score])</f>
        <v>179</v>
      </c>
      <c r="AU219">
        <f>_xlfn.RANK.AVG(Table2[[#This Row],[Sharpe Ratio Z-Score]],Table2[Sharpe Ratio Z-Score])</f>
        <v>547.5</v>
      </c>
      <c r="AV219">
        <f>(Table2[[#This Row],[Rank 1Y]]+Table2[[#This Row],[Rank 6M]]+Table2[[#This Row],[Rank Sharpe]])/3</f>
        <v>258.16666666666669</v>
      </c>
    </row>
    <row r="220" spans="1:48" x14ac:dyDescent="0.3">
      <c r="A220" t="s">
        <v>1097</v>
      </c>
      <c r="B220" t="s">
        <v>1098</v>
      </c>
      <c r="C220" t="s">
        <v>3171</v>
      </c>
      <c r="D220" t="s">
        <v>475</v>
      </c>
      <c r="E220">
        <v>11902.23945107</v>
      </c>
      <c r="F220">
        <v>744.8</v>
      </c>
      <c r="G220">
        <v>54.493369237625799</v>
      </c>
      <c r="H220">
        <f>(Table2[[#This Row],[1Y Return vs Nifty]]-AVERAGE(Table2[1Y Return vs Nifty]))/_xlfn.STDEV.P(Table2[1Y Return vs Nifty])</f>
        <v>0.54556276759534372</v>
      </c>
      <c r="I220">
        <v>-2.7282839955878599</v>
      </c>
      <c r="J220">
        <f>(Table2[[#This Row],[1M Return vs Nifty]]-AVERAGE(Table2[1M Return vs Nifty]))/_xlfn.STDEV.P(Table2[1M Return vs Nifty])</f>
        <v>-0.36443773513249433</v>
      </c>
      <c r="K220">
        <v>33.849639736086402</v>
      </c>
      <c r="L220">
        <f>(Table2[[#This Row],[6M Return vs Nifty]]-AVERAGE(Table2[6M Return vs Nifty]))/_xlfn.STDEV.P(Table2[6M Return vs Nifty])</f>
        <v>0.80408965191568438</v>
      </c>
      <c r="M220">
        <v>6.1330026470801897</v>
      </c>
      <c r="N220">
        <f>(Table2[[#This Row],[1W Return vs Nifty]]-AVERAGE(Table2[1W Return vs Nifty]))/_xlfn.STDEV.P(Table2[1W Return vs Nifty])</f>
        <v>0.82086018265044924</v>
      </c>
      <c r="O220">
        <v>724.09</v>
      </c>
      <c r="P220">
        <v>713.64381755496902</v>
      </c>
      <c r="Q220">
        <v>609.87727482866899</v>
      </c>
      <c r="R220">
        <v>67.636456574953002</v>
      </c>
      <c r="S220" s="1">
        <f>(Table2[[#This Row],[Close Price]]-Table2[[#This Row],[20D EMA]])/Table2[[#This Row],[20D EMA]]</f>
        <v>2.8601416950931408E-2</v>
      </c>
      <c r="T220" s="1">
        <f>(Table2[[#This Row],[Close Price]]-Table2[[#This Row],[50D EMA]])/Table2[[#This Row],[50D EMA]]</f>
        <v>4.365788882159146E-2</v>
      </c>
      <c r="U220" s="1">
        <f>(Table2[[#This Row],[Close Price]]-Table2[[#This Row],[200D EMA]])/Table2[[#This Row],[200D EMA]]</f>
        <v>0.22122930422228704</v>
      </c>
      <c r="V220">
        <v>0.26953250029209502</v>
      </c>
      <c r="W220">
        <v>740</v>
      </c>
      <c r="X220">
        <v>762.25</v>
      </c>
      <c r="Y220">
        <v>696.6</v>
      </c>
      <c r="Z220">
        <v>762.25</v>
      </c>
      <c r="AA220">
        <v>696.6</v>
      </c>
      <c r="AB220">
        <v>762.25</v>
      </c>
      <c r="AC220" s="1">
        <f>(Table2[[#This Row],[Close Price]]/Table2[[#This Row],[Day Low]])-1</f>
        <v>6.4864864864864202E-3</v>
      </c>
      <c r="AD220" s="1">
        <f>(Table2[[#This Row],[Day High]]/Table2[[#This Row],[Close Price]])-1</f>
        <v>2.3429108485499617E-2</v>
      </c>
      <c r="AE220" s="1">
        <f>(Table2[[#This Row],[Close Price]]/Table2[[#This Row],[Current Week Low]])-1</f>
        <v>6.919322423198393E-2</v>
      </c>
      <c r="AF220" s="1">
        <f>(Table2[[#This Row],[Current Week High]]/Table2[[#This Row],[Close Price]])-1</f>
        <v>2.3429108485499617E-2</v>
      </c>
      <c r="AG220" s="1">
        <f>(Table2[[#This Row],[Close Price]]/Table2[[#This Row],[Current Month Low]])-1</f>
        <v>6.919322423198393E-2</v>
      </c>
      <c r="AH220" s="1">
        <f>(Table2[[#This Row],[Current Month High]]/Table2[[#This Row],[Close Price]])-1</f>
        <v>2.3429108485499617E-2</v>
      </c>
      <c r="AI220">
        <v>12.379162191192201</v>
      </c>
      <c r="AJ220">
        <v>81.946989129107095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0.23</v>
      </c>
      <c r="AM220" t="s">
        <v>3203</v>
      </c>
      <c r="AN220">
        <v>5.55</v>
      </c>
      <c r="AO220" t="s">
        <v>3203</v>
      </c>
      <c r="AP220">
        <v>8.7629385629449993E-3</v>
      </c>
      <c r="AQ220">
        <f>(Table2[[#This Row],[Sharpe Ratio]]-AVERAGE(Table2[Sharpe Ratio]))/_xlfn.STDEV.P(Table2[Sharpe Ratio])</f>
        <v>-0.65054517107428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1.155529695954703</v>
      </c>
      <c r="AS220">
        <f>_xlfn.RANK.AVG(Table2[[#This Row],[1Y Return vs Nifty Z-Score]],Table2[1Y Return vs Nifty Z-Score])</f>
        <v>159</v>
      </c>
      <c r="AT220">
        <f>_xlfn.RANK.AVG(Table2[[#This Row],[6M Return vs Nifty Z-Score]],Table2[6M Return vs Nifty Z-Score])</f>
        <v>116</v>
      </c>
      <c r="AU220">
        <f>_xlfn.RANK.AVG(Table2[[#This Row],[Sharpe Ratio Z-Score]],Table2[Sharpe Ratio Z-Score])</f>
        <v>500</v>
      </c>
      <c r="AV220">
        <f>(Table2[[#This Row],[Rank 1Y]]+Table2[[#This Row],[Rank 6M]]+Table2[[#This Row],[Rank Sharpe]])/3</f>
        <v>258.33333333333331</v>
      </c>
    </row>
    <row r="221" spans="1:48" x14ac:dyDescent="0.3">
      <c r="A221" t="s">
        <v>1407</v>
      </c>
      <c r="B221" t="s">
        <v>1408</v>
      </c>
      <c r="C221" t="s">
        <v>3169</v>
      </c>
      <c r="D221" t="s">
        <v>590</v>
      </c>
      <c r="E221">
        <v>7812.28456723</v>
      </c>
      <c r="F221">
        <v>586.45000000000005</v>
      </c>
      <c r="G221">
        <v>35.997393186764498</v>
      </c>
      <c r="H221">
        <f>(Table2[[#This Row],[1Y Return vs Nifty]]-AVERAGE(Table2[1Y Return vs Nifty]))/_xlfn.STDEV.P(Table2[1Y Return vs Nifty])</f>
        <v>0.21814658454861324</v>
      </c>
      <c r="I221">
        <v>0.654098826119068</v>
      </c>
      <c r="J221">
        <f>(Table2[[#This Row],[1M Return vs Nifty]]-AVERAGE(Table2[1M Return vs Nifty]))/_xlfn.STDEV.P(Table2[1M Return vs Nifty])</f>
        <v>-8.6701483725430614E-3</v>
      </c>
      <c r="K221">
        <v>20.3425323235017</v>
      </c>
      <c r="L221">
        <f>(Table2[[#This Row],[6M Return vs Nifty]]-AVERAGE(Table2[6M Return vs Nifty]))/_xlfn.STDEV.P(Table2[6M Return vs Nifty])</f>
        <v>0.36590503885606979</v>
      </c>
      <c r="M221">
        <v>4.1818317883658702</v>
      </c>
      <c r="N221">
        <f>(Table2[[#This Row],[1W Return vs Nifty]]-AVERAGE(Table2[1W Return vs Nifty]))/_xlfn.STDEV.P(Table2[1W Return vs Nifty])</f>
        <v>0.32549373603241066</v>
      </c>
      <c r="O221">
        <v>577.24</v>
      </c>
      <c r="P221">
        <v>569.34066667084005</v>
      </c>
      <c r="Q221">
        <v>504.68334597322701</v>
      </c>
      <c r="R221">
        <v>59.316191365385897</v>
      </c>
      <c r="S221" s="1">
        <f>(Table2[[#This Row],[Close Price]]-Table2[[#This Row],[20D EMA]])/Table2[[#This Row],[20D EMA]]</f>
        <v>1.595523525743198E-2</v>
      </c>
      <c r="T221" s="1">
        <f>(Table2[[#This Row],[Close Price]]-Table2[[#This Row],[50D EMA]])/Table2[[#This Row],[50D EMA]]</f>
        <v>3.0051135165181559E-2</v>
      </c>
      <c r="U221" s="1">
        <f>(Table2[[#This Row],[Close Price]]-Table2[[#This Row],[200D EMA]])/Table2[[#This Row],[200D EMA]]</f>
        <v>0.16201575637312726</v>
      </c>
      <c r="V221">
        <v>0.49214128971389198</v>
      </c>
      <c r="W221">
        <v>583.04999999999995</v>
      </c>
      <c r="X221">
        <v>599.5</v>
      </c>
      <c r="Y221">
        <v>555.1</v>
      </c>
      <c r="Z221">
        <v>599.5</v>
      </c>
      <c r="AA221">
        <v>555.1</v>
      </c>
      <c r="AB221">
        <v>599.5</v>
      </c>
      <c r="AC221" s="1">
        <f>(Table2[[#This Row],[Close Price]]/Table2[[#This Row],[Day Low]])-1</f>
        <v>5.8314038247149202E-3</v>
      </c>
      <c r="AD221" s="1">
        <f>(Table2[[#This Row],[Day High]]/Table2[[#This Row],[Close Price]])-1</f>
        <v>2.2252536448119864E-2</v>
      </c>
      <c r="AE221" s="1">
        <f>(Table2[[#This Row],[Close Price]]/Table2[[#This Row],[Current Week Low]])-1</f>
        <v>5.6476310574671285E-2</v>
      </c>
      <c r="AF221" s="1">
        <f>(Table2[[#This Row],[Current Week High]]/Table2[[#This Row],[Close Price]])-1</f>
        <v>2.2252536448119864E-2</v>
      </c>
      <c r="AG221" s="1">
        <f>(Table2[[#This Row],[Close Price]]/Table2[[#This Row],[Current Month Low]])-1</f>
        <v>5.6476310574671285E-2</v>
      </c>
      <c r="AH221" s="1">
        <f>(Table2[[#This Row],[Current Month High]]/Table2[[#This Row],[Close Price]])-1</f>
        <v>2.2252536448119864E-2</v>
      </c>
      <c r="AI221">
        <v>9.0800579759570308</v>
      </c>
      <c r="AJ221">
        <v>75.0597014925373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0.23</v>
      </c>
      <c r="AM221" t="s">
        <v>3203</v>
      </c>
      <c r="AN221">
        <v>4.47</v>
      </c>
      <c r="AO221" t="s">
        <v>3203</v>
      </c>
      <c r="AP221">
        <v>6.3617208605511996E-2</v>
      </c>
      <c r="AQ221">
        <f>(Table2[[#This Row],[Sharpe Ratio]]-AVERAGE(Table2[Sharpe Ratio]))/_xlfn.STDEV.P(Table2[Sharpe Ratio])</f>
        <v>3.8686042876461815E-3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0.90474381535219672</v>
      </c>
      <c r="AS221">
        <f>_xlfn.RANK.AVG(Table2[[#This Row],[1Y Return vs Nifty Z-Score]],Table2[1Y Return vs Nifty Z-Score])</f>
        <v>230</v>
      </c>
      <c r="AT221">
        <f>_xlfn.RANK.AVG(Table2[[#This Row],[6M Return vs Nifty Z-Score]],Table2[6M Return vs Nifty Z-Score])</f>
        <v>196</v>
      </c>
      <c r="AU221">
        <f>_xlfn.RANK.AVG(Table2[[#This Row],[Sharpe Ratio Z-Score]],Table2[Sharpe Ratio Z-Score])</f>
        <v>350</v>
      </c>
      <c r="AV221">
        <f>(Table2[[#This Row],[Rank 1Y]]+Table2[[#This Row],[Rank 6M]]+Table2[[#This Row],[Rank Sharpe]])/3</f>
        <v>258.66666666666669</v>
      </c>
    </row>
    <row r="222" spans="1:48" hidden="1" x14ac:dyDescent="0.3">
      <c r="A222" t="s">
        <v>324</v>
      </c>
      <c r="B222" t="s">
        <v>325</v>
      </c>
      <c r="C222" t="s">
        <v>3155</v>
      </c>
      <c r="D222" t="s">
        <v>18</v>
      </c>
      <c r="E222">
        <v>83325.529765719999</v>
      </c>
      <c r="F222">
        <v>396.5</v>
      </c>
      <c r="G222">
        <v>86.106229000877903</v>
      </c>
      <c r="H222">
        <f>(Table2[[#This Row],[1Y Return vs Nifty]]-AVERAGE(Table2[1Y Return vs Nifty]))/_xlfn.STDEV.P(Table2[1Y Return vs Nifty])</f>
        <v>1.105174320422456</v>
      </c>
      <c r="I222">
        <v>-1.8139003781230101</v>
      </c>
      <c r="J222">
        <f>(Table2[[#This Row],[1M Return vs Nifty]]-AVERAGE(Table2[1M Return vs Nifty]))/_xlfn.STDEV.P(Table2[1M Return vs Nifty])</f>
        <v>-0.26826055173663715</v>
      </c>
      <c r="K222">
        <v>7.1937616533311299</v>
      </c>
      <c r="L222">
        <f>(Table2[[#This Row],[6M Return vs Nifty]]-AVERAGE(Table2[6M Return vs Nifty]))/_xlfn.STDEV.P(Table2[6M Return vs Nifty])</f>
        <v>-6.0654757577485847E-2</v>
      </c>
      <c r="M222">
        <v>4.2291519318749602</v>
      </c>
      <c r="N222">
        <f>(Table2[[#This Row],[1W Return vs Nifty]]-AVERAGE(Table2[1W Return vs Nifty]))/_xlfn.STDEV.P(Table2[1W Return vs Nifty])</f>
        <v>0.33750745140688038</v>
      </c>
      <c r="O222">
        <v>393.33</v>
      </c>
      <c r="P222">
        <v>397.83290842127201</v>
      </c>
      <c r="Q222">
        <v>354.04889243767298</v>
      </c>
      <c r="R222">
        <v>52.219925532759802</v>
      </c>
      <c r="S222">
        <f>(Table2[[#This Row],[Close Price]]-Table2[[#This Row],[20D EMA]])/Table2[[#This Row],[20D EMA]]</f>
        <v>8.059390333816429E-3</v>
      </c>
      <c r="T222">
        <f>(Table2[[#This Row],[Close Price]]-Table2[[#This Row],[50D EMA]])/Table2[[#This Row],[50D EMA]]</f>
        <v>-3.3504227354177792E-3</v>
      </c>
      <c r="U222">
        <f>(Table2[[#This Row],[Close Price]]-Table2[[#This Row],[200D EMA]])/Table2[[#This Row],[200D EMA]]</f>
        <v>0.11990182279640982</v>
      </c>
      <c r="V222">
        <v>0.775841340110489</v>
      </c>
      <c r="W222">
        <v>385.35</v>
      </c>
      <c r="X222">
        <v>400</v>
      </c>
      <c r="Y222">
        <v>362.25</v>
      </c>
      <c r="Z222">
        <v>400</v>
      </c>
      <c r="AA222">
        <v>362.25</v>
      </c>
      <c r="AB222">
        <v>400</v>
      </c>
      <c r="AC222" s="1">
        <f>(Table2[[#This Row],[Close Price]]/Table2[[#This Row],[Day Low]])-1</f>
        <v>2.8934734656805405E-2</v>
      </c>
      <c r="AD222" s="1">
        <f>(Table2[[#This Row],[Day High]]/Table2[[#This Row],[Close Price]])-1</f>
        <v>8.8272383354350836E-3</v>
      </c>
      <c r="AE222" s="1">
        <f>(Table2[[#This Row],[Close Price]]/Table2[[#This Row],[Current Week Low]])-1</f>
        <v>9.4547964113181449E-2</v>
      </c>
      <c r="AF222" s="1">
        <f>(Table2[[#This Row],[Current Week High]]/Table2[[#This Row],[Close Price]])-1</f>
        <v>8.8272383354350836E-3</v>
      </c>
      <c r="AG222" s="1">
        <f>(Table2[[#This Row],[Close Price]]/Table2[[#This Row],[Current Month Low]])-1</f>
        <v>9.4547964113181449E-2</v>
      </c>
      <c r="AH222" s="1">
        <f>(Table2[[#This Row],[Current Month High]]/Table2[[#This Row],[Close Price]])-1</f>
        <v>8.8272383354350836E-3</v>
      </c>
      <c r="AI222">
        <v>15.296343001261</v>
      </c>
      <c r="AJ222">
        <v>128.70601807344701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0.09</v>
      </c>
      <c r="AM222" t="s">
        <v>3203</v>
      </c>
      <c r="AN222">
        <v>-1.39</v>
      </c>
      <c r="AO222" t="s">
        <v>3202</v>
      </c>
      <c r="AP222">
        <v>5.7800923278575E-2</v>
      </c>
      <c r="AQ222">
        <f>(Table2[[#This Row],[Sharpe Ratio]]-AVERAGE(Table2[Sharpe Ratio]))/_xlfn.STDEV.P(Table2[Sharpe Ratio])</f>
        <v>-6.5519927114364149E-2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88</v>
      </c>
      <c r="AT222">
        <f>_xlfn.RANK.AVG(Table2[[#This Row],[6M Return vs Nifty Z-Score]],Table2[6M Return vs Nifty Z-Score])</f>
        <v>329</v>
      </c>
      <c r="AU222">
        <f>_xlfn.RANK.AVG(Table2[[#This Row],[Sharpe Ratio Z-Score]],Table2[Sharpe Ratio Z-Score])</f>
        <v>363</v>
      </c>
      <c r="AV222">
        <f>(Table2[[#This Row],[Rank 1Y]]+Table2[[#This Row],[Rank 6M]]+Table2[[#This Row],[Rank Sharpe]])/3</f>
        <v>260</v>
      </c>
    </row>
    <row r="223" spans="1:48" x14ac:dyDescent="0.3">
      <c r="A223" t="s">
        <v>429</v>
      </c>
      <c r="B223" t="s">
        <v>430</v>
      </c>
      <c r="C223" t="s">
        <v>3164</v>
      </c>
      <c r="D223" t="s">
        <v>353</v>
      </c>
      <c r="E223">
        <v>53107.476789114997</v>
      </c>
      <c r="F223">
        <v>995.75</v>
      </c>
      <c r="G223">
        <v>61.896483337293802</v>
      </c>
      <c r="H223">
        <f>(Table2[[#This Row],[1Y Return vs Nifty]]-AVERAGE(Table2[1Y Return vs Nifty]))/_xlfn.STDEV.P(Table2[1Y Return vs Nifty])</f>
        <v>0.67661285949140548</v>
      </c>
      <c r="I223">
        <v>5.7411268215400604</v>
      </c>
      <c r="J223">
        <f>(Table2[[#This Row],[1M Return vs Nifty]]-AVERAGE(Table2[1M Return vs Nifty]))/_xlfn.STDEV.P(Table2[1M Return vs Nifty])</f>
        <v>0.52639633259956609</v>
      </c>
      <c r="K223">
        <v>37.724431946016097</v>
      </c>
      <c r="L223">
        <f>(Table2[[#This Row],[6M Return vs Nifty]]-AVERAGE(Table2[6M Return vs Nifty]))/_xlfn.STDEV.P(Table2[6M Return vs Nifty])</f>
        <v>0.9297919413349961</v>
      </c>
      <c r="M223">
        <v>5.9957933319042196</v>
      </c>
      <c r="N223">
        <f>(Table2[[#This Row],[1W Return vs Nifty]]-AVERAGE(Table2[1W Return vs Nifty]))/_xlfn.STDEV.P(Table2[1W Return vs Nifty])</f>
        <v>0.78602525745768503</v>
      </c>
      <c r="O223">
        <v>970.55</v>
      </c>
      <c r="P223">
        <v>915.53633956416695</v>
      </c>
      <c r="Q223">
        <v>755.75714674341896</v>
      </c>
      <c r="R223">
        <v>69.3216848827104</v>
      </c>
      <c r="S223" s="1">
        <f>(Table2[[#This Row],[Close Price]]-Table2[[#This Row],[20D EMA]])/Table2[[#This Row],[20D EMA]]</f>
        <v>2.5964659213847868E-2</v>
      </c>
      <c r="T223" s="1">
        <f>(Table2[[#This Row],[Close Price]]-Table2[[#This Row],[50D EMA]])/Table2[[#This Row],[50D EMA]]</f>
        <v>8.7613846626795888E-2</v>
      </c>
      <c r="U223" s="1">
        <f>(Table2[[#This Row],[Close Price]]-Table2[[#This Row],[200D EMA]])/Table2[[#This Row],[200D EMA]]</f>
        <v>0.31755287302371893</v>
      </c>
      <c r="V223">
        <v>0.50343065043217805</v>
      </c>
      <c r="W223">
        <v>990</v>
      </c>
      <c r="X223">
        <v>1030</v>
      </c>
      <c r="Y223">
        <v>955</v>
      </c>
      <c r="Z223">
        <v>1030</v>
      </c>
      <c r="AA223">
        <v>955</v>
      </c>
      <c r="AB223">
        <v>1030</v>
      </c>
      <c r="AC223" s="1">
        <f>(Table2[[#This Row],[Close Price]]/Table2[[#This Row],[Day Low]])-1</f>
        <v>5.8080808080807067E-3</v>
      </c>
      <c r="AD223" s="1">
        <f>(Table2[[#This Row],[Day High]]/Table2[[#This Row],[Close Price]])-1</f>
        <v>3.4396183781069567E-2</v>
      </c>
      <c r="AE223" s="1">
        <f>(Table2[[#This Row],[Close Price]]/Table2[[#This Row],[Current Week Low]])-1</f>
        <v>4.2670157068062764E-2</v>
      </c>
      <c r="AF223" s="1">
        <f>(Table2[[#This Row],[Current Week High]]/Table2[[#This Row],[Close Price]])-1</f>
        <v>3.4396183781069567E-2</v>
      </c>
      <c r="AG223" s="1">
        <f>(Table2[[#This Row],[Close Price]]/Table2[[#This Row],[Current Month Low]])-1</f>
        <v>4.2670157068062764E-2</v>
      </c>
      <c r="AH223" s="1">
        <f>(Table2[[#This Row],[Current Month High]]/Table2[[#This Row],[Close Price]])-1</f>
        <v>3.4396183781069567E-2</v>
      </c>
      <c r="AI223">
        <v>4.4438865177002196</v>
      </c>
      <c r="AJ223">
        <v>92.285410833252797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0.3</v>
      </c>
      <c r="AM223" t="s">
        <v>3203</v>
      </c>
      <c r="AN223">
        <v>1.86</v>
      </c>
      <c r="AO223" t="s">
        <v>3203</v>
      </c>
      <c r="AQ223">
        <f>(Table2[[#This Row],[Sharpe Ratio]]-AVERAGE(Table2[Sharpe Ratio]))/_xlfn.STDEV.P(Table2[Sharpe Ratio])</f>
        <v>-0.75508740094610949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2.163738989937543</v>
      </c>
      <c r="AS223">
        <f>_xlfn.RANK.AVG(Table2[[#This Row],[1Y Return vs Nifty Z-Score]],Table2[1Y Return vs Nifty Z-Score])</f>
        <v>131</v>
      </c>
      <c r="AT223">
        <f>_xlfn.RANK.AVG(Table2[[#This Row],[6M Return vs Nifty Z-Score]],Table2[6M Return vs Nifty Z-Score])</f>
        <v>102</v>
      </c>
      <c r="AU223">
        <f>_xlfn.RANK.AVG(Table2[[#This Row],[Sharpe Ratio Z-Score]],Table2[Sharpe Ratio Z-Score])</f>
        <v>547.5</v>
      </c>
      <c r="AV223">
        <f>(Table2[[#This Row],[Rank 1Y]]+Table2[[#This Row],[Rank 6M]]+Table2[[#This Row],[Rank Sharpe]])/3</f>
        <v>260.16666666666669</v>
      </c>
    </row>
    <row r="224" spans="1:48" x14ac:dyDescent="0.3">
      <c r="A224" t="s">
        <v>253</v>
      </c>
      <c r="B224" t="s">
        <v>254</v>
      </c>
      <c r="C224" t="s">
        <v>3169</v>
      </c>
      <c r="D224" t="s">
        <v>122</v>
      </c>
      <c r="E224">
        <v>103401.49869170001</v>
      </c>
      <c r="F224">
        <v>7903</v>
      </c>
      <c r="G224">
        <v>57.398823865289202</v>
      </c>
      <c r="H224">
        <f>(Table2[[#This Row],[1Y Return vs Nifty]]-AVERAGE(Table2[1Y Return vs Nifty]))/_xlfn.STDEV.P(Table2[1Y Return vs Nifty])</f>
        <v>0.59699519060395334</v>
      </c>
      <c r="I224">
        <v>-0.92564465230563198</v>
      </c>
      <c r="J224">
        <f>(Table2[[#This Row],[1M Return vs Nifty]]-AVERAGE(Table2[1M Return vs Nifty]))/_xlfn.STDEV.P(Table2[1M Return vs Nifty])</f>
        <v>-0.17483156611984024</v>
      </c>
      <c r="K224">
        <v>25.7786235292733</v>
      </c>
      <c r="L224">
        <f>(Table2[[#This Row],[6M Return vs Nifty]]-AVERAGE(Table2[6M Return vs Nifty]))/_xlfn.STDEV.P(Table2[6M Return vs Nifty])</f>
        <v>0.54225749159058034</v>
      </c>
      <c r="M224">
        <v>4.3902038954076801</v>
      </c>
      <c r="N224">
        <f>(Table2[[#This Row],[1W Return vs Nifty]]-AVERAGE(Table2[1W Return vs Nifty]))/_xlfn.STDEV.P(Table2[1W Return vs Nifty])</f>
        <v>0.37839558713305171</v>
      </c>
      <c r="O224">
        <v>7814.6</v>
      </c>
      <c r="P224">
        <v>7747.6751140595798</v>
      </c>
      <c r="Q224">
        <v>6706.7577452281903</v>
      </c>
      <c r="R224">
        <v>61.470125968274601</v>
      </c>
      <c r="S224" s="1">
        <f>(Table2[[#This Row],[Close Price]]-Table2[[#This Row],[20D EMA]])/Table2[[#This Row],[20D EMA]]</f>
        <v>1.1312159291582375E-2</v>
      </c>
      <c r="T224" s="1">
        <f>(Table2[[#This Row],[Close Price]]-Table2[[#This Row],[50D EMA]])/Table2[[#This Row],[50D EMA]]</f>
        <v>2.0047934851908634E-2</v>
      </c>
      <c r="U224" s="1">
        <f>(Table2[[#This Row],[Close Price]]-Table2[[#This Row],[200D EMA]])/Table2[[#This Row],[200D EMA]]</f>
        <v>0.17836371913432053</v>
      </c>
      <c r="V224">
        <v>0.92659761843441002</v>
      </c>
      <c r="W224">
        <v>7790</v>
      </c>
      <c r="X224">
        <v>8045.85</v>
      </c>
      <c r="Y224">
        <v>7370.55</v>
      </c>
      <c r="Z224">
        <v>8045.85</v>
      </c>
      <c r="AA224">
        <v>7370.55</v>
      </c>
      <c r="AB224">
        <v>8045.85</v>
      </c>
      <c r="AC224" s="1">
        <f>(Table2[[#This Row],[Close Price]]/Table2[[#This Row],[Day Low]])-1</f>
        <v>1.4505776636713819E-2</v>
      </c>
      <c r="AD224" s="1">
        <f>(Table2[[#This Row],[Day High]]/Table2[[#This Row],[Close Price]])-1</f>
        <v>1.8075414399595147E-2</v>
      </c>
      <c r="AE224" s="1">
        <f>(Table2[[#This Row],[Close Price]]/Table2[[#This Row],[Current Week Low]])-1</f>
        <v>7.224019917102531E-2</v>
      </c>
      <c r="AF224" s="1">
        <f>(Table2[[#This Row],[Current Week High]]/Table2[[#This Row],[Close Price]])-1</f>
        <v>1.8075414399595147E-2</v>
      </c>
      <c r="AG224" s="1">
        <f>(Table2[[#This Row],[Close Price]]/Table2[[#This Row],[Current Month Low]])-1</f>
        <v>7.224019917102531E-2</v>
      </c>
      <c r="AH224" s="1">
        <f>(Table2[[#This Row],[Current Month High]]/Table2[[#This Row],[Close Price]])-1</f>
        <v>1.8075414399595147E-2</v>
      </c>
      <c r="AI224">
        <v>7.1997975452359801</v>
      </c>
      <c r="AJ224">
        <v>84.109678396291201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0.06</v>
      </c>
      <c r="AM224" t="s">
        <v>3203</v>
      </c>
      <c r="AN224">
        <v>3.32</v>
      </c>
      <c r="AO224" t="s">
        <v>3203</v>
      </c>
      <c r="AP224">
        <v>1.5828069862633999E-2</v>
      </c>
      <c r="AQ224">
        <f>(Table2[[#This Row],[Sharpe Ratio]]-AVERAGE(Table2[Sharpe Ratio]))/_xlfn.STDEV.P(Table2[Sharpe Ratio])</f>
        <v>-0.56625785408566032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0.77655884912208484</v>
      </c>
      <c r="AS224">
        <f>_xlfn.RANK.AVG(Table2[[#This Row],[1Y Return vs Nifty Z-Score]],Table2[1Y Return vs Nifty Z-Score])</f>
        <v>146</v>
      </c>
      <c r="AT224">
        <f>_xlfn.RANK.AVG(Table2[[#This Row],[6M Return vs Nifty Z-Score]],Table2[6M Return vs Nifty Z-Score])</f>
        <v>154</v>
      </c>
      <c r="AU224">
        <f>_xlfn.RANK.AVG(Table2[[#This Row],[Sharpe Ratio Z-Score]],Table2[Sharpe Ratio Z-Score])</f>
        <v>482</v>
      </c>
      <c r="AV224">
        <f>(Table2[[#This Row],[Rank 1Y]]+Table2[[#This Row],[Rank 6M]]+Table2[[#This Row],[Rank Sharpe]])/3</f>
        <v>260.66666666666669</v>
      </c>
    </row>
    <row r="225" spans="1:48" x14ac:dyDescent="0.3">
      <c r="A225" t="s">
        <v>473</v>
      </c>
      <c r="B225" t="s">
        <v>474</v>
      </c>
      <c r="C225" t="s">
        <v>3171</v>
      </c>
      <c r="D225" t="s">
        <v>475</v>
      </c>
      <c r="E225">
        <v>47493.647499999999</v>
      </c>
      <c r="F225">
        <v>4303</v>
      </c>
      <c r="G225">
        <v>35.1243822714845</v>
      </c>
      <c r="H225">
        <f>(Table2[[#This Row],[1Y Return vs Nifty]]-AVERAGE(Table2[1Y Return vs Nifty]))/_xlfn.STDEV.P(Table2[1Y Return vs Nifty])</f>
        <v>0.20269252573857283</v>
      </c>
      <c r="I225">
        <v>8.8980216577522295</v>
      </c>
      <c r="J225">
        <f>(Table2[[#This Row],[1M Return vs Nifty]]-AVERAGE(Table2[1M Return vs Nifty]))/_xlfn.STDEV.P(Table2[1M Return vs Nifty])</f>
        <v>0.85844652228429541</v>
      </c>
      <c r="K225">
        <v>14.138156860941301</v>
      </c>
      <c r="L225">
        <f>(Table2[[#This Row],[6M Return vs Nifty]]-AVERAGE(Table2[6M Return vs Nifty]))/_xlfn.STDEV.P(Table2[6M Return vs Nifty])</f>
        <v>0.16462864574723934</v>
      </c>
      <c r="M225">
        <v>1.0907314789017</v>
      </c>
      <c r="N225">
        <f>(Table2[[#This Row],[1W Return vs Nifty]]-AVERAGE(Table2[1W Return vs Nifty]))/_xlfn.STDEV.P(Table2[1W Return vs Nifty])</f>
        <v>-0.45927986265087106</v>
      </c>
      <c r="O225">
        <v>4322.8599999999997</v>
      </c>
      <c r="P225">
        <v>4159.4009021030697</v>
      </c>
      <c r="Q225">
        <v>3642.2650655381399</v>
      </c>
      <c r="R225">
        <v>50.303873191912103</v>
      </c>
      <c r="S225" s="1">
        <f>(Table2[[#This Row],[Close Price]]-Table2[[#This Row],[20D EMA]])/Table2[[#This Row],[20D EMA]]</f>
        <v>-4.5941807044409663E-3</v>
      </c>
      <c r="T225" s="1">
        <f>(Table2[[#This Row],[Close Price]]-Table2[[#This Row],[50D EMA]])/Table2[[#This Row],[50D EMA]]</f>
        <v>3.4523985851982658E-2</v>
      </c>
      <c r="U225" s="1">
        <f>(Table2[[#This Row],[Close Price]]-Table2[[#This Row],[200D EMA]])/Table2[[#This Row],[200D EMA]]</f>
        <v>0.18140770168363279</v>
      </c>
      <c r="V225">
        <v>0.433633421242687</v>
      </c>
      <c r="W225">
        <v>4270.6499999999996</v>
      </c>
      <c r="X225">
        <v>4473.95</v>
      </c>
      <c r="Y225">
        <v>4131.6000000000004</v>
      </c>
      <c r="Z225">
        <v>4473.95</v>
      </c>
      <c r="AA225">
        <v>4131.6000000000004</v>
      </c>
      <c r="AB225">
        <v>4473.95</v>
      </c>
      <c r="AC225" s="1">
        <f>(Table2[[#This Row],[Close Price]]/Table2[[#This Row],[Day Low]])-1</f>
        <v>7.5749593153267014E-3</v>
      </c>
      <c r="AD225" s="1">
        <f>(Table2[[#This Row],[Day High]]/Table2[[#This Row],[Close Price]])-1</f>
        <v>3.9728096676737046E-2</v>
      </c>
      <c r="AE225" s="1">
        <f>(Table2[[#This Row],[Close Price]]/Table2[[#This Row],[Current Week Low]])-1</f>
        <v>4.1485138929228338E-2</v>
      </c>
      <c r="AF225" s="1">
        <f>(Table2[[#This Row],[Current Week High]]/Table2[[#This Row],[Close Price]])-1</f>
        <v>3.9728096676737046E-2</v>
      </c>
      <c r="AG225" s="1">
        <f>(Table2[[#This Row],[Close Price]]/Table2[[#This Row],[Current Month Low]])-1</f>
        <v>4.1485138929228338E-2</v>
      </c>
      <c r="AH225" s="1">
        <f>(Table2[[#This Row],[Current Month High]]/Table2[[#This Row],[Close Price]])-1</f>
        <v>3.9728096676737046E-2</v>
      </c>
      <c r="AI225">
        <v>13.4313269811759</v>
      </c>
      <c r="AJ225">
        <v>73.788368336025798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0.42</v>
      </c>
      <c r="AM225" t="s">
        <v>3203</v>
      </c>
      <c r="AN225">
        <v>-8.66</v>
      </c>
      <c r="AO225" t="s">
        <v>3202</v>
      </c>
      <c r="AP225">
        <v>7.7143799250203995E-2</v>
      </c>
      <c r="AQ225">
        <f>(Table2[[#This Row],[Sharpe Ratio]]-AVERAGE(Table2[Sharpe Ratio]))/_xlfn.STDEV.P(Table2[Sharpe Ratio])</f>
        <v>0.16524140616248739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0.93172923728172397</v>
      </c>
      <c r="AS225">
        <f>_xlfn.RANK.AVG(Table2[[#This Row],[1Y Return vs Nifty Z-Score]],Table2[1Y Return vs Nifty Z-Score])</f>
        <v>232</v>
      </c>
      <c r="AT225">
        <f>_xlfn.RANK.AVG(Table2[[#This Row],[6M Return vs Nifty Z-Score]],Table2[6M Return vs Nifty Z-Score])</f>
        <v>248</v>
      </c>
      <c r="AU225">
        <f>_xlfn.RANK.AVG(Table2[[#This Row],[Sharpe Ratio Z-Score]],Table2[Sharpe Ratio Z-Score])</f>
        <v>303</v>
      </c>
      <c r="AV225">
        <f>(Table2[[#This Row],[Rank 1Y]]+Table2[[#This Row],[Rank 6M]]+Table2[[#This Row],[Rank Sharpe]])/3</f>
        <v>261</v>
      </c>
    </row>
    <row r="226" spans="1:48" hidden="1" x14ac:dyDescent="0.3">
      <c r="A226" t="s">
        <v>142</v>
      </c>
      <c r="B226" t="s">
        <v>143</v>
      </c>
      <c r="C226" t="s">
        <v>3159</v>
      </c>
      <c r="D226" t="s">
        <v>144</v>
      </c>
      <c r="E226">
        <v>194663.62626759999</v>
      </c>
      <c r="F226">
        <v>597.25</v>
      </c>
      <c r="G226">
        <v>25.942262952333198</v>
      </c>
      <c r="H226">
        <f>(Table2[[#This Row],[1Y Return vs Nifty]]-AVERAGE(Table2[1Y Return vs Nifty]))/_xlfn.STDEV.P(Table2[1Y Return vs Nifty])</f>
        <v>4.0150443531661396E-2</v>
      </c>
      <c r="I226">
        <v>6.6683446879151296</v>
      </c>
      <c r="J226">
        <f>(Table2[[#This Row],[1M Return vs Nifty]]-AVERAGE(Table2[1M Return vs Nifty]))/_xlfn.STDEV.P(Table2[1M Return vs Nifty])</f>
        <v>0.62392345478217515</v>
      </c>
      <c r="K226">
        <v>-5.0170908989597702</v>
      </c>
      <c r="L226">
        <f>(Table2[[#This Row],[6M Return vs Nifty]]-AVERAGE(Table2[6M Return vs Nifty]))/_xlfn.STDEV.P(Table2[6M Return vs Nifty])</f>
        <v>-0.45678751474860174</v>
      </c>
      <c r="M226">
        <v>-1.0973243027628601</v>
      </c>
      <c r="N226">
        <f>(Table2[[#This Row],[1W Return vs Nifty]]-AVERAGE(Table2[1W Return vs Nifty]))/_xlfn.STDEV.P(Table2[1W Return vs Nifty])</f>
        <v>-1.0147870406739339</v>
      </c>
      <c r="O226">
        <v>600.77</v>
      </c>
      <c r="P226">
        <v>606.22347555007104</v>
      </c>
      <c r="Q226">
        <v>573.18375439125202</v>
      </c>
      <c r="R226">
        <v>49.393889678718402</v>
      </c>
      <c r="S226">
        <f>(Table2[[#This Row],[Close Price]]-Table2[[#This Row],[20D EMA]])/Table2[[#This Row],[20D EMA]]</f>
        <v>-5.8591474274680526E-3</v>
      </c>
      <c r="T226">
        <f>(Table2[[#This Row],[Close Price]]-Table2[[#This Row],[50D EMA]])/Table2[[#This Row],[50D EMA]]</f>
        <v>-1.4802256778209967E-2</v>
      </c>
      <c r="U226">
        <f>(Table2[[#This Row],[Close Price]]-Table2[[#This Row],[200D EMA]])/Table2[[#This Row],[200D EMA]]</f>
        <v>4.1986963908820923E-2</v>
      </c>
      <c r="V226">
        <v>0.78015374345295896</v>
      </c>
      <c r="W226">
        <v>592.4</v>
      </c>
      <c r="X226">
        <v>608.5</v>
      </c>
      <c r="Y226">
        <v>580.45000000000005</v>
      </c>
      <c r="Z226">
        <v>615.95000000000005</v>
      </c>
      <c r="AA226">
        <v>580.45000000000005</v>
      </c>
      <c r="AB226">
        <v>615.95000000000005</v>
      </c>
      <c r="AC226" s="1">
        <f>(Table2[[#This Row],[Close Price]]/Table2[[#This Row],[Day Low]])-1</f>
        <v>8.1870357866307142E-3</v>
      </c>
      <c r="AD226" s="1">
        <f>(Table2[[#This Row],[Day High]]/Table2[[#This Row],[Close Price]])-1</f>
        <v>1.8836333193804844E-2</v>
      </c>
      <c r="AE226" s="1">
        <f>(Table2[[#This Row],[Close Price]]/Table2[[#This Row],[Current Week Low]])-1</f>
        <v>2.8943061417865401E-2</v>
      </c>
      <c r="AF226" s="1">
        <f>(Table2[[#This Row],[Current Week High]]/Table2[[#This Row],[Close Price]])-1</f>
        <v>3.1310171619924665E-2</v>
      </c>
      <c r="AG226" s="1">
        <f>(Table2[[#This Row],[Close Price]]/Table2[[#This Row],[Current Month Low]])-1</f>
        <v>2.8943061417865401E-2</v>
      </c>
      <c r="AH226" s="1">
        <f>(Table2[[#This Row],[Current Month High]]/Table2[[#This Row],[Close Price]])-1</f>
        <v>3.1310171619924665E-2</v>
      </c>
      <c r="AI226">
        <v>14.0426956885726</v>
      </c>
      <c r="AJ226">
        <v>57.602385476039601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0.05</v>
      </c>
      <c r="AM226" t="s">
        <v>3203</v>
      </c>
      <c r="AN226">
        <v>0.45</v>
      </c>
      <c r="AO226" t="s">
        <v>3203</v>
      </c>
      <c r="AP226">
        <v>0.202000439196899</v>
      </c>
      <c r="AQ226">
        <f>(Table2[[#This Row],[Sharpe Ratio]]-AVERAGE(Table2[Sharpe Ratio]))/_xlfn.STDEV.P(Table2[Sharpe Ratio])</f>
        <v>1.6547864327049226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284</v>
      </c>
      <c r="AT226">
        <f>_xlfn.RANK.AVG(Table2[[#This Row],[6M Return vs Nifty Z-Score]],Table2[6M Return vs Nifty Z-Score])</f>
        <v>470</v>
      </c>
      <c r="AU226">
        <f>_xlfn.RANK.AVG(Table2[[#This Row],[Sharpe Ratio Z-Score]],Table2[Sharpe Ratio Z-Score])</f>
        <v>30</v>
      </c>
      <c r="AV226">
        <f>(Table2[[#This Row],[Rank 1Y]]+Table2[[#This Row],[Rank 6M]]+Table2[[#This Row],[Rank Sharpe]])/3</f>
        <v>261.33333333333331</v>
      </c>
    </row>
    <row r="227" spans="1:48" x14ac:dyDescent="0.3">
      <c r="A227" t="s">
        <v>760</v>
      </c>
      <c r="B227" t="s">
        <v>761</v>
      </c>
      <c r="C227" t="s">
        <v>3159</v>
      </c>
      <c r="D227" t="s">
        <v>128</v>
      </c>
      <c r="E227">
        <v>21905.936928200001</v>
      </c>
      <c r="F227">
        <v>879.4</v>
      </c>
      <c r="G227">
        <v>44.566008762736502</v>
      </c>
      <c r="H227">
        <f>(Table2[[#This Row],[1Y Return vs Nifty]]-AVERAGE(Table2[1Y Return vs Nifty]))/_xlfn.STDEV.P(Table2[1Y Return vs Nifty])</f>
        <v>0.36982840972857567</v>
      </c>
      <c r="I227">
        <v>-0.84588257355304597</v>
      </c>
      <c r="J227">
        <f>(Table2[[#This Row],[1M Return vs Nifty]]-AVERAGE(Table2[1M Return vs Nifty]))/_xlfn.STDEV.P(Table2[1M Return vs Nifty])</f>
        <v>-0.1664419887808552</v>
      </c>
      <c r="K227">
        <v>60.968786743723697</v>
      </c>
      <c r="L227">
        <f>(Table2[[#This Row],[6M Return vs Nifty]]-AVERAGE(Table2[6M Return vs Nifty]))/_xlfn.STDEV.P(Table2[6M Return vs Nifty])</f>
        <v>1.6838629871729927</v>
      </c>
      <c r="M227">
        <v>3.0087205786954399</v>
      </c>
      <c r="N227">
        <f>(Table2[[#This Row],[1W Return vs Nifty]]-AVERAGE(Table2[1W Return vs Nifty]))/_xlfn.STDEV.P(Table2[1W Return vs Nifty])</f>
        <v>2.7662344779906017E-2</v>
      </c>
      <c r="O227">
        <v>870.45</v>
      </c>
      <c r="P227">
        <v>861.27569630426694</v>
      </c>
      <c r="Q227">
        <v>721.33754895112202</v>
      </c>
      <c r="R227">
        <v>54.641526799061502</v>
      </c>
      <c r="S227" s="1">
        <f>(Table2[[#This Row],[Close Price]]-Table2[[#This Row],[20D EMA]])/Table2[[#This Row],[20D EMA]]</f>
        <v>1.0282038026308152E-2</v>
      </c>
      <c r="T227" s="1">
        <f>(Table2[[#This Row],[Close Price]]-Table2[[#This Row],[50D EMA]])/Table2[[#This Row],[50D EMA]]</f>
        <v>2.1043556405346626E-2</v>
      </c>
      <c r="U227" s="1">
        <f>(Table2[[#This Row],[Close Price]]-Table2[[#This Row],[200D EMA]])/Table2[[#This Row],[200D EMA]]</f>
        <v>0.21912411363960246</v>
      </c>
      <c r="V227">
        <v>0.64026417410915204</v>
      </c>
      <c r="W227">
        <v>868.65</v>
      </c>
      <c r="X227">
        <v>887.2</v>
      </c>
      <c r="Y227">
        <v>838</v>
      </c>
      <c r="Z227">
        <v>899</v>
      </c>
      <c r="AA227">
        <v>838</v>
      </c>
      <c r="AB227">
        <v>899</v>
      </c>
      <c r="AC227" s="1">
        <f>(Table2[[#This Row],[Close Price]]/Table2[[#This Row],[Day Low]])-1</f>
        <v>1.2375525240315488E-2</v>
      </c>
      <c r="AD227" s="1">
        <f>(Table2[[#This Row],[Day High]]/Table2[[#This Row],[Close Price]])-1</f>
        <v>8.8696838753696827E-3</v>
      </c>
      <c r="AE227" s="1">
        <f>(Table2[[#This Row],[Close Price]]/Table2[[#This Row],[Current Week Low]])-1</f>
        <v>4.9403341288782876E-2</v>
      </c>
      <c r="AF227" s="1">
        <f>(Table2[[#This Row],[Current Week High]]/Table2[[#This Row],[Close Price]])-1</f>
        <v>2.2287923584262126E-2</v>
      </c>
      <c r="AG227" s="1">
        <f>(Table2[[#This Row],[Close Price]]/Table2[[#This Row],[Current Month Low]])-1</f>
        <v>4.9403341288782876E-2</v>
      </c>
      <c r="AH227" s="1">
        <f>(Table2[[#This Row],[Current Month High]]/Table2[[#This Row],[Close Price]])-1</f>
        <v>2.2287923584262126E-2</v>
      </c>
      <c r="AI227">
        <v>14.617921309984</v>
      </c>
      <c r="AJ227">
        <v>84.709094727998306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0.12</v>
      </c>
      <c r="AM227" t="s">
        <v>3203</v>
      </c>
      <c r="AN227">
        <v>5.83</v>
      </c>
      <c r="AO227" t="s">
        <v>3203</v>
      </c>
      <c r="AQ227">
        <f>(Table2[[#This Row],[Sharpe Ratio]]-AVERAGE(Table2[Sharpe Ratio]))/_xlfn.STDEV.P(Table2[Sharpe Ratio])</f>
        <v>-0.75508740094610949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1.1598243519545097</v>
      </c>
      <c r="AS227">
        <f>_xlfn.RANK.AVG(Table2[[#This Row],[1Y Return vs Nifty Z-Score]],Table2[1Y Return vs Nifty Z-Score])</f>
        <v>194</v>
      </c>
      <c r="AT227">
        <f>_xlfn.RANK.AVG(Table2[[#This Row],[6M Return vs Nifty Z-Score]],Table2[6M Return vs Nifty Z-Score])</f>
        <v>44</v>
      </c>
      <c r="AU227">
        <f>_xlfn.RANK.AVG(Table2[[#This Row],[Sharpe Ratio Z-Score]],Table2[Sharpe Ratio Z-Score])</f>
        <v>547.5</v>
      </c>
      <c r="AV227">
        <f>(Table2[[#This Row],[Rank 1Y]]+Table2[[#This Row],[Rank 6M]]+Table2[[#This Row],[Rank Sharpe]])/3</f>
        <v>261.83333333333331</v>
      </c>
    </row>
    <row r="228" spans="1:48" x14ac:dyDescent="0.3">
      <c r="A228" t="s">
        <v>1207</v>
      </c>
      <c r="B228" t="s">
        <v>1208</v>
      </c>
      <c r="C228" t="s">
        <v>3167</v>
      </c>
      <c r="D228" t="s">
        <v>246</v>
      </c>
      <c r="E228">
        <v>9931.8695188950005</v>
      </c>
      <c r="F228">
        <v>1653.4</v>
      </c>
      <c r="G228">
        <v>119.348427979479</v>
      </c>
      <c r="H228">
        <f>(Table2[[#This Row],[1Y Return vs Nifty]]-AVERAGE(Table2[1Y Return vs Nifty]))/_xlfn.STDEV.P(Table2[1Y Return vs Nifty])</f>
        <v>1.6936284725971751</v>
      </c>
      <c r="I228">
        <v>22.846111114905501</v>
      </c>
      <c r="J228">
        <f>(Table2[[#This Row],[1M Return vs Nifty]]-AVERAGE(Table2[1M Return vs Nifty]))/_xlfn.STDEV.P(Table2[1M Return vs Nifty])</f>
        <v>2.3255418771439538</v>
      </c>
      <c r="K228">
        <v>21.066624920800301</v>
      </c>
      <c r="L228">
        <f>(Table2[[#This Row],[6M Return vs Nifty]]-AVERAGE(Table2[6M Return vs Nifty]))/_xlfn.STDEV.P(Table2[6M Return vs Nifty])</f>
        <v>0.38939535583326357</v>
      </c>
      <c r="M228">
        <v>17.6823509336683</v>
      </c>
      <c r="N228">
        <f>(Table2[[#This Row],[1W Return vs Nifty]]-AVERAGE(Table2[1W Return vs Nifty]))/_xlfn.STDEV.P(Table2[1W Return vs Nifty])</f>
        <v>3.7530276019871214</v>
      </c>
      <c r="O228">
        <v>1522.95</v>
      </c>
      <c r="P228">
        <v>1522.51074174621</v>
      </c>
      <c r="Q228">
        <v>1386.3476630451701</v>
      </c>
      <c r="R228">
        <v>82.551484662432003</v>
      </c>
      <c r="S228" s="1">
        <f>(Table2[[#This Row],[Close Price]]-Table2[[#This Row],[20D EMA]])/Table2[[#This Row],[20D EMA]]</f>
        <v>8.5656127909649063E-2</v>
      </c>
      <c r="T228" s="1">
        <f>(Table2[[#This Row],[Close Price]]-Table2[[#This Row],[50D EMA]])/Table2[[#This Row],[50D EMA]]</f>
        <v>8.5969349617638538E-2</v>
      </c>
      <c r="U228" s="1">
        <f>(Table2[[#This Row],[Close Price]]-Table2[[#This Row],[200D EMA]])/Table2[[#This Row],[200D EMA]]</f>
        <v>0.19263013461445774</v>
      </c>
      <c r="V228">
        <v>2.3144887558092502</v>
      </c>
      <c r="W228">
        <v>1648</v>
      </c>
      <c r="X228">
        <v>1710</v>
      </c>
      <c r="Y228">
        <v>1555</v>
      </c>
      <c r="Z228">
        <v>1710</v>
      </c>
      <c r="AA228">
        <v>1450.05</v>
      </c>
      <c r="AB228">
        <v>1710</v>
      </c>
      <c r="AC228" s="1">
        <f>(Table2[[#This Row],[Close Price]]/Table2[[#This Row],[Day Low]])-1</f>
        <v>3.2766990291261955E-3</v>
      </c>
      <c r="AD228" s="1">
        <f>(Table2[[#This Row],[Day High]]/Table2[[#This Row],[Close Price]])-1</f>
        <v>3.423249062537792E-2</v>
      </c>
      <c r="AE228" s="1">
        <f>(Table2[[#This Row],[Close Price]]/Table2[[#This Row],[Current Week Low]])-1</f>
        <v>6.3279742765273372E-2</v>
      </c>
      <c r="AF228" s="1">
        <f>(Table2[[#This Row],[Current Week High]]/Table2[[#This Row],[Close Price]])-1</f>
        <v>3.423249062537792E-2</v>
      </c>
      <c r="AG228" s="1">
        <f>(Table2[[#This Row],[Close Price]]/Table2[[#This Row],[Current Month Low]])-1</f>
        <v>0.14023654356746329</v>
      </c>
      <c r="AH228" s="1">
        <f>(Table2[[#This Row],[Current Month High]]/Table2[[#This Row],[Close Price]])-1</f>
        <v>3.423249062537792E-2</v>
      </c>
      <c r="AI228">
        <v>25.8013789766541</v>
      </c>
      <c r="AJ228">
        <v>157.378580323785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0.08</v>
      </c>
      <c r="AM228" t="s">
        <v>3203</v>
      </c>
      <c r="AN228">
        <v>13.37</v>
      </c>
      <c r="AO228" t="s">
        <v>3203</v>
      </c>
      <c r="AQ228">
        <f>(Table2[[#This Row],[Sharpe Ratio]]-AVERAGE(Table2[Sharpe Ratio]))/_xlfn.STDEV.P(Table2[Sharpe Ratio])</f>
        <v>-0.75508740094610949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7.4065059066154042</v>
      </c>
      <c r="AS228">
        <f>_xlfn.RANK.AVG(Table2[[#This Row],[1Y Return vs Nifty Z-Score]],Table2[1Y Return vs Nifty Z-Score])</f>
        <v>50</v>
      </c>
      <c r="AT228">
        <f>_xlfn.RANK.AVG(Table2[[#This Row],[6M Return vs Nifty Z-Score]],Table2[6M Return vs Nifty Z-Score])</f>
        <v>188</v>
      </c>
      <c r="AU228">
        <f>_xlfn.RANK.AVG(Table2[[#This Row],[Sharpe Ratio Z-Score]],Table2[Sharpe Ratio Z-Score])</f>
        <v>547.5</v>
      </c>
      <c r="AV228">
        <f>(Table2[[#This Row],[Rank 1Y]]+Table2[[#This Row],[Rank 6M]]+Table2[[#This Row],[Rank Sharpe]])/3</f>
        <v>261.83333333333331</v>
      </c>
    </row>
    <row r="229" spans="1:48" x14ac:dyDescent="0.3">
      <c r="A229" t="s">
        <v>1888</v>
      </c>
      <c r="B229" t="s">
        <v>1889</v>
      </c>
      <c r="C229" t="s">
        <v>3168</v>
      </c>
      <c r="D229" t="s">
        <v>46</v>
      </c>
      <c r="E229">
        <v>3955.9314248999999</v>
      </c>
      <c r="F229">
        <v>2252.4</v>
      </c>
      <c r="G229">
        <v>6.5973188228519399</v>
      </c>
      <c r="H229">
        <f>(Table2[[#This Row],[1Y Return vs Nifty]]-AVERAGE(Table2[1Y Return vs Nifty]))/_xlfn.STDEV.P(Table2[1Y Return vs Nifty])</f>
        <v>-0.30229419149110415</v>
      </c>
      <c r="I229">
        <v>10.3253563163161</v>
      </c>
      <c r="J229">
        <f>(Table2[[#This Row],[1M Return vs Nifty]]-AVERAGE(Table2[1M Return vs Nifty]))/_xlfn.STDEV.P(Table2[1M Return vs Nifty])</f>
        <v>1.0085771945775766</v>
      </c>
      <c r="K229">
        <v>37.550730819754598</v>
      </c>
      <c r="L229">
        <f>(Table2[[#This Row],[6M Return vs Nifty]]-AVERAGE(Table2[6M Return vs Nifty]))/_xlfn.STDEV.P(Table2[6M Return vs Nifty])</f>
        <v>0.92415689613442276</v>
      </c>
      <c r="M229">
        <v>2.0931351983985702</v>
      </c>
      <c r="N229">
        <f>(Table2[[#This Row],[1W Return vs Nifty]]-AVERAGE(Table2[1W Return vs Nifty]))/_xlfn.STDEV.P(Table2[1W Return vs Nifty])</f>
        <v>-0.20478796800917626</v>
      </c>
      <c r="O229">
        <v>2270.6</v>
      </c>
      <c r="P229">
        <v>2177.2422478820699</v>
      </c>
      <c r="Q229">
        <v>1904.18348509049</v>
      </c>
      <c r="R229">
        <v>56.757639435988501</v>
      </c>
      <c r="S229" s="1">
        <f>(Table2[[#This Row],[Close Price]]-Table2[[#This Row],[20D EMA]])/Table2[[#This Row],[20D EMA]]</f>
        <v>-8.0155025103496071E-3</v>
      </c>
      <c r="T229" s="1">
        <f>(Table2[[#This Row],[Close Price]]-Table2[[#This Row],[50D EMA]])/Table2[[#This Row],[50D EMA]]</f>
        <v>3.4519701329073726E-2</v>
      </c>
      <c r="U229" s="1">
        <f>(Table2[[#This Row],[Close Price]]-Table2[[#This Row],[200D EMA]])/Table2[[#This Row],[200D EMA]]</f>
        <v>0.18286920227803694</v>
      </c>
      <c r="V229">
        <v>0.61982802305474105</v>
      </c>
      <c r="W229">
        <v>2202.4</v>
      </c>
      <c r="X229">
        <v>2369.15</v>
      </c>
      <c r="Y229">
        <v>2202.4</v>
      </c>
      <c r="Z229">
        <v>2412</v>
      </c>
      <c r="AA229">
        <v>2202.4</v>
      </c>
      <c r="AB229">
        <v>2412</v>
      </c>
      <c r="AC229" s="1">
        <f>(Table2[[#This Row],[Close Price]]/Table2[[#This Row],[Day Low]])-1</f>
        <v>2.2702506356701679E-2</v>
      </c>
      <c r="AD229" s="1">
        <f>(Table2[[#This Row],[Day High]]/Table2[[#This Row],[Close Price]])-1</f>
        <v>5.1833599715858547E-2</v>
      </c>
      <c r="AE229" s="1">
        <f>(Table2[[#This Row],[Close Price]]/Table2[[#This Row],[Current Week Low]])-1</f>
        <v>2.2702506356701679E-2</v>
      </c>
      <c r="AF229" s="1">
        <f>(Table2[[#This Row],[Current Week High]]/Table2[[#This Row],[Close Price]])-1</f>
        <v>7.085775173148634E-2</v>
      </c>
      <c r="AG229" s="1">
        <f>(Table2[[#This Row],[Close Price]]/Table2[[#This Row],[Current Month Low]])-1</f>
        <v>2.2702506356701679E-2</v>
      </c>
      <c r="AH229" s="1">
        <f>(Table2[[#This Row],[Current Month High]]/Table2[[#This Row],[Close Price]])-1</f>
        <v>7.085775173148634E-2</v>
      </c>
      <c r="AI229">
        <v>21.426034452139898</v>
      </c>
      <c r="AJ229">
        <v>59.292786421499201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0.23</v>
      </c>
      <c r="AM229" t="s">
        <v>3203</v>
      </c>
      <c r="AN229">
        <v>3.3</v>
      </c>
      <c r="AO229" t="s">
        <v>3203</v>
      </c>
      <c r="AP229">
        <v>8.5157417188315002E-2</v>
      </c>
      <c r="AQ229">
        <f>(Table2[[#This Row],[Sharpe Ratio]]-AVERAGE(Table2[Sharpe Ratio]))/_xlfn.STDEV.P(Table2[Sharpe Ratio])</f>
        <v>0.26084420910048572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1.6864961403122047</v>
      </c>
      <c r="AS229">
        <f>_xlfn.RANK.AVG(Table2[[#This Row],[1Y Return vs Nifty Z-Score]],Table2[1Y Return vs Nifty Z-Score])</f>
        <v>411</v>
      </c>
      <c r="AT229">
        <f>_xlfn.RANK.AVG(Table2[[#This Row],[6M Return vs Nifty Z-Score]],Table2[6M Return vs Nifty Z-Score])</f>
        <v>103</v>
      </c>
      <c r="AU229">
        <f>_xlfn.RANK.AVG(Table2[[#This Row],[Sharpe Ratio Z-Score]],Table2[Sharpe Ratio Z-Score])</f>
        <v>276</v>
      </c>
      <c r="AV229">
        <f>(Table2[[#This Row],[Rank 1Y]]+Table2[[#This Row],[Rank 6M]]+Table2[[#This Row],[Rank Sharpe]])/3</f>
        <v>263.33333333333331</v>
      </c>
    </row>
    <row r="230" spans="1:48" hidden="1" x14ac:dyDescent="0.3">
      <c r="A230" t="s">
        <v>1022</v>
      </c>
      <c r="B230" t="s">
        <v>1023</v>
      </c>
      <c r="C230" t="s">
        <v>3167</v>
      </c>
      <c r="D230" t="s">
        <v>173</v>
      </c>
      <c r="E230">
        <v>13705.22572475</v>
      </c>
      <c r="F230">
        <v>593.70000000000005</v>
      </c>
      <c r="G230">
        <v>6.96684088922858</v>
      </c>
      <c r="H230">
        <f>(Table2[[#This Row],[1Y Return vs Nifty]]-AVERAGE(Table2[1Y Return vs Nifty]))/_xlfn.STDEV.P(Table2[1Y Return vs Nifty])</f>
        <v>-0.29575290358113482</v>
      </c>
      <c r="I230">
        <v>-6.5399596853140602</v>
      </c>
      <c r="J230">
        <f>(Table2[[#This Row],[1M Return vs Nifty]]-AVERAGE(Table2[1M Return vs Nifty]))/_xlfn.STDEV.P(Table2[1M Return vs Nifty])</f>
        <v>-0.76535943238766146</v>
      </c>
      <c r="K230">
        <v>5.4543027172968097</v>
      </c>
      <c r="L230">
        <f>(Table2[[#This Row],[6M Return vs Nifty]]-AVERAGE(Table2[6M Return vs Nifty]))/_xlfn.STDEV.P(Table2[6M Return vs Nifty])</f>
        <v>-0.11708461465474093</v>
      </c>
      <c r="M230">
        <v>11.1308457581944</v>
      </c>
      <c r="N230">
        <f>(Table2[[#This Row],[1W Return vs Nifty]]-AVERAGE(Table2[1W Return vs Nifty]))/_xlfn.STDEV.P(Table2[1W Return vs Nifty])</f>
        <v>2.089720760210755</v>
      </c>
      <c r="O230">
        <v>603.54999999999995</v>
      </c>
      <c r="P230">
        <v>620.55757270293498</v>
      </c>
      <c r="Q230">
        <v>572.76347683323502</v>
      </c>
      <c r="R230">
        <v>56.9186023365164</v>
      </c>
      <c r="S230">
        <f>(Table2[[#This Row],[Close Price]]-Table2[[#This Row],[20D EMA]])/Table2[[#This Row],[20D EMA]]</f>
        <v>-1.6320106039267517E-2</v>
      </c>
      <c r="T230">
        <f>(Table2[[#This Row],[Close Price]]-Table2[[#This Row],[50D EMA]])/Table2[[#This Row],[50D EMA]]</f>
        <v>-4.3279743708472686E-2</v>
      </c>
      <c r="U230">
        <f>(Table2[[#This Row],[Close Price]]-Table2[[#This Row],[200D EMA]])/Table2[[#This Row],[200D EMA]]</f>
        <v>3.6553523423877243E-2</v>
      </c>
      <c r="V230">
        <v>0.95474513258914795</v>
      </c>
      <c r="W230">
        <v>586.29999999999995</v>
      </c>
      <c r="X230">
        <v>610.75</v>
      </c>
      <c r="Y230">
        <v>575.6</v>
      </c>
      <c r="Z230">
        <v>613</v>
      </c>
      <c r="AA230">
        <v>575.6</v>
      </c>
      <c r="AB230">
        <v>613</v>
      </c>
      <c r="AC230" s="1">
        <f>(Table2[[#This Row],[Close Price]]/Table2[[#This Row],[Day Low]])-1</f>
        <v>1.2621524816647023E-2</v>
      </c>
      <c r="AD230" s="1">
        <f>(Table2[[#This Row],[Day High]]/Table2[[#This Row],[Close Price]])-1</f>
        <v>2.8718207849081967E-2</v>
      </c>
      <c r="AE230" s="1">
        <f>(Table2[[#This Row],[Close Price]]/Table2[[#This Row],[Current Week Low]])-1</f>
        <v>3.1445448227936046E-2</v>
      </c>
      <c r="AF230" s="1">
        <f>(Table2[[#This Row],[Current Week High]]/Table2[[#This Row],[Close Price]])-1</f>
        <v>3.2508000673740822E-2</v>
      </c>
      <c r="AG230" s="1">
        <f>(Table2[[#This Row],[Close Price]]/Table2[[#This Row],[Current Month Low]])-1</f>
        <v>3.1445448227936046E-2</v>
      </c>
      <c r="AH230" s="1">
        <f>(Table2[[#This Row],[Current Month High]]/Table2[[#This Row],[Close Price]])-1</f>
        <v>3.2508000673740822E-2</v>
      </c>
      <c r="AI230">
        <v>24.490483409129101</v>
      </c>
      <c r="AJ230">
        <v>50.2467417436416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0.02</v>
      </c>
      <c r="AM230" t="s">
        <v>3203</v>
      </c>
      <c r="AN230">
        <v>0.81</v>
      </c>
      <c r="AO230" t="s">
        <v>3203</v>
      </c>
      <c r="AP230">
        <v>0.20214878794986699</v>
      </c>
      <c r="AQ230">
        <f>(Table2[[#This Row],[Sharpe Ratio]]-AVERAGE(Table2[Sharpe Ratio]))/_xlfn.STDEV.P(Table2[Sharpe Ratio])</f>
        <v>1.6565562396392721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408</v>
      </c>
      <c r="AT230">
        <f>_xlfn.RANK.AVG(Table2[[#This Row],[6M Return vs Nifty Z-Score]],Table2[6M Return vs Nifty Z-Score])</f>
        <v>355</v>
      </c>
      <c r="AU230">
        <f>_xlfn.RANK.AVG(Table2[[#This Row],[Sharpe Ratio Z-Score]],Table2[Sharpe Ratio Z-Score])</f>
        <v>29</v>
      </c>
      <c r="AV230">
        <f>(Table2[[#This Row],[Rank 1Y]]+Table2[[#This Row],[Rank 6M]]+Table2[[#This Row],[Rank Sharpe]])/3</f>
        <v>264</v>
      </c>
    </row>
    <row r="231" spans="1:48" hidden="1" x14ac:dyDescent="0.3">
      <c r="A231" t="s">
        <v>392</v>
      </c>
      <c r="B231" t="s">
        <v>393</v>
      </c>
      <c r="C231" t="s">
        <v>3164</v>
      </c>
      <c r="D231" t="s">
        <v>117</v>
      </c>
      <c r="E231">
        <v>59003.205403139997</v>
      </c>
      <c r="F231">
        <v>723.05</v>
      </c>
      <c r="G231">
        <v>35.111861096184803</v>
      </c>
      <c r="H231">
        <f>(Table2[[#This Row],[1Y Return vs Nifty]]-AVERAGE(Table2[1Y Return vs Nifty]))/_xlfn.STDEV.P(Table2[1Y Return vs Nifty])</f>
        <v>0.20247087561247989</v>
      </c>
      <c r="I231">
        <v>-5.2320267490267804</v>
      </c>
      <c r="J231">
        <f>(Table2[[#This Row],[1M Return vs Nifty]]-AVERAGE(Table2[1M Return vs Nifty]))/_xlfn.STDEV.P(Table2[1M Return vs Nifty])</f>
        <v>-0.62778773547608668</v>
      </c>
      <c r="K231">
        <v>-5.3375181034875903</v>
      </c>
      <c r="L231">
        <f>(Table2[[#This Row],[6M Return vs Nifty]]-AVERAGE(Table2[6M Return vs Nifty]))/_xlfn.STDEV.P(Table2[6M Return vs Nifty])</f>
        <v>-0.46718250653633114</v>
      </c>
      <c r="M231">
        <v>5.5549793664847504</v>
      </c>
      <c r="N231">
        <f>(Table2[[#This Row],[1W Return vs Nifty]]-AVERAGE(Table2[1W Return vs Nifty]))/_xlfn.STDEV.P(Table2[1W Return vs Nifty])</f>
        <v>0.67411068744748315</v>
      </c>
      <c r="O231">
        <v>704.9</v>
      </c>
      <c r="P231">
        <v>723.52240790123506</v>
      </c>
      <c r="Q231">
        <v>688.72496954189398</v>
      </c>
      <c r="R231">
        <v>64.967405282849001</v>
      </c>
      <c r="S231">
        <f>(Table2[[#This Row],[Close Price]]-Table2[[#This Row],[20D EMA]])/Table2[[#This Row],[20D EMA]]</f>
        <v>2.5748333096893145E-2</v>
      </c>
      <c r="T231">
        <f>(Table2[[#This Row],[Close Price]]-Table2[[#This Row],[50D EMA]])/Table2[[#This Row],[50D EMA]]</f>
        <v>-6.5292780994225625E-4</v>
      </c>
      <c r="U231">
        <f>(Table2[[#This Row],[Close Price]]-Table2[[#This Row],[200D EMA]])/Table2[[#This Row],[200D EMA]]</f>
        <v>4.9838516063875682E-2</v>
      </c>
      <c r="V231">
        <v>0.57213546575400398</v>
      </c>
      <c r="W231">
        <v>705.15</v>
      </c>
      <c r="X231">
        <v>727.9</v>
      </c>
      <c r="Y231">
        <v>675.45</v>
      </c>
      <c r="Z231">
        <v>727.9</v>
      </c>
      <c r="AA231">
        <v>675.3</v>
      </c>
      <c r="AB231">
        <v>727.9</v>
      </c>
      <c r="AC231" s="1">
        <f>(Table2[[#This Row],[Close Price]]/Table2[[#This Row],[Day Low]])-1</f>
        <v>2.5384669928383952E-2</v>
      </c>
      <c r="AD231" s="1">
        <f>(Table2[[#This Row],[Day High]]/Table2[[#This Row],[Close Price]])-1</f>
        <v>6.7076965631698293E-3</v>
      </c>
      <c r="AE231" s="1">
        <f>(Table2[[#This Row],[Close Price]]/Table2[[#This Row],[Current Week Low]])-1</f>
        <v>7.0471537493522751E-2</v>
      </c>
      <c r="AF231" s="1">
        <f>(Table2[[#This Row],[Current Week High]]/Table2[[#This Row],[Close Price]])-1</f>
        <v>6.7076965631698293E-3</v>
      </c>
      <c r="AG231" s="1">
        <f>(Table2[[#This Row],[Close Price]]/Table2[[#This Row],[Current Month Low]])-1</f>
        <v>7.0709314378794685E-2</v>
      </c>
      <c r="AH231" s="1">
        <f>(Table2[[#This Row],[Current Month High]]/Table2[[#This Row],[Close Price]])-1</f>
        <v>6.7076965631698293E-3</v>
      </c>
      <c r="AI231">
        <v>17.280962589032502</v>
      </c>
      <c r="AJ231">
        <v>62.3919146546883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-0.04</v>
      </c>
      <c r="AM231" t="s">
        <v>3202</v>
      </c>
      <c r="AN231">
        <v>10.64</v>
      </c>
      <c r="AO231" t="s">
        <v>3203</v>
      </c>
      <c r="AP231">
        <v>0.163373469463753</v>
      </c>
      <c r="AQ231">
        <f>(Table2[[#This Row],[Sharpe Ratio]]-AVERAGE(Table2[Sharpe Ratio]))/_xlfn.STDEV.P(Table2[Sharpe Ratio])</f>
        <v>1.1939650404187223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233</v>
      </c>
      <c r="AT231">
        <f>_xlfn.RANK.AVG(Table2[[#This Row],[6M Return vs Nifty Z-Score]],Table2[6M Return vs Nifty Z-Score])</f>
        <v>475</v>
      </c>
      <c r="AU231">
        <f>_xlfn.RANK.AVG(Table2[[#This Row],[Sharpe Ratio Z-Score]],Table2[Sharpe Ratio Z-Score])</f>
        <v>85</v>
      </c>
      <c r="AV231">
        <f>(Table2[[#This Row],[Rank 1Y]]+Table2[[#This Row],[Rank 6M]]+Table2[[#This Row],[Rank Sharpe]])/3</f>
        <v>264.33333333333331</v>
      </c>
    </row>
    <row r="232" spans="1:48" x14ac:dyDescent="0.3">
      <c r="A232" t="s">
        <v>747</v>
      </c>
      <c r="B232" t="s">
        <v>748</v>
      </c>
      <c r="C232" t="s">
        <v>3156</v>
      </c>
      <c r="D232" t="s">
        <v>749</v>
      </c>
      <c r="E232">
        <v>23019.259625300001</v>
      </c>
      <c r="F232">
        <v>1629.15</v>
      </c>
      <c r="G232">
        <v>27.8105832960951</v>
      </c>
      <c r="H232">
        <f>(Table2[[#This Row],[1Y Return vs Nifty]]-AVERAGE(Table2[1Y Return vs Nifty]))/_xlfn.STDEV.P(Table2[1Y Return vs Nifty])</f>
        <v>7.3223492176455199E-2</v>
      </c>
      <c r="I232">
        <v>8.5573544597223403</v>
      </c>
      <c r="J232">
        <f>(Table2[[#This Row],[1M Return vs Nifty]]-AVERAGE(Table2[1M Return vs Nifty]))/_xlfn.STDEV.P(Table2[1M Return vs Nifty])</f>
        <v>0.82261428409009674</v>
      </c>
      <c r="K232">
        <v>42.251388824972899</v>
      </c>
      <c r="L232">
        <f>(Table2[[#This Row],[6M Return vs Nifty]]-AVERAGE(Table2[6M Return vs Nifty]))/_xlfn.STDEV.P(Table2[6M Return vs Nifty])</f>
        <v>1.0766511309269191</v>
      </c>
      <c r="M232">
        <v>9.8740846264756605</v>
      </c>
      <c r="N232">
        <f>(Table2[[#This Row],[1W Return vs Nifty]]-AVERAGE(Table2[1W Return vs Nifty]))/_xlfn.STDEV.P(Table2[1W Return vs Nifty])</f>
        <v>1.7706521900305932</v>
      </c>
      <c r="O232">
        <v>1551.9</v>
      </c>
      <c r="P232">
        <v>1542.55451528863</v>
      </c>
      <c r="Q232">
        <v>1377.3117192437701</v>
      </c>
      <c r="R232">
        <v>76.286820069960001</v>
      </c>
      <c r="S232" s="1">
        <f>(Table2[[#This Row],[Close Price]]-Table2[[#This Row],[20D EMA]])/Table2[[#This Row],[20D EMA]]</f>
        <v>4.9777691861589014E-2</v>
      </c>
      <c r="T232" s="1">
        <f>(Table2[[#This Row],[Close Price]]-Table2[[#This Row],[50D EMA]])/Table2[[#This Row],[50D EMA]]</f>
        <v>5.6137714325880446E-2</v>
      </c>
      <c r="U232" s="1">
        <f>(Table2[[#This Row],[Close Price]]-Table2[[#This Row],[200D EMA]])/Table2[[#This Row],[200D EMA]]</f>
        <v>0.18284770051510554</v>
      </c>
      <c r="V232">
        <v>0.570046190456998</v>
      </c>
      <c r="W232">
        <v>1616</v>
      </c>
      <c r="X232">
        <v>1665.1</v>
      </c>
      <c r="Y232">
        <v>1503.05</v>
      </c>
      <c r="Z232">
        <v>1665.1</v>
      </c>
      <c r="AA232">
        <v>1501</v>
      </c>
      <c r="AB232">
        <v>1665.1</v>
      </c>
      <c r="AC232" s="1">
        <f>(Table2[[#This Row],[Close Price]]/Table2[[#This Row],[Day Low]])-1</f>
        <v>8.1373762376237835E-3</v>
      </c>
      <c r="AD232" s="1">
        <f>(Table2[[#This Row],[Day High]]/Table2[[#This Row],[Close Price]])-1</f>
        <v>2.2066721910198428E-2</v>
      </c>
      <c r="AE232" s="1">
        <f>(Table2[[#This Row],[Close Price]]/Table2[[#This Row],[Current Week Low]])-1</f>
        <v>8.38960779747846E-2</v>
      </c>
      <c r="AF232" s="1">
        <f>(Table2[[#This Row],[Current Week High]]/Table2[[#This Row],[Close Price]])-1</f>
        <v>2.2066721910198428E-2</v>
      </c>
      <c r="AG232" s="1">
        <f>(Table2[[#This Row],[Close Price]]/Table2[[#This Row],[Current Month Low]])-1</f>
        <v>8.5376415722851595E-2</v>
      </c>
      <c r="AH232" s="1">
        <f>(Table2[[#This Row],[Current Month High]]/Table2[[#This Row],[Close Price]])-1</f>
        <v>2.2066721910198428E-2</v>
      </c>
      <c r="AI232">
        <v>5.2696191265383803</v>
      </c>
      <c r="AJ232">
        <v>63.2087757964335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-0.02</v>
      </c>
      <c r="AM232" t="s">
        <v>3202</v>
      </c>
      <c r="AN232">
        <v>10.46</v>
      </c>
      <c r="AO232" t="s">
        <v>3203</v>
      </c>
      <c r="AP232">
        <v>3.2579196252558E-2</v>
      </c>
      <c r="AQ232">
        <f>(Table2[[#This Row],[Sharpe Ratio]]-AVERAGE(Table2[Sharpe Ratio]))/_xlfn.STDEV.P(Table2[Sharpe Ratio])</f>
        <v>-0.3664162035835517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3.3767248936405125</v>
      </c>
      <c r="AS232">
        <f>_xlfn.RANK.AVG(Table2[[#This Row],[1Y Return vs Nifty Z-Score]],Table2[1Y Return vs Nifty Z-Score])</f>
        <v>272</v>
      </c>
      <c r="AT232">
        <f>_xlfn.RANK.AVG(Table2[[#This Row],[6M Return vs Nifty Z-Score]],Table2[6M Return vs Nifty Z-Score])</f>
        <v>84</v>
      </c>
      <c r="AU232">
        <f>_xlfn.RANK.AVG(Table2[[#This Row],[Sharpe Ratio Z-Score]],Table2[Sharpe Ratio Z-Score])</f>
        <v>439</v>
      </c>
      <c r="AV232">
        <f>(Table2[[#This Row],[Rank 1Y]]+Table2[[#This Row],[Rank 6M]]+Table2[[#This Row],[Rank Sharpe]])/3</f>
        <v>265</v>
      </c>
    </row>
    <row r="233" spans="1:48" hidden="1" x14ac:dyDescent="0.3">
      <c r="A233" t="s">
        <v>118</v>
      </c>
      <c r="B233" t="s">
        <v>119</v>
      </c>
      <c r="C233" t="s">
        <v>3162</v>
      </c>
      <c r="D233" t="s">
        <v>57</v>
      </c>
      <c r="E233">
        <v>237703.14693382999</v>
      </c>
      <c r="F233">
        <v>599.65</v>
      </c>
      <c r="G233">
        <v>31.544376822761901</v>
      </c>
      <c r="H233">
        <f>(Table2[[#This Row],[1Y Return vs Nifty]]-AVERAGE(Table2[1Y Return vs Nifty]))/_xlfn.STDEV.P(Table2[1Y Return vs Nifty])</f>
        <v>0.13931918896067041</v>
      </c>
      <c r="I233">
        <v>-1.6427017702400599</v>
      </c>
      <c r="J233">
        <f>(Table2[[#This Row],[1M Return vs Nifty]]-AVERAGE(Table2[1M Return vs Nifty]))/_xlfn.STDEV.P(Table2[1M Return vs Nifty])</f>
        <v>-0.25025344881726874</v>
      </c>
      <c r="K233">
        <v>-5.2151166888685996</v>
      </c>
      <c r="L233">
        <f>(Table2[[#This Row],[6M Return vs Nifty]]-AVERAGE(Table2[6M Return vs Nifty]))/_xlfn.STDEV.P(Table2[6M Return vs Nifty])</f>
        <v>-0.46321167733771235</v>
      </c>
      <c r="M233">
        <v>2.2219523226859299</v>
      </c>
      <c r="N233">
        <f>(Table2[[#This Row],[1W Return vs Nifty]]-AVERAGE(Table2[1W Return vs Nifty]))/_xlfn.STDEV.P(Table2[1W Return vs Nifty])</f>
        <v>-0.17208366595546945</v>
      </c>
      <c r="O233">
        <v>607.80999999999995</v>
      </c>
      <c r="P233">
        <v>629.88505749982698</v>
      </c>
      <c r="Q233">
        <v>610.57533135355595</v>
      </c>
      <c r="R233">
        <v>60.606528576344402</v>
      </c>
      <c r="S233" s="1">
        <f>(Table2[[#This Row],[Close Price]]-Table2[[#This Row],[20D EMA]])/Table2[[#This Row],[20D EMA]]</f>
        <v>-1.3425248021585642E-2</v>
      </c>
      <c r="T233" s="1">
        <f>(Table2[[#This Row],[Close Price]]-Table2[[#This Row],[50D EMA]])/Table2[[#This Row],[50D EMA]]</f>
        <v>-4.8000912451928286E-2</v>
      </c>
      <c r="U233" s="1">
        <f>(Table2[[#This Row],[Close Price]]-Table2[[#This Row],[200D EMA]])/Table2[[#This Row],[200D EMA]]</f>
        <v>-1.7893502721991927E-2</v>
      </c>
      <c r="V233">
        <v>0.45886182910900403</v>
      </c>
      <c r="W233">
        <v>596.45000000000005</v>
      </c>
      <c r="X233">
        <v>616.85</v>
      </c>
      <c r="Y233">
        <v>581</v>
      </c>
      <c r="Z233">
        <v>627</v>
      </c>
      <c r="AA233">
        <v>581</v>
      </c>
      <c r="AB233">
        <v>627</v>
      </c>
      <c r="AC233" s="1">
        <f>(Table2[[#This Row],[Close Price]]/Table2[[#This Row],[Day Low]])-1</f>
        <v>5.3650767038309066E-3</v>
      </c>
      <c r="AD233" s="1">
        <f>(Table2[[#This Row],[Day High]]/Table2[[#This Row],[Close Price]])-1</f>
        <v>2.86833986492121E-2</v>
      </c>
      <c r="AE233" s="1">
        <f>(Table2[[#This Row],[Close Price]]/Table2[[#This Row],[Current Week Low]])-1</f>
        <v>3.2099827882960286E-2</v>
      </c>
      <c r="AF233" s="1">
        <f>(Table2[[#This Row],[Current Week High]]/Table2[[#This Row],[Close Price]])-1</f>
        <v>4.560993913115996E-2</v>
      </c>
      <c r="AG233" s="1">
        <f>(Table2[[#This Row],[Close Price]]/Table2[[#This Row],[Current Month Low]])-1</f>
        <v>3.2099827882960286E-2</v>
      </c>
      <c r="AH233" s="1">
        <f>(Table2[[#This Row],[Current Month High]]/Table2[[#This Row],[Close Price]])-1</f>
        <v>4.560993913115996E-2</v>
      </c>
      <c r="AI233">
        <v>49.395480697073303</v>
      </c>
      <c r="AJ233">
        <v>57.802631578947299</v>
      </c>
      <c r="AK233" t="str">
        <f>IF(AND(Table2[[#This Row],[20D EMA]]&gt;Table2[[#This Row],[50D EMA]],Table2[[#This Row],[50D EMA]]&gt;Table2[[#This Row],[200D EMA]]),"Uptrend","Downtrend/NoTrend")</f>
        <v>Downtrend/NoTrend</v>
      </c>
      <c r="AL233">
        <v>-0.04</v>
      </c>
      <c r="AM233" t="s">
        <v>3202</v>
      </c>
      <c r="AN233">
        <v>1.96</v>
      </c>
      <c r="AO233" t="s">
        <v>3203</v>
      </c>
      <c r="AP233">
        <v>0.16541051637252999</v>
      </c>
      <c r="AQ233">
        <f>(Table2[[#This Row],[Sharpe Ratio]]-AVERAGE(Table2[Sharpe Ratio]))/_xlfn.STDEV.P(Table2[Sharpe Ratio])</f>
        <v>1.2182670967058193</v>
      </c>
      <c r="AR2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3">
        <f>_xlfn.RANK.AVG(Table2[[#This Row],[1Y Return vs Nifty Z-Score]],Table2[1Y Return vs Nifty Z-Score])</f>
        <v>246</v>
      </c>
      <c r="AT233">
        <f>_xlfn.RANK.AVG(Table2[[#This Row],[6M Return vs Nifty Z-Score]],Table2[6M Return vs Nifty Z-Score])</f>
        <v>472</v>
      </c>
      <c r="AU233">
        <f>_xlfn.RANK.AVG(Table2[[#This Row],[Sharpe Ratio Z-Score]],Table2[Sharpe Ratio Z-Score])</f>
        <v>81</v>
      </c>
      <c r="AV233">
        <f>(Table2[[#This Row],[Rank 1Y]]+Table2[[#This Row],[Rank 6M]]+Table2[[#This Row],[Rank Sharpe]])/3</f>
        <v>266.33333333333331</v>
      </c>
    </row>
    <row r="234" spans="1:48" hidden="1" x14ac:dyDescent="0.3">
      <c r="A234" t="s">
        <v>406</v>
      </c>
      <c r="B234" t="s">
        <v>407</v>
      </c>
      <c r="C234" t="s">
        <v>3157</v>
      </c>
      <c r="D234" t="s">
        <v>141</v>
      </c>
      <c r="E234">
        <v>56416.181178940002</v>
      </c>
      <c r="F234">
        <v>205.98</v>
      </c>
      <c r="G234">
        <v>218.60414753667499</v>
      </c>
      <c r="H234">
        <f>(Table2[[#This Row],[1Y Return vs Nifty]]-AVERAGE(Table2[1Y Return vs Nifty]))/_xlfn.STDEV.P(Table2[1Y Return vs Nifty])</f>
        <v>3.4506554472001452</v>
      </c>
      <c r="I234">
        <v>-3.8475405248913899</v>
      </c>
      <c r="J234">
        <f>(Table2[[#This Row],[1M Return vs Nifty]]-AVERAGE(Table2[1M Return vs Nifty]))/_xlfn.STDEV.P(Table2[1M Return vs Nifty])</f>
        <v>-0.48216396997503219</v>
      </c>
      <c r="K234">
        <v>14.321375524656</v>
      </c>
      <c r="L234">
        <f>(Table2[[#This Row],[6M Return vs Nifty]]-AVERAGE(Table2[6M Return vs Nifty]))/_xlfn.STDEV.P(Table2[6M Return vs Nifty])</f>
        <v>0.1705724497618816</v>
      </c>
      <c r="M234">
        <v>-0.36908102335021298</v>
      </c>
      <c r="N234">
        <f>(Table2[[#This Row],[1W Return vs Nifty]]-AVERAGE(Table2[1W Return vs Nifty]))/_xlfn.STDEV.P(Table2[1W Return vs Nifty])</f>
        <v>-0.82989944665061155</v>
      </c>
      <c r="O234">
        <v>210.39</v>
      </c>
      <c r="P234">
        <v>218.798940071982</v>
      </c>
      <c r="Q234">
        <v>188.626298418235</v>
      </c>
      <c r="R234">
        <v>52.3166228904715</v>
      </c>
      <c r="S234">
        <f>(Table2[[#This Row],[Close Price]]-Table2[[#This Row],[20D EMA]])/Table2[[#This Row],[20D EMA]]</f>
        <v>-2.0961072294310552E-2</v>
      </c>
      <c r="T234">
        <f>(Table2[[#This Row],[Close Price]]-Table2[[#This Row],[50D EMA]])/Table2[[#This Row],[50D EMA]]</f>
        <v>-5.858776129246672E-2</v>
      </c>
      <c r="U234">
        <f>(Table2[[#This Row],[Close Price]]-Table2[[#This Row],[200D EMA]])/Table2[[#This Row],[200D EMA]]</f>
        <v>9.2000435396803429E-2</v>
      </c>
      <c r="V234">
        <v>0.48029642129378303</v>
      </c>
      <c r="W234">
        <v>205.25</v>
      </c>
      <c r="X234">
        <v>211.58</v>
      </c>
      <c r="Y234">
        <v>201.41</v>
      </c>
      <c r="Z234">
        <v>212</v>
      </c>
      <c r="AA234">
        <v>201.41</v>
      </c>
      <c r="AB234">
        <v>212.73</v>
      </c>
      <c r="AC234" s="1">
        <f>(Table2[[#This Row],[Close Price]]/Table2[[#This Row],[Day Low]])-1</f>
        <v>3.5566382460414658E-3</v>
      </c>
      <c r="AD234" s="1">
        <f>(Table2[[#This Row],[Day High]]/Table2[[#This Row],[Close Price]])-1</f>
        <v>2.7187105544227652E-2</v>
      </c>
      <c r="AE234" s="1">
        <f>(Table2[[#This Row],[Close Price]]/Table2[[#This Row],[Current Week Low]])-1</f>
        <v>2.2690035251476948E-2</v>
      </c>
      <c r="AF234" s="1">
        <f>(Table2[[#This Row],[Current Week High]]/Table2[[#This Row],[Close Price]])-1</f>
        <v>2.9226138460044737E-2</v>
      </c>
      <c r="AG234" s="1">
        <f>(Table2[[#This Row],[Close Price]]/Table2[[#This Row],[Current Month Low]])-1</f>
        <v>2.2690035251476948E-2</v>
      </c>
      <c r="AH234" s="1">
        <f>(Table2[[#This Row],[Current Month High]]/Table2[[#This Row],[Close Price]])-1</f>
        <v>3.2770171861345787E-2</v>
      </c>
      <c r="AI234">
        <v>50.500048548402702</v>
      </c>
      <c r="AJ234">
        <v>340.12820512820502</v>
      </c>
      <c r="AK234" t="str">
        <f>IF(AND(Table2[[#This Row],[20D EMA]]&gt;Table2[[#This Row],[50D EMA]],Table2[[#This Row],[50D EMA]]&gt;Table2[[#This Row],[200D EMA]]),"Uptrend","Downtrend/NoTrend")</f>
        <v>Downtrend/NoTrend</v>
      </c>
      <c r="AL234">
        <v>-0.17</v>
      </c>
      <c r="AM234" t="s">
        <v>3202</v>
      </c>
      <c r="AN234">
        <v>3.24</v>
      </c>
      <c r="AO234" t="s">
        <v>3203</v>
      </c>
      <c r="AQ234">
        <f>(Table2[[#This Row],[Sharpe Ratio]]-AVERAGE(Table2[Sharpe Ratio]))/_xlfn.STDEV.P(Table2[Sharpe Ratio])</f>
        <v>-0.75508740094610949</v>
      </c>
      <c r="AR2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4">
        <f>_xlfn.RANK.AVG(Table2[[#This Row],[1Y Return vs Nifty Z-Score]],Table2[1Y Return vs Nifty Z-Score])</f>
        <v>8</v>
      </c>
      <c r="AT234">
        <f>_xlfn.RANK.AVG(Table2[[#This Row],[6M Return vs Nifty Z-Score]],Table2[6M Return vs Nifty Z-Score])</f>
        <v>246</v>
      </c>
      <c r="AU234">
        <f>_xlfn.RANK.AVG(Table2[[#This Row],[Sharpe Ratio Z-Score]],Table2[Sharpe Ratio Z-Score])</f>
        <v>547.5</v>
      </c>
      <c r="AV234">
        <f>(Table2[[#This Row],[Rank 1Y]]+Table2[[#This Row],[Rank 6M]]+Table2[[#This Row],[Rank Sharpe]])/3</f>
        <v>267.16666666666669</v>
      </c>
    </row>
    <row r="235" spans="1:48" x14ac:dyDescent="0.3">
      <c r="A235" t="s">
        <v>1057</v>
      </c>
      <c r="B235" t="s">
        <v>1058</v>
      </c>
      <c r="C235" t="s">
        <v>3167</v>
      </c>
      <c r="D235" t="s">
        <v>117</v>
      </c>
      <c r="E235">
        <v>12812.87781045</v>
      </c>
      <c r="F235">
        <v>416.7</v>
      </c>
      <c r="G235">
        <v>10.1585164687143</v>
      </c>
      <c r="H235">
        <f>(Table2[[#This Row],[1Y Return vs Nifty]]-AVERAGE(Table2[1Y Return vs Nifty]))/_xlfn.STDEV.P(Table2[1Y Return vs Nifty])</f>
        <v>-0.23925379086142448</v>
      </c>
      <c r="I235">
        <v>21.5128996250642</v>
      </c>
      <c r="J235">
        <f>(Table2[[#This Row],[1M Return vs Nifty]]-AVERAGE(Table2[1M Return vs Nifty]))/_xlfn.STDEV.P(Table2[1M Return vs Nifty])</f>
        <v>2.1853113179838539</v>
      </c>
      <c r="K235">
        <v>6.6531144047847697</v>
      </c>
      <c r="L235">
        <f>(Table2[[#This Row],[6M Return vs Nifty]]-AVERAGE(Table2[6M Return vs Nifty]))/_xlfn.STDEV.P(Table2[6M Return vs Nifty])</f>
        <v>-7.8193916641646918E-2</v>
      </c>
      <c r="M235">
        <v>1.2039480576581001</v>
      </c>
      <c r="N235">
        <f>(Table2[[#This Row],[1W Return vs Nifty]]-AVERAGE(Table2[1W Return vs Nifty]))/_xlfn.STDEV.P(Table2[1W Return vs Nifty])</f>
        <v>-0.43053625259420775</v>
      </c>
      <c r="O235">
        <v>407.13</v>
      </c>
      <c r="P235">
        <v>387.51760935470901</v>
      </c>
      <c r="Q235">
        <v>355.56142679516699</v>
      </c>
      <c r="R235">
        <v>57.4979977569201</v>
      </c>
      <c r="S235" s="1">
        <f>(Table2[[#This Row],[Close Price]]-Table2[[#This Row],[20D EMA]])/Table2[[#This Row],[20D EMA]]</f>
        <v>2.3506005452803756E-2</v>
      </c>
      <c r="T235" s="1">
        <f>(Table2[[#This Row],[Close Price]]-Table2[[#This Row],[50D EMA]])/Table2[[#This Row],[50D EMA]]</f>
        <v>7.5305973046967456E-2</v>
      </c>
      <c r="U235" s="1">
        <f>(Table2[[#This Row],[Close Price]]-Table2[[#This Row],[200D EMA]])/Table2[[#This Row],[200D EMA]]</f>
        <v>0.17194939776201851</v>
      </c>
      <c r="V235">
        <v>0.59668610455634297</v>
      </c>
      <c r="W235">
        <v>408.55</v>
      </c>
      <c r="X235">
        <v>437.7</v>
      </c>
      <c r="Y235">
        <v>406.55</v>
      </c>
      <c r="Z235">
        <v>437.7</v>
      </c>
      <c r="AA235">
        <v>406.55</v>
      </c>
      <c r="AB235">
        <v>437.7</v>
      </c>
      <c r="AC235" s="1">
        <f>(Table2[[#This Row],[Close Price]]/Table2[[#This Row],[Day Low]])-1</f>
        <v>1.9948598702729026E-2</v>
      </c>
      <c r="AD235" s="1">
        <f>(Table2[[#This Row],[Day High]]/Table2[[#This Row],[Close Price]])-1</f>
        <v>5.0395968322534124E-2</v>
      </c>
      <c r="AE235" s="1">
        <f>(Table2[[#This Row],[Close Price]]/Table2[[#This Row],[Current Week Low]])-1</f>
        <v>2.4966178821792973E-2</v>
      </c>
      <c r="AF235" s="1">
        <f>(Table2[[#This Row],[Current Week High]]/Table2[[#This Row],[Close Price]])-1</f>
        <v>5.0395968322534124E-2</v>
      </c>
      <c r="AG235" s="1">
        <f>(Table2[[#This Row],[Close Price]]/Table2[[#This Row],[Current Month Low]])-1</f>
        <v>2.4966178821792973E-2</v>
      </c>
      <c r="AH235" s="1">
        <f>(Table2[[#This Row],[Current Month High]]/Table2[[#This Row],[Close Price]])-1</f>
        <v>5.0395968322534124E-2</v>
      </c>
      <c r="AI235">
        <v>8.2313414926805795</v>
      </c>
      <c r="AJ235">
        <v>52.609412195568503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0.24</v>
      </c>
      <c r="AM235" t="s">
        <v>3203</v>
      </c>
      <c r="AN235">
        <v>5.76</v>
      </c>
      <c r="AO235" t="s">
        <v>3203</v>
      </c>
      <c r="AP235">
        <v>0.16512528576271901</v>
      </c>
      <c r="AQ235">
        <f>(Table2[[#This Row],[Sharpe Ratio]]-AVERAGE(Table2[Sharpe Ratio]))/_xlfn.STDEV.P(Table2[Sharpe Ratio])</f>
        <v>1.2148642833957464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2.6521916412823212</v>
      </c>
      <c r="AS235">
        <f>_xlfn.RANK.AVG(Table2[[#This Row],[1Y Return vs Nifty Z-Score]],Table2[1Y Return vs Nifty Z-Score])</f>
        <v>380</v>
      </c>
      <c r="AT235">
        <f>_xlfn.RANK.AVG(Table2[[#This Row],[6M Return vs Nifty Z-Score]],Table2[6M Return vs Nifty Z-Score])</f>
        <v>341</v>
      </c>
      <c r="AU235">
        <f>_xlfn.RANK.AVG(Table2[[#This Row],[Sharpe Ratio Z-Score]],Table2[Sharpe Ratio Z-Score])</f>
        <v>82</v>
      </c>
      <c r="AV235">
        <f>(Table2[[#This Row],[Rank 1Y]]+Table2[[#This Row],[Rank 6M]]+Table2[[#This Row],[Rank Sharpe]])/3</f>
        <v>267.66666666666669</v>
      </c>
    </row>
    <row r="236" spans="1:48" x14ac:dyDescent="0.3">
      <c r="A236" t="s">
        <v>1661</v>
      </c>
      <c r="B236" t="s">
        <v>1662</v>
      </c>
      <c r="C236" t="s">
        <v>3169</v>
      </c>
      <c r="D236" t="s">
        <v>122</v>
      </c>
      <c r="E236">
        <v>5632.8794784749998</v>
      </c>
      <c r="F236">
        <v>1204.9000000000001</v>
      </c>
      <c r="G236">
        <v>46.345385381802899</v>
      </c>
      <c r="H236">
        <f>(Table2[[#This Row],[1Y Return vs Nifty]]-AVERAGE(Table2[1Y Return vs Nifty]))/_xlfn.STDEV.P(Table2[1Y Return vs Nifty])</f>
        <v>0.40132697456317851</v>
      </c>
      <c r="I236">
        <v>32.240619412717002</v>
      </c>
      <c r="J236">
        <f>(Table2[[#This Row],[1M Return vs Nifty]]-AVERAGE(Table2[1M Return vs Nifty]))/_xlfn.STDEV.P(Table2[1M Return vs Nifty])</f>
        <v>3.3136800395244186</v>
      </c>
      <c r="K236">
        <v>33.5068037352696</v>
      </c>
      <c r="L236">
        <f>(Table2[[#This Row],[6M Return vs Nifty]]-AVERAGE(Table2[6M Return vs Nifty]))/_xlfn.STDEV.P(Table2[6M Return vs Nifty])</f>
        <v>0.79296769546919532</v>
      </c>
      <c r="M236">
        <v>14.052652130222899</v>
      </c>
      <c r="N236">
        <f>(Table2[[#This Row],[1W Return vs Nifty]]-AVERAGE(Table2[1W Return vs Nifty]))/_xlfn.STDEV.P(Table2[1W Return vs Nifty])</f>
        <v>2.8315137373626431</v>
      </c>
      <c r="O236">
        <v>1059.26</v>
      </c>
      <c r="P236">
        <v>992.36467219465806</v>
      </c>
      <c r="Q236">
        <v>856.54893168802596</v>
      </c>
      <c r="R236">
        <v>85.873629147493901</v>
      </c>
      <c r="S236" s="1">
        <f>(Table2[[#This Row],[Close Price]]-Table2[[#This Row],[20D EMA]])/Table2[[#This Row],[20D EMA]]</f>
        <v>0.13749221154390812</v>
      </c>
      <c r="T236" s="1">
        <f>(Table2[[#This Row],[Close Price]]-Table2[[#This Row],[50D EMA]])/Table2[[#This Row],[50D EMA]]</f>
        <v>0.21417059046984294</v>
      </c>
      <c r="U236" s="1">
        <f>(Table2[[#This Row],[Close Price]]-Table2[[#This Row],[200D EMA]])/Table2[[#This Row],[200D EMA]]</f>
        <v>0.40669138145496081</v>
      </c>
      <c r="V236">
        <v>0.85907892187429202</v>
      </c>
      <c r="W236">
        <v>1182.0999999999999</v>
      </c>
      <c r="X236">
        <v>1214.4000000000001</v>
      </c>
      <c r="Y236">
        <v>1060</v>
      </c>
      <c r="Z236">
        <v>1214.4000000000001</v>
      </c>
      <c r="AA236">
        <v>1060</v>
      </c>
      <c r="AB236">
        <v>1214.4000000000001</v>
      </c>
      <c r="AC236" s="1">
        <f>(Table2[[#This Row],[Close Price]]/Table2[[#This Row],[Day Low]])-1</f>
        <v>1.9287708315709473E-2</v>
      </c>
      <c r="AD236" s="1">
        <f>(Table2[[#This Row],[Day High]]/Table2[[#This Row],[Close Price]])-1</f>
        <v>7.8844717403934172E-3</v>
      </c>
      <c r="AE236" s="1">
        <f>(Table2[[#This Row],[Close Price]]/Table2[[#This Row],[Current Week Low]])-1</f>
        <v>0.13669811320754732</v>
      </c>
      <c r="AF236" s="1">
        <f>(Table2[[#This Row],[Current Week High]]/Table2[[#This Row],[Close Price]])-1</f>
        <v>7.8844717403934172E-3</v>
      </c>
      <c r="AG236" s="1">
        <f>(Table2[[#This Row],[Close Price]]/Table2[[#This Row],[Current Month Low]])-1</f>
        <v>0.13669811320754732</v>
      </c>
      <c r="AH236" s="1">
        <f>(Table2[[#This Row],[Current Month High]]/Table2[[#This Row],[Close Price]])-1</f>
        <v>7.8844717403934172E-3</v>
      </c>
      <c r="AI236">
        <v>0.78844717403934095</v>
      </c>
      <c r="AJ236">
        <v>93.123898060586598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0.3</v>
      </c>
      <c r="AM236" t="s">
        <v>3203</v>
      </c>
      <c r="AN236">
        <v>22.79</v>
      </c>
      <c r="AO236" t="s">
        <v>3203</v>
      </c>
      <c r="AP236">
        <v>1.2077911915759E-2</v>
      </c>
      <c r="AQ236">
        <f>(Table2[[#This Row],[Sharpe Ratio]]-AVERAGE(Table2[Sharpe Ratio]))/_xlfn.STDEV.P(Table2[Sharpe Ratio])</f>
        <v>-0.61099739794092567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6.7284910489785101</v>
      </c>
      <c r="AS236">
        <f>_xlfn.RANK.AVG(Table2[[#This Row],[1Y Return vs Nifty Z-Score]],Table2[1Y Return vs Nifty Z-Score])</f>
        <v>191</v>
      </c>
      <c r="AT236">
        <f>_xlfn.RANK.AVG(Table2[[#This Row],[6M Return vs Nifty Z-Score]],Table2[6M Return vs Nifty Z-Score])</f>
        <v>120</v>
      </c>
      <c r="AU236">
        <f>_xlfn.RANK.AVG(Table2[[#This Row],[Sharpe Ratio Z-Score]],Table2[Sharpe Ratio Z-Score])</f>
        <v>492</v>
      </c>
      <c r="AV236">
        <f>(Table2[[#This Row],[Rank 1Y]]+Table2[[#This Row],[Rank 6M]]+Table2[[#This Row],[Rank Sharpe]])/3</f>
        <v>267.66666666666669</v>
      </c>
    </row>
    <row r="237" spans="1:48" x14ac:dyDescent="0.3">
      <c r="A237" t="s">
        <v>758</v>
      </c>
      <c r="B237" t="s">
        <v>759</v>
      </c>
      <c r="C237" t="s">
        <v>3161</v>
      </c>
      <c r="D237" t="s">
        <v>243</v>
      </c>
      <c r="E237">
        <v>22020.01664315</v>
      </c>
      <c r="F237">
        <v>435.15</v>
      </c>
      <c r="G237">
        <v>5.16090671304074</v>
      </c>
      <c r="H237">
        <f>(Table2[[#This Row],[1Y Return vs Nifty]]-AVERAGE(Table2[1Y Return vs Nifty]))/_xlfn.STDEV.P(Table2[1Y Return vs Nifty])</f>
        <v>-0.32772159088777358</v>
      </c>
      <c r="I237">
        <v>9.7101896208807794</v>
      </c>
      <c r="J237">
        <f>(Table2[[#This Row],[1M Return vs Nifty]]-AVERAGE(Table2[1M Return vs Nifty]))/_xlfn.STDEV.P(Table2[1M Return vs Nifty])</f>
        <v>0.94387240442621478</v>
      </c>
      <c r="K237">
        <v>18.899379253316901</v>
      </c>
      <c r="L237">
        <f>(Table2[[#This Row],[6M Return vs Nifty]]-AVERAGE(Table2[6M Return vs Nifty]))/_xlfn.STDEV.P(Table2[6M Return vs Nifty])</f>
        <v>0.31908765225147834</v>
      </c>
      <c r="M237">
        <v>1.4004614152793</v>
      </c>
      <c r="N237">
        <f>(Table2[[#This Row],[1W Return vs Nifty]]-AVERAGE(Table2[1W Return vs Nifty]))/_xlfn.STDEV.P(Table2[1W Return vs Nifty])</f>
        <v>-0.38064512017849622</v>
      </c>
      <c r="O237">
        <v>432.18</v>
      </c>
      <c r="P237">
        <v>419.126092409845</v>
      </c>
      <c r="Q237">
        <v>391.759621634322</v>
      </c>
      <c r="R237">
        <v>58.589167891286699</v>
      </c>
      <c r="S237" s="1">
        <f>(Table2[[#This Row],[Close Price]]-Table2[[#This Row],[20D EMA]])/Table2[[#This Row],[20D EMA]]</f>
        <v>6.872136609745871E-3</v>
      </c>
      <c r="T237" s="1">
        <f>(Table2[[#This Row],[Close Price]]-Table2[[#This Row],[50D EMA]])/Table2[[#This Row],[50D EMA]]</f>
        <v>3.8231710886865763E-2</v>
      </c>
      <c r="U237" s="1">
        <f>(Table2[[#This Row],[Close Price]]-Table2[[#This Row],[200D EMA]])/Table2[[#This Row],[200D EMA]]</f>
        <v>0.11075765844541174</v>
      </c>
      <c r="V237">
        <v>2.2496516202318801</v>
      </c>
      <c r="W237">
        <v>434.3</v>
      </c>
      <c r="X237">
        <v>445.5</v>
      </c>
      <c r="Y237">
        <v>427</v>
      </c>
      <c r="Z237">
        <v>445.5</v>
      </c>
      <c r="AA237">
        <v>427</v>
      </c>
      <c r="AB237">
        <v>450.6</v>
      </c>
      <c r="AC237" s="1">
        <f>(Table2[[#This Row],[Close Price]]/Table2[[#This Row],[Day Low]])-1</f>
        <v>1.9571724614320107E-3</v>
      </c>
      <c r="AD237" s="1">
        <f>(Table2[[#This Row],[Day High]]/Table2[[#This Row],[Close Price]])-1</f>
        <v>2.3784901758014509E-2</v>
      </c>
      <c r="AE237" s="1">
        <f>(Table2[[#This Row],[Close Price]]/Table2[[#This Row],[Current Week Low]])-1</f>
        <v>1.908665105386409E-2</v>
      </c>
      <c r="AF237" s="1">
        <f>(Table2[[#This Row],[Current Week High]]/Table2[[#This Row],[Close Price]])-1</f>
        <v>2.3784901758014509E-2</v>
      </c>
      <c r="AG237" s="1">
        <f>(Table2[[#This Row],[Close Price]]/Table2[[#This Row],[Current Month Low]])-1</f>
        <v>1.908665105386409E-2</v>
      </c>
      <c r="AH237" s="1">
        <f>(Table2[[#This Row],[Current Month High]]/Table2[[#This Row],[Close Price]])-1</f>
        <v>3.550499827645659E-2</v>
      </c>
      <c r="AI237">
        <v>28.231644260599801</v>
      </c>
      <c r="AJ237">
        <v>39.874638379942098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0.09</v>
      </c>
      <c r="AM237" t="s">
        <v>3203</v>
      </c>
      <c r="AN237">
        <v>7.39</v>
      </c>
      <c r="AO237" t="s">
        <v>3203</v>
      </c>
      <c r="AP237">
        <v>0.12069943318507401</v>
      </c>
      <c r="AQ237">
        <f>(Table2[[#This Row],[Sharpe Ratio]]-AVERAGE(Table2[Sharpe Ratio]))/_xlfn.STDEV.P(Table2[Sharpe Ratio])</f>
        <v>0.68486197206340316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1.2394553176748264</v>
      </c>
      <c r="AS237">
        <f>_xlfn.RANK.AVG(Table2[[#This Row],[1Y Return vs Nifty Z-Score]],Table2[1Y Return vs Nifty Z-Score])</f>
        <v>421</v>
      </c>
      <c r="AT237">
        <f>_xlfn.RANK.AVG(Table2[[#This Row],[6M Return vs Nifty Z-Score]],Table2[6M Return vs Nifty Z-Score])</f>
        <v>211</v>
      </c>
      <c r="AU237">
        <f>_xlfn.RANK.AVG(Table2[[#This Row],[Sharpe Ratio Z-Score]],Table2[Sharpe Ratio Z-Score])</f>
        <v>175</v>
      </c>
      <c r="AV237">
        <f>(Table2[[#This Row],[Rank 1Y]]+Table2[[#This Row],[Rank 6M]]+Table2[[#This Row],[Rank Sharpe]])/3</f>
        <v>269</v>
      </c>
    </row>
    <row r="238" spans="1:48" hidden="1" x14ac:dyDescent="0.3">
      <c r="A238" t="s">
        <v>1178</v>
      </c>
      <c r="B238" t="s">
        <v>1179</v>
      </c>
      <c r="C238" t="s">
        <v>3167</v>
      </c>
      <c r="D238" t="s">
        <v>472</v>
      </c>
      <c r="E238">
        <v>10439.283188216999</v>
      </c>
      <c r="F238">
        <v>167.3</v>
      </c>
      <c r="G238">
        <v>57.349849386512197</v>
      </c>
      <c r="H238">
        <f>(Table2[[#This Row],[1Y Return vs Nifty]]-AVERAGE(Table2[1Y Return vs Nifty]))/_xlfn.STDEV.P(Table2[1Y Return vs Nifty])</f>
        <v>0.59612824328180192</v>
      </c>
      <c r="I238">
        <v>-13.6591658206611</v>
      </c>
      <c r="J238">
        <f>(Table2[[#This Row],[1M Return vs Nifty]]-AVERAGE(Table2[1M Return vs Nifty]))/_xlfn.STDEV.P(Table2[1M Return vs Nifty])</f>
        <v>-1.5141755540178203</v>
      </c>
      <c r="K238">
        <v>-15.015298704511199</v>
      </c>
      <c r="L238">
        <f>(Table2[[#This Row],[6M Return vs Nifty]]-AVERAGE(Table2[6M Return vs Nifty]))/_xlfn.STDEV.P(Table2[6M Return vs Nifty])</f>
        <v>-0.78113977498777742</v>
      </c>
      <c r="M238">
        <v>0.25032058102042098</v>
      </c>
      <c r="N238">
        <f>(Table2[[#This Row],[1W Return vs Nifty]]-AVERAGE(Table2[1W Return vs Nifty]))/_xlfn.STDEV.P(Table2[1W Return vs Nifty])</f>
        <v>-0.6726447549785699</v>
      </c>
      <c r="O238">
        <v>177.31</v>
      </c>
      <c r="P238">
        <v>190.09228777155801</v>
      </c>
      <c r="Q238">
        <v>176.17516915295201</v>
      </c>
      <c r="R238">
        <v>42.0183917077239</v>
      </c>
      <c r="S238">
        <f>(Table2[[#This Row],[Close Price]]-Table2[[#This Row],[20D EMA]])/Table2[[#This Row],[20D EMA]]</f>
        <v>-5.6454796683774129E-2</v>
      </c>
      <c r="T238">
        <f>(Table2[[#This Row],[Close Price]]-Table2[[#This Row],[50D EMA]])/Table2[[#This Row],[50D EMA]]</f>
        <v>-0.11990117031443409</v>
      </c>
      <c r="U238">
        <f>(Table2[[#This Row],[Close Price]]-Table2[[#This Row],[200D EMA]])/Table2[[#This Row],[200D EMA]]</f>
        <v>-5.0376958317245833E-2</v>
      </c>
      <c r="V238">
        <v>0.80297157990341295</v>
      </c>
      <c r="W238">
        <v>166.29</v>
      </c>
      <c r="X238">
        <v>171.74</v>
      </c>
      <c r="Y238">
        <v>162.30000000000001</v>
      </c>
      <c r="Z238">
        <v>171.94</v>
      </c>
      <c r="AA238">
        <v>162.30000000000001</v>
      </c>
      <c r="AB238">
        <v>171.94</v>
      </c>
      <c r="AC238" s="1">
        <f>(Table2[[#This Row],[Close Price]]/Table2[[#This Row],[Day Low]])-1</f>
        <v>6.073726622166209E-3</v>
      </c>
      <c r="AD238" s="1">
        <f>(Table2[[#This Row],[Day High]]/Table2[[#This Row],[Close Price]])-1</f>
        <v>2.6539151225343671E-2</v>
      </c>
      <c r="AE238" s="1">
        <f>(Table2[[#This Row],[Close Price]]/Table2[[#This Row],[Current Week Low]])-1</f>
        <v>3.0807147258163914E-2</v>
      </c>
      <c r="AF238" s="1">
        <f>(Table2[[#This Row],[Current Week High]]/Table2[[#This Row],[Close Price]])-1</f>
        <v>2.7734608487746559E-2</v>
      </c>
      <c r="AG238" s="1">
        <f>(Table2[[#This Row],[Close Price]]/Table2[[#This Row],[Current Month Low]])-1</f>
        <v>3.0807147258163914E-2</v>
      </c>
      <c r="AH238" s="1">
        <f>(Table2[[#This Row],[Current Month High]]/Table2[[#This Row],[Close Price]])-1</f>
        <v>2.7734608487746559E-2</v>
      </c>
      <c r="AI238">
        <v>41.4225941422593</v>
      </c>
      <c r="AJ238">
        <v>85.476718403547594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-0.15</v>
      </c>
      <c r="AM238" t="s">
        <v>3202</v>
      </c>
      <c r="AN238">
        <v>2.54</v>
      </c>
      <c r="AO238" t="s">
        <v>3203</v>
      </c>
      <c r="AP238">
        <v>0.179058102777822</v>
      </c>
      <c r="AQ238">
        <f>(Table2[[#This Row],[Sharpe Ratio]]-AVERAGE(Table2[Sharpe Ratio]))/_xlfn.STDEV.P(Table2[Sharpe Ratio])</f>
        <v>1.3810833831523375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147</v>
      </c>
      <c r="AT238">
        <f>_xlfn.RANK.AVG(Table2[[#This Row],[6M Return vs Nifty Z-Score]],Table2[6M Return vs Nifty Z-Score])</f>
        <v>598</v>
      </c>
      <c r="AU238">
        <f>_xlfn.RANK.AVG(Table2[[#This Row],[Sharpe Ratio Z-Score]],Table2[Sharpe Ratio Z-Score])</f>
        <v>62</v>
      </c>
      <c r="AV238">
        <f>(Table2[[#This Row],[Rank 1Y]]+Table2[[#This Row],[Rank 6M]]+Table2[[#This Row],[Rank Sharpe]])/3</f>
        <v>269</v>
      </c>
    </row>
    <row r="239" spans="1:48" hidden="1" x14ac:dyDescent="0.3">
      <c r="A239" t="s">
        <v>641</v>
      </c>
      <c r="B239" t="s">
        <v>642</v>
      </c>
      <c r="C239" t="s">
        <v>3170</v>
      </c>
      <c r="D239" t="s">
        <v>136</v>
      </c>
      <c r="E239">
        <v>29444.915991649999</v>
      </c>
      <c r="F239">
        <v>1155.45</v>
      </c>
      <c r="G239">
        <v>48.431207770418297</v>
      </c>
      <c r="H239">
        <f>(Table2[[#This Row],[1Y Return vs Nifty]]-AVERAGE(Table2[1Y Return vs Nifty]))/_xlfn.STDEV.P(Table2[1Y Return vs Nifty])</f>
        <v>0.43825024928606426</v>
      </c>
      <c r="I239">
        <v>-9.6649091847487192</v>
      </c>
      <c r="J239">
        <f>(Table2[[#This Row],[1M Return vs Nifty]]-AVERAGE(Table2[1M Return vs Nifty]))/_xlfn.STDEV.P(Table2[1M Return vs Nifty])</f>
        <v>-1.094049530689289</v>
      </c>
      <c r="K239">
        <v>-2.8784434094526601</v>
      </c>
      <c r="L239">
        <f>(Table2[[#This Row],[6M Return vs Nifty]]-AVERAGE(Table2[6M Return vs Nifty]))/_xlfn.STDEV.P(Table2[6M Return vs Nifty])</f>
        <v>-0.38740756580502084</v>
      </c>
      <c r="M239">
        <v>-0.57705058447220003</v>
      </c>
      <c r="N239">
        <f>(Table2[[#This Row],[1W Return vs Nifty]]-AVERAGE(Table2[1W Return vs Nifty]))/_xlfn.STDEV.P(Table2[1W Return vs Nifty])</f>
        <v>-0.88269909873520414</v>
      </c>
      <c r="O239">
        <v>1227.04</v>
      </c>
      <c r="P239">
        <v>1255.2888612144</v>
      </c>
      <c r="Q239">
        <v>1143.1053780679099</v>
      </c>
      <c r="R239">
        <v>46.026695944967898</v>
      </c>
      <c r="S239">
        <f>(Table2[[#This Row],[Close Price]]-Table2[[#This Row],[20D EMA]])/Table2[[#This Row],[20D EMA]]</f>
        <v>-5.8343656278523864E-2</v>
      </c>
      <c r="T239">
        <f>(Table2[[#This Row],[Close Price]]-Table2[[#This Row],[50D EMA]])/Table2[[#This Row],[50D EMA]]</f>
        <v>-7.953457112477931E-2</v>
      </c>
      <c r="U239">
        <f>(Table2[[#This Row],[Close Price]]-Table2[[#This Row],[200D EMA]])/Table2[[#This Row],[200D EMA]]</f>
        <v>1.0799198541918483E-2</v>
      </c>
      <c r="V239">
        <v>0.79013881341879399</v>
      </c>
      <c r="W239">
        <v>1146.2</v>
      </c>
      <c r="X239">
        <v>1224.95</v>
      </c>
      <c r="Y239">
        <v>1146.2</v>
      </c>
      <c r="Z239">
        <v>1260</v>
      </c>
      <c r="AA239">
        <v>1146.2</v>
      </c>
      <c r="AB239">
        <v>1284.7</v>
      </c>
      <c r="AC239" s="1">
        <f>(Table2[[#This Row],[Close Price]]/Table2[[#This Row],[Day Low]])-1</f>
        <v>8.0701448263829079E-3</v>
      </c>
      <c r="AD239" s="1">
        <f>(Table2[[#This Row],[Day High]]/Table2[[#This Row],[Close Price]])-1</f>
        <v>6.0149725215284056E-2</v>
      </c>
      <c r="AE239" s="1">
        <f>(Table2[[#This Row],[Close Price]]/Table2[[#This Row],[Current Week Low]])-1</f>
        <v>8.0701448263829079E-3</v>
      </c>
      <c r="AF239" s="1">
        <f>(Table2[[#This Row],[Current Week High]]/Table2[[#This Row],[Close Price]])-1</f>
        <v>9.0484226924574696E-2</v>
      </c>
      <c r="AG239" s="1">
        <f>(Table2[[#This Row],[Close Price]]/Table2[[#This Row],[Current Month Low]])-1</f>
        <v>8.0701448263829079E-3</v>
      </c>
      <c r="AH239" s="1">
        <f>(Table2[[#This Row],[Current Month High]]/Table2[[#This Row],[Close Price]])-1</f>
        <v>0.11186117962698505</v>
      </c>
      <c r="AI239">
        <v>25.760526201912601</v>
      </c>
      <c r="AJ239">
        <v>73.751879699248093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0.04</v>
      </c>
      <c r="AM239" t="s">
        <v>3203</v>
      </c>
      <c r="AN239">
        <v>-4.6500000000000004</v>
      </c>
      <c r="AO239" t="s">
        <v>3202</v>
      </c>
      <c r="AP239">
        <v>0.117300879633903</v>
      </c>
      <c r="AQ239">
        <f>(Table2[[#This Row],[Sharpe Ratio]]-AVERAGE(Table2[Sharpe Ratio]))/_xlfn.STDEV.P(Table2[Sharpe Ratio])</f>
        <v>0.64431708360776185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185</v>
      </c>
      <c r="AT239">
        <f>_xlfn.RANK.AVG(Table2[[#This Row],[6M Return vs Nifty Z-Score]],Table2[6M Return vs Nifty Z-Score])</f>
        <v>440</v>
      </c>
      <c r="AU239">
        <f>_xlfn.RANK.AVG(Table2[[#This Row],[Sharpe Ratio Z-Score]],Table2[Sharpe Ratio Z-Score])</f>
        <v>183</v>
      </c>
      <c r="AV239">
        <f>(Table2[[#This Row],[Rank 1Y]]+Table2[[#This Row],[Rank 6M]]+Table2[[#This Row],[Rank Sharpe]])/3</f>
        <v>269.33333333333331</v>
      </c>
    </row>
    <row r="240" spans="1:48" hidden="1" x14ac:dyDescent="0.3">
      <c r="A240" t="s">
        <v>818</v>
      </c>
      <c r="B240" t="s">
        <v>819</v>
      </c>
      <c r="C240" t="s">
        <v>3168</v>
      </c>
      <c r="D240" t="s">
        <v>240</v>
      </c>
      <c r="E240">
        <v>19355.172648870001</v>
      </c>
      <c r="F240">
        <v>437.35</v>
      </c>
      <c r="G240">
        <v>25.235583943943201</v>
      </c>
      <c r="H240">
        <f>(Table2[[#This Row],[1Y Return vs Nifty]]-AVERAGE(Table2[1Y Return vs Nifty]))/_xlfn.STDEV.P(Table2[1Y Return vs Nifty])</f>
        <v>2.7640795869378291E-2</v>
      </c>
      <c r="I240">
        <v>2.3378654551078499</v>
      </c>
      <c r="J240">
        <f>(Table2[[#This Row],[1M Return vs Nifty]]-AVERAGE(Table2[1M Return vs Nifty]))/_xlfn.STDEV.P(Table2[1M Return vs Nifty])</f>
        <v>0.16843268765710995</v>
      </c>
      <c r="K240">
        <v>19.393715291242501</v>
      </c>
      <c r="L240">
        <f>(Table2[[#This Row],[6M Return vs Nifty]]-AVERAGE(Table2[6M Return vs Nifty]))/_xlfn.STDEV.P(Table2[6M Return vs Nifty])</f>
        <v>0.33512442747531596</v>
      </c>
      <c r="M240">
        <v>4.9416609187164697</v>
      </c>
      <c r="N240">
        <f>(Table2[[#This Row],[1W Return vs Nifty]]-AVERAGE(Table2[1W Return vs Nifty]))/_xlfn.STDEV.P(Table2[1W Return vs Nifty])</f>
        <v>0.51840039751600175</v>
      </c>
      <c r="O240">
        <v>435.79</v>
      </c>
      <c r="P240">
        <v>441.57757909285601</v>
      </c>
      <c r="Q240">
        <v>403.73533485029998</v>
      </c>
      <c r="R240">
        <v>60.387793986811197</v>
      </c>
      <c r="S240">
        <f>(Table2[[#This Row],[Close Price]]-Table2[[#This Row],[20D EMA]])/Table2[[#This Row],[20D EMA]]</f>
        <v>3.5797058216113318E-3</v>
      </c>
      <c r="T240">
        <f>(Table2[[#This Row],[Close Price]]-Table2[[#This Row],[50D EMA]])/Table2[[#This Row],[50D EMA]]</f>
        <v>-9.5738083023617568E-3</v>
      </c>
      <c r="U240">
        <f>(Table2[[#This Row],[Close Price]]-Table2[[#This Row],[200D EMA]])/Table2[[#This Row],[200D EMA]]</f>
        <v>8.3259160762245252E-2</v>
      </c>
      <c r="V240">
        <v>0.56920763605805702</v>
      </c>
      <c r="W240">
        <v>435.5</v>
      </c>
      <c r="X240">
        <v>445</v>
      </c>
      <c r="Y240">
        <v>435.3</v>
      </c>
      <c r="Z240">
        <v>454.55</v>
      </c>
      <c r="AA240">
        <v>433</v>
      </c>
      <c r="AB240">
        <v>454.55</v>
      </c>
      <c r="AC240" s="1">
        <f>(Table2[[#This Row],[Close Price]]/Table2[[#This Row],[Day Low]])-1</f>
        <v>4.2479908151551449E-3</v>
      </c>
      <c r="AD240" s="1">
        <f>(Table2[[#This Row],[Day High]]/Table2[[#This Row],[Close Price]])-1</f>
        <v>1.7491711443923474E-2</v>
      </c>
      <c r="AE240" s="1">
        <f>(Table2[[#This Row],[Close Price]]/Table2[[#This Row],[Current Week Low]])-1</f>
        <v>4.7093958189754481E-3</v>
      </c>
      <c r="AF240" s="1">
        <f>(Table2[[#This Row],[Current Week High]]/Table2[[#This Row],[Close Price]])-1</f>
        <v>3.9327769520978606E-2</v>
      </c>
      <c r="AG240" s="1">
        <f>(Table2[[#This Row],[Close Price]]/Table2[[#This Row],[Current Month Low]])-1</f>
        <v>1.0046189376443415E-2</v>
      </c>
      <c r="AH240" s="1">
        <f>(Table2[[#This Row],[Current Month High]]/Table2[[#This Row],[Close Price]])-1</f>
        <v>3.9327769520978606E-2</v>
      </c>
      <c r="AI240">
        <v>32.033840173773797</v>
      </c>
      <c r="AJ240">
        <v>54.486047333097801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-0.04</v>
      </c>
      <c r="AM240" t="s">
        <v>3202</v>
      </c>
      <c r="AN240">
        <v>5.14</v>
      </c>
      <c r="AO240" t="s">
        <v>3203</v>
      </c>
      <c r="AP240">
        <v>7.1340474130210996E-2</v>
      </c>
      <c r="AQ240">
        <f>(Table2[[#This Row],[Sharpe Ratio]]-AVERAGE(Table2[Sharpe Ratio]))/_xlfn.STDEV.P(Table2[Sharpe Ratio])</f>
        <v>9.600749058070604E-2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290</v>
      </c>
      <c r="AT240">
        <f>_xlfn.RANK.AVG(Table2[[#This Row],[6M Return vs Nifty Z-Score]],Table2[6M Return vs Nifty Z-Score])</f>
        <v>202</v>
      </c>
      <c r="AU240">
        <f>_xlfn.RANK.AVG(Table2[[#This Row],[Sharpe Ratio Z-Score]],Table2[Sharpe Ratio Z-Score])</f>
        <v>316</v>
      </c>
      <c r="AV240">
        <f>(Table2[[#This Row],[Rank 1Y]]+Table2[[#This Row],[Rank 6M]]+Table2[[#This Row],[Rank Sharpe]])/3</f>
        <v>269.33333333333331</v>
      </c>
    </row>
    <row r="241" spans="1:48" x14ac:dyDescent="0.3">
      <c r="A241" t="s">
        <v>1039</v>
      </c>
      <c r="B241" t="s">
        <v>1040</v>
      </c>
      <c r="C241" t="s">
        <v>3167</v>
      </c>
      <c r="D241" t="s">
        <v>264</v>
      </c>
      <c r="E241">
        <v>13366.996080000001</v>
      </c>
      <c r="F241">
        <v>4287</v>
      </c>
      <c r="G241">
        <v>26.021346242905199</v>
      </c>
      <c r="H241">
        <f>(Table2[[#This Row],[1Y Return vs Nifty]]-AVERAGE(Table2[1Y Return vs Nifty]))/_xlfn.STDEV.P(Table2[1Y Return vs Nifty])</f>
        <v>4.1550377715759472E-2</v>
      </c>
      <c r="I241">
        <v>5.2294031078143002</v>
      </c>
      <c r="J241">
        <f>(Table2[[#This Row],[1M Return vs Nifty]]-AVERAGE(Table2[1M Return vs Nifty]))/_xlfn.STDEV.P(Table2[1M Return vs Nifty])</f>
        <v>0.47257193710190348</v>
      </c>
      <c r="K241">
        <v>-3.4946286720241702</v>
      </c>
      <c r="L241">
        <f>(Table2[[#This Row],[6M Return vs Nifty]]-AVERAGE(Table2[6M Return vs Nifty]))/_xlfn.STDEV.P(Table2[6M Return vs Nifty])</f>
        <v>-0.40739725661042381</v>
      </c>
      <c r="M241">
        <v>-0.84725067193316805</v>
      </c>
      <c r="N241">
        <f>(Table2[[#This Row],[1W Return vs Nifty]]-AVERAGE(Table2[1W Return vs Nifty]))/_xlfn.STDEV.P(Table2[1W Return vs Nifty])</f>
        <v>-0.95129793855675571</v>
      </c>
      <c r="O241">
        <v>4276.5200000000004</v>
      </c>
      <c r="P241">
        <v>4268.7913734639696</v>
      </c>
      <c r="Q241">
        <v>4014.46819102989</v>
      </c>
      <c r="R241">
        <v>46.896006950395098</v>
      </c>
      <c r="S241" s="1">
        <f>(Table2[[#This Row],[Close Price]]-Table2[[#This Row],[20D EMA]])/Table2[[#This Row],[20D EMA]]</f>
        <v>2.4505906671778836E-3</v>
      </c>
      <c r="T241" s="1">
        <f>(Table2[[#This Row],[Close Price]]-Table2[[#This Row],[50D EMA]])/Table2[[#This Row],[50D EMA]]</f>
        <v>4.2655227072516105E-3</v>
      </c>
      <c r="U241" s="1">
        <f>(Table2[[#This Row],[Close Price]]-Table2[[#This Row],[200D EMA]])/Table2[[#This Row],[200D EMA]]</f>
        <v>6.7887400273607207E-2</v>
      </c>
      <c r="V241">
        <v>0.95758240696593599</v>
      </c>
      <c r="W241">
        <v>4225.1000000000004</v>
      </c>
      <c r="X241">
        <v>4319</v>
      </c>
      <c r="Y241">
        <v>4010</v>
      </c>
      <c r="Z241">
        <v>4330.5</v>
      </c>
      <c r="AA241">
        <v>4010</v>
      </c>
      <c r="AB241">
        <v>4408.8999999999996</v>
      </c>
      <c r="AC241" s="1">
        <f>(Table2[[#This Row],[Close Price]]/Table2[[#This Row],[Day Low]])-1</f>
        <v>1.4650540815601909E-2</v>
      </c>
      <c r="AD241" s="1">
        <f>(Table2[[#This Row],[Day High]]/Table2[[#This Row],[Close Price]])-1</f>
        <v>7.464427338465196E-3</v>
      </c>
      <c r="AE241" s="1">
        <f>(Table2[[#This Row],[Close Price]]/Table2[[#This Row],[Current Week Low]])-1</f>
        <v>6.9077306733167143E-2</v>
      </c>
      <c r="AF241" s="1">
        <f>(Table2[[#This Row],[Current Week High]]/Table2[[#This Row],[Close Price]])-1</f>
        <v>1.0146955913226119E-2</v>
      </c>
      <c r="AG241" s="1">
        <f>(Table2[[#This Row],[Close Price]]/Table2[[#This Row],[Current Month Low]])-1</f>
        <v>6.9077306733167143E-2</v>
      </c>
      <c r="AH241" s="1">
        <f>(Table2[[#This Row],[Current Month High]]/Table2[[#This Row],[Close Price]])-1</f>
        <v>2.8434802892465472E-2</v>
      </c>
      <c r="AI241">
        <v>16.631677163517601</v>
      </c>
      <c r="AJ241">
        <v>51.7817628210802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0.1</v>
      </c>
      <c r="AM241" t="s">
        <v>3203</v>
      </c>
      <c r="AN241">
        <v>-0.68</v>
      </c>
      <c r="AO241" t="s">
        <v>3202</v>
      </c>
      <c r="AP241">
        <v>0.16906438600721599</v>
      </c>
      <c r="AQ241">
        <f>(Table2[[#This Row],[Sharpe Ratio]]-AVERAGE(Table2[Sharpe Ratio]))/_xlfn.STDEV.P(Table2[Sharpe Ratio])</f>
        <v>1.2618579169001205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0.417285036550604</v>
      </c>
      <c r="AS241">
        <f>_xlfn.RANK.AVG(Table2[[#This Row],[1Y Return vs Nifty Z-Score]],Table2[1Y Return vs Nifty Z-Score])</f>
        <v>282</v>
      </c>
      <c r="AT241">
        <f>_xlfn.RANK.AVG(Table2[[#This Row],[6M Return vs Nifty Z-Score]],Table2[6M Return vs Nifty Z-Score])</f>
        <v>453</v>
      </c>
      <c r="AU241">
        <f>_xlfn.RANK.AVG(Table2[[#This Row],[Sharpe Ratio Z-Score]],Table2[Sharpe Ratio Z-Score])</f>
        <v>75</v>
      </c>
      <c r="AV241">
        <f>(Table2[[#This Row],[Rank 1Y]]+Table2[[#This Row],[Rank 6M]]+Table2[[#This Row],[Rank Sharpe]])/3</f>
        <v>270</v>
      </c>
    </row>
    <row r="242" spans="1:48" x14ac:dyDescent="0.3">
      <c r="A242" t="s">
        <v>1649</v>
      </c>
      <c r="B242" t="s">
        <v>1650</v>
      </c>
      <c r="C242" t="s">
        <v>3161</v>
      </c>
      <c r="D242" t="s">
        <v>243</v>
      </c>
      <c r="E242">
        <v>5736.5125690599998</v>
      </c>
      <c r="F242">
        <v>657.1</v>
      </c>
      <c r="G242">
        <v>50.694511876726203</v>
      </c>
      <c r="H242">
        <f>(Table2[[#This Row],[1Y Return vs Nifty]]-AVERAGE(Table2[1Y Return vs Nifty]))/_xlfn.STDEV.P(Table2[1Y Return vs Nifty])</f>
        <v>0.47831530935770172</v>
      </c>
      <c r="I242">
        <v>21.726679471280299</v>
      </c>
      <c r="J242">
        <f>(Table2[[#This Row],[1M Return vs Nifty]]-AVERAGE(Table2[1M Return vs Nifty]))/_xlfn.STDEV.P(Table2[1M Return vs Nifty])</f>
        <v>2.2077972233338086</v>
      </c>
      <c r="K242">
        <v>41.706352412379999</v>
      </c>
      <c r="L242">
        <f>(Table2[[#This Row],[6M Return vs Nifty]]-AVERAGE(Table2[6M Return vs Nifty]))/_xlfn.STDEV.P(Table2[6M Return vs Nifty])</f>
        <v>1.0589695828159666</v>
      </c>
      <c r="M242">
        <v>-0.98261949894914602</v>
      </c>
      <c r="N242">
        <f>(Table2[[#This Row],[1W Return vs Nifty]]-AVERAGE(Table2[1W Return vs Nifty]))/_xlfn.STDEV.P(Table2[1W Return vs Nifty])</f>
        <v>-0.98566559760735417</v>
      </c>
      <c r="O242">
        <v>642.66999999999996</v>
      </c>
      <c r="P242">
        <v>594.25927548973004</v>
      </c>
      <c r="Q242">
        <v>489.853977692272</v>
      </c>
      <c r="R242">
        <v>58.805764619110903</v>
      </c>
      <c r="S242" s="1">
        <f>(Table2[[#This Row],[Close Price]]-Table2[[#This Row],[20D EMA]])/Table2[[#This Row],[20D EMA]]</f>
        <v>2.2453203043552781E-2</v>
      </c>
      <c r="T242" s="1">
        <f>(Table2[[#This Row],[Close Price]]-Table2[[#This Row],[50D EMA]])/Table2[[#This Row],[50D EMA]]</f>
        <v>0.10574630822292649</v>
      </c>
      <c r="U242" s="1">
        <f>(Table2[[#This Row],[Close Price]]-Table2[[#This Row],[200D EMA]])/Table2[[#This Row],[200D EMA]]</f>
        <v>0.34142015768787443</v>
      </c>
      <c r="V242">
        <v>0.838560598259387</v>
      </c>
      <c r="W242">
        <v>650.54999999999995</v>
      </c>
      <c r="X242">
        <v>682.95</v>
      </c>
      <c r="Y242">
        <v>650.54999999999995</v>
      </c>
      <c r="Z242">
        <v>693</v>
      </c>
      <c r="AA242">
        <v>650.54999999999995</v>
      </c>
      <c r="AB242">
        <v>693</v>
      </c>
      <c r="AC242" s="1">
        <f>(Table2[[#This Row],[Close Price]]/Table2[[#This Row],[Day Low]])-1</f>
        <v>1.0068403658442859E-2</v>
      </c>
      <c r="AD242" s="1">
        <f>(Table2[[#This Row],[Day High]]/Table2[[#This Row],[Close Price]])-1</f>
        <v>3.9339522142748384E-2</v>
      </c>
      <c r="AE242" s="1">
        <f>(Table2[[#This Row],[Close Price]]/Table2[[#This Row],[Current Week Low]])-1</f>
        <v>1.0068403658442859E-2</v>
      </c>
      <c r="AF242" s="1">
        <f>(Table2[[#This Row],[Current Week High]]/Table2[[#This Row],[Close Price]])-1</f>
        <v>5.4633997869426132E-2</v>
      </c>
      <c r="AG242" s="1">
        <f>(Table2[[#This Row],[Close Price]]/Table2[[#This Row],[Current Month Low]])-1</f>
        <v>1.0068403658442859E-2</v>
      </c>
      <c r="AH242" s="1">
        <f>(Table2[[#This Row],[Current Month High]]/Table2[[#This Row],[Close Price]])-1</f>
        <v>5.4633997869426132E-2</v>
      </c>
      <c r="AI242">
        <v>5.4633997869426096</v>
      </c>
      <c r="AJ242">
        <v>82.5277777777777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0.33</v>
      </c>
      <c r="AM242" t="s">
        <v>3203</v>
      </c>
      <c r="AN242">
        <v>11.41</v>
      </c>
      <c r="AO242" t="s">
        <v>3203</v>
      </c>
      <c r="AQ242">
        <f>(Table2[[#This Row],[Sharpe Ratio]]-AVERAGE(Table2[Sharpe Ratio]))/_xlfn.STDEV.P(Table2[Sharpe Ratio])</f>
        <v>-0.75508740094610949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2.0043291169540134</v>
      </c>
      <c r="AS242">
        <f>_xlfn.RANK.AVG(Table2[[#This Row],[1Y Return vs Nifty Z-Score]],Table2[1Y Return vs Nifty Z-Score])</f>
        <v>177</v>
      </c>
      <c r="AT242">
        <f>_xlfn.RANK.AVG(Table2[[#This Row],[6M Return vs Nifty Z-Score]],Table2[6M Return vs Nifty Z-Score])</f>
        <v>86</v>
      </c>
      <c r="AU242">
        <f>_xlfn.RANK.AVG(Table2[[#This Row],[Sharpe Ratio Z-Score]],Table2[Sharpe Ratio Z-Score])</f>
        <v>547.5</v>
      </c>
      <c r="AV242">
        <f>(Table2[[#This Row],[Rank 1Y]]+Table2[[#This Row],[Rank 6M]]+Table2[[#This Row],[Rank Sharpe]])/3</f>
        <v>270.16666666666669</v>
      </c>
    </row>
    <row r="243" spans="1:48" x14ac:dyDescent="0.3">
      <c r="A243" t="s">
        <v>1603</v>
      </c>
      <c r="B243" t="s">
        <v>1604</v>
      </c>
      <c r="C243" t="s">
        <v>3171</v>
      </c>
      <c r="D243" t="s">
        <v>475</v>
      </c>
      <c r="E243">
        <v>6064.4873107499998</v>
      </c>
      <c r="F243">
        <v>2220.35</v>
      </c>
      <c r="G243">
        <v>14.158467289028399</v>
      </c>
      <c r="H243">
        <f>(Table2[[#This Row],[1Y Return vs Nifty]]-AVERAGE(Table2[1Y Return vs Nifty]))/_xlfn.STDEV.P(Table2[1Y Return vs Nifty])</f>
        <v>-0.16844657169329116</v>
      </c>
      <c r="I243">
        <v>12.4960054315919</v>
      </c>
      <c r="J243">
        <f>(Table2[[#This Row],[1M Return vs Nifty]]-AVERAGE(Table2[1M Return vs Nifty]))/_xlfn.STDEV.P(Table2[1M Return vs Nifty])</f>
        <v>1.2368915629241433</v>
      </c>
      <c r="K243">
        <v>40.277021831254899</v>
      </c>
      <c r="L243">
        <f>(Table2[[#This Row],[6M Return vs Nifty]]-AVERAGE(Table2[6M Return vs Nifty]))/_xlfn.STDEV.P(Table2[6M Return vs Nifty])</f>
        <v>1.0126006121330922</v>
      </c>
      <c r="M243">
        <v>7.9980147755319901</v>
      </c>
      <c r="N243">
        <f>(Table2[[#This Row],[1W Return vs Nifty]]-AVERAGE(Table2[1W Return vs Nifty]))/_xlfn.STDEV.P(Table2[1W Return vs Nifty])</f>
        <v>1.2943525100109927</v>
      </c>
      <c r="O243">
        <v>2106.77</v>
      </c>
      <c r="P243">
        <v>1979.2939424352101</v>
      </c>
      <c r="Q243">
        <v>1698.4325387696999</v>
      </c>
      <c r="R243">
        <v>73.494907534146705</v>
      </c>
      <c r="S243" s="1">
        <f>(Table2[[#This Row],[Close Price]]-Table2[[#This Row],[20D EMA]])/Table2[[#This Row],[20D EMA]]</f>
        <v>5.3911912548593309E-2</v>
      </c>
      <c r="T243" s="1">
        <f>(Table2[[#This Row],[Close Price]]-Table2[[#This Row],[50D EMA]])/Table2[[#This Row],[50D EMA]]</f>
        <v>0.12178891290305686</v>
      </c>
      <c r="U243" s="1">
        <f>(Table2[[#This Row],[Close Price]]-Table2[[#This Row],[200D EMA]])/Table2[[#This Row],[200D EMA]]</f>
        <v>0.30729360708572112</v>
      </c>
      <c r="V243">
        <v>0.44912452737790098</v>
      </c>
      <c r="W243">
        <v>2211.1999999999998</v>
      </c>
      <c r="X243">
        <v>2347.85</v>
      </c>
      <c r="Y243">
        <v>2138.3000000000002</v>
      </c>
      <c r="Z243">
        <v>2360</v>
      </c>
      <c r="AA243">
        <v>2138.3000000000002</v>
      </c>
      <c r="AB243">
        <v>2360</v>
      </c>
      <c r="AC243" s="1">
        <f>(Table2[[#This Row],[Close Price]]/Table2[[#This Row],[Day Low]])-1</f>
        <v>4.1380246020261691E-3</v>
      </c>
      <c r="AD243" s="1">
        <f>(Table2[[#This Row],[Day High]]/Table2[[#This Row],[Close Price]])-1</f>
        <v>5.7423379196973379E-2</v>
      </c>
      <c r="AE243" s="1">
        <f>(Table2[[#This Row],[Close Price]]/Table2[[#This Row],[Current Week Low]])-1</f>
        <v>3.8371603610344529E-2</v>
      </c>
      <c r="AF243" s="1">
        <f>(Table2[[#This Row],[Current Week High]]/Table2[[#This Row],[Close Price]])-1</f>
        <v>6.2895489449861453E-2</v>
      </c>
      <c r="AG243" s="1">
        <f>(Table2[[#This Row],[Close Price]]/Table2[[#This Row],[Current Month Low]])-1</f>
        <v>3.8371603610344529E-2</v>
      </c>
      <c r="AH243" s="1">
        <f>(Table2[[#This Row],[Current Month High]]/Table2[[#This Row],[Close Price]])-1</f>
        <v>6.2895489449861453E-2</v>
      </c>
      <c r="AI243">
        <v>7.6406872790325897</v>
      </c>
      <c r="AJ243">
        <v>88.805272108843496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0.49</v>
      </c>
      <c r="AM243" t="s">
        <v>3203</v>
      </c>
      <c r="AN243">
        <v>14.25</v>
      </c>
      <c r="AO243" t="s">
        <v>3203</v>
      </c>
      <c r="AP243">
        <v>5.4594208740819002E-2</v>
      </c>
      <c r="AQ243">
        <f>(Table2[[#This Row],[Sharpe Ratio]]-AVERAGE(Table2[Sharpe Ratio]))/_xlfn.STDEV.P(Table2[Sharpe Ratio])</f>
        <v>-0.10377616797824628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3.2716219453966904</v>
      </c>
      <c r="AS243">
        <f>_xlfn.RANK.AVG(Table2[[#This Row],[1Y Return vs Nifty Z-Score]],Table2[1Y Return vs Nifty Z-Score])</f>
        <v>344</v>
      </c>
      <c r="AT243">
        <f>_xlfn.RANK.AVG(Table2[[#This Row],[6M Return vs Nifty Z-Score]],Table2[6M Return vs Nifty Z-Score])</f>
        <v>93</v>
      </c>
      <c r="AU243">
        <f>_xlfn.RANK.AVG(Table2[[#This Row],[Sharpe Ratio Z-Score]],Table2[Sharpe Ratio Z-Score])</f>
        <v>378</v>
      </c>
      <c r="AV243">
        <f>(Table2[[#This Row],[Rank 1Y]]+Table2[[#This Row],[Rank 6M]]+Table2[[#This Row],[Rank Sharpe]])/3</f>
        <v>271.66666666666669</v>
      </c>
    </row>
    <row r="244" spans="1:48" hidden="1" x14ac:dyDescent="0.3">
      <c r="A244" t="s">
        <v>171</v>
      </c>
      <c r="B244" t="s">
        <v>172</v>
      </c>
      <c r="C244" t="s">
        <v>3167</v>
      </c>
      <c r="D244" t="s">
        <v>173</v>
      </c>
      <c r="E244">
        <v>151812.219391875</v>
      </c>
      <c r="F244">
        <v>6999.75</v>
      </c>
      <c r="G244">
        <v>41.616398059389702</v>
      </c>
      <c r="H244">
        <f>(Table2[[#This Row],[1Y Return vs Nifty]]-AVERAGE(Table2[1Y Return vs Nifty]))/_xlfn.STDEV.P(Table2[1Y Return vs Nifty])</f>
        <v>0.3176143348774883</v>
      </c>
      <c r="I244">
        <v>-7.1966418446276901</v>
      </c>
      <c r="J244">
        <f>(Table2[[#This Row],[1M Return vs Nifty]]-AVERAGE(Table2[1M Return vs Nifty]))/_xlfn.STDEV.P(Table2[1M Return vs Nifty])</f>
        <v>-0.83443092411473452</v>
      </c>
      <c r="K244">
        <v>-6.88935222499508</v>
      </c>
      <c r="L244">
        <f>(Table2[[#This Row],[6M Return vs Nifty]]-AVERAGE(Table2[6M Return vs Nifty]))/_xlfn.STDEV.P(Table2[6M Return vs Nifty])</f>
        <v>-0.51752561948380893</v>
      </c>
      <c r="M244">
        <v>-3.6239979590530198</v>
      </c>
      <c r="N244">
        <f>(Table2[[#This Row],[1W Return vs Nifty]]-AVERAGE(Table2[1W Return vs Nifty]))/_xlfn.STDEV.P(Table2[1W Return vs Nifty])</f>
        <v>-1.6562630781464271</v>
      </c>
      <c r="O244">
        <v>7621.93</v>
      </c>
      <c r="P244">
        <v>7817.6626756005799</v>
      </c>
      <c r="Q244">
        <v>7136.8344687741501</v>
      </c>
      <c r="R244">
        <v>22.895294640186801</v>
      </c>
      <c r="S244">
        <f>(Table2[[#This Row],[Close Price]]-Table2[[#This Row],[20D EMA]])/Table2[[#This Row],[20D EMA]]</f>
        <v>-8.1630243258597274E-2</v>
      </c>
      <c r="T244">
        <f>(Table2[[#This Row],[Close Price]]-Table2[[#This Row],[50D EMA]])/Table2[[#This Row],[50D EMA]]</f>
        <v>-0.10462368479434871</v>
      </c>
      <c r="U244">
        <f>(Table2[[#This Row],[Close Price]]-Table2[[#This Row],[200D EMA]])/Table2[[#This Row],[200D EMA]]</f>
        <v>-1.9208021339704159E-2</v>
      </c>
      <c r="V244">
        <v>1.5352758980721699</v>
      </c>
      <c r="W244">
        <v>6975.1</v>
      </c>
      <c r="X244">
        <v>7240.55</v>
      </c>
      <c r="Y244">
        <v>6935</v>
      </c>
      <c r="Z244">
        <v>7452</v>
      </c>
      <c r="AA244">
        <v>6935</v>
      </c>
      <c r="AB244">
        <v>7500</v>
      </c>
      <c r="AC244" s="1">
        <f>(Table2[[#This Row],[Close Price]]/Table2[[#This Row],[Day Low]])-1</f>
        <v>3.5339995125518442E-3</v>
      </c>
      <c r="AD244" s="1">
        <f>(Table2[[#This Row],[Day High]]/Table2[[#This Row],[Close Price]])-1</f>
        <v>3.44012286153077E-2</v>
      </c>
      <c r="AE244" s="1">
        <f>(Table2[[#This Row],[Close Price]]/Table2[[#This Row],[Current Week Low]])-1</f>
        <v>9.3366979091564772E-3</v>
      </c>
      <c r="AF244" s="1">
        <f>(Table2[[#This Row],[Current Week High]]/Table2[[#This Row],[Close Price]])-1</f>
        <v>6.4609450337512087E-2</v>
      </c>
      <c r="AG244" s="1">
        <f>(Table2[[#This Row],[Close Price]]/Table2[[#This Row],[Current Month Low]])-1</f>
        <v>9.3366979091564772E-3</v>
      </c>
      <c r="AH244" s="1">
        <f>(Table2[[#This Row],[Current Month High]]/Table2[[#This Row],[Close Price]])-1</f>
        <v>7.1466838101360786E-2</v>
      </c>
      <c r="AI244">
        <v>30.718239937140599</v>
      </c>
      <c r="AJ244">
        <v>67.739036664270301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-7.0000000000000007E-2</v>
      </c>
      <c r="AM244" t="s">
        <v>3202</v>
      </c>
      <c r="AN244">
        <v>-14.4</v>
      </c>
      <c r="AO244" t="s">
        <v>3202</v>
      </c>
      <c r="AP244">
        <v>0.14925222652963899</v>
      </c>
      <c r="AQ244">
        <f>(Table2[[#This Row],[Sharpe Ratio]]-AVERAGE(Table2[Sharpe Ratio]))/_xlfn.STDEV.P(Table2[Sharpe Ratio])</f>
        <v>1.0254980114318204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212</v>
      </c>
      <c r="AT244">
        <f>_xlfn.RANK.AVG(Table2[[#This Row],[6M Return vs Nifty Z-Score]],Table2[6M Return vs Nifty Z-Score])</f>
        <v>494</v>
      </c>
      <c r="AU244">
        <f>_xlfn.RANK.AVG(Table2[[#This Row],[Sharpe Ratio Z-Score]],Table2[Sharpe Ratio Z-Score])</f>
        <v>111</v>
      </c>
      <c r="AV244">
        <f>(Table2[[#This Row],[Rank 1Y]]+Table2[[#This Row],[Rank 6M]]+Table2[[#This Row],[Rank Sharpe]])/3</f>
        <v>272.33333333333331</v>
      </c>
    </row>
    <row r="245" spans="1:48" x14ac:dyDescent="0.3">
      <c r="A245" t="s">
        <v>1484</v>
      </c>
      <c r="B245" t="s">
        <v>1485</v>
      </c>
      <c r="C245" t="s">
        <v>3159</v>
      </c>
      <c r="D245" t="s">
        <v>128</v>
      </c>
      <c r="E245">
        <v>6998.0258439999998</v>
      </c>
      <c r="F245">
        <v>1156.5</v>
      </c>
      <c r="G245">
        <v>32.032701541283103</v>
      </c>
      <c r="H245">
        <f>(Table2[[#This Row],[1Y Return vs Nifty]]-AVERAGE(Table2[1Y Return vs Nifty]))/_xlfn.STDEV.P(Table2[1Y Return vs Nifty])</f>
        <v>0.14796352408447891</v>
      </c>
      <c r="I245">
        <v>-0.26298202513561503</v>
      </c>
      <c r="J245">
        <f>(Table2[[#This Row],[1M Return vs Nifty]]-AVERAGE(Table2[1M Return vs Nifty]))/_xlfn.STDEV.P(Table2[1M Return vs Nifty])</f>
        <v>-0.10513103364572116</v>
      </c>
      <c r="K245">
        <v>11.526036156501901</v>
      </c>
      <c r="L245">
        <f>(Table2[[#This Row],[6M Return vs Nifty]]-AVERAGE(Table2[6M Return vs Nifty]))/_xlfn.STDEV.P(Table2[6M Return vs Nifty])</f>
        <v>7.9888733256918879E-2</v>
      </c>
      <c r="M245">
        <v>-2.3649798465064098</v>
      </c>
      <c r="N245">
        <f>(Table2[[#This Row],[1W Return vs Nifty]]-AVERAGE(Table2[1W Return vs Nifty]))/_xlfn.STDEV.P(Table2[1W Return vs Nifty])</f>
        <v>-1.33662150198486</v>
      </c>
      <c r="O245">
        <v>1213.31</v>
      </c>
      <c r="P245">
        <v>1210.7597301524399</v>
      </c>
      <c r="Q245">
        <v>1069.80252189522</v>
      </c>
      <c r="R245">
        <v>32.497694192450098</v>
      </c>
      <c r="S245" s="1">
        <f>(Table2[[#This Row],[Close Price]]-Table2[[#This Row],[20D EMA]])/Table2[[#This Row],[20D EMA]]</f>
        <v>-4.6822329000832393E-2</v>
      </c>
      <c r="T245" s="1">
        <f>(Table2[[#This Row],[Close Price]]-Table2[[#This Row],[50D EMA]])/Table2[[#This Row],[50D EMA]]</f>
        <v>-4.4814614164288738E-2</v>
      </c>
      <c r="U245" s="1">
        <f>(Table2[[#This Row],[Close Price]]-Table2[[#This Row],[200D EMA]])/Table2[[#This Row],[200D EMA]]</f>
        <v>8.1040637248816855E-2</v>
      </c>
      <c r="V245">
        <v>1.34784974763081</v>
      </c>
      <c r="W245">
        <v>1152.05</v>
      </c>
      <c r="X245">
        <v>1178</v>
      </c>
      <c r="Y245">
        <v>1152.05</v>
      </c>
      <c r="Z245">
        <v>1239.45</v>
      </c>
      <c r="AA245">
        <v>1152.05</v>
      </c>
      <c r="AB245">
        <v>1273.8499999999999</v>
      </c>
      <c r="AC245" s="1">
        <f>(Table2[[#This Row],[Close Price]]/Table2[[#This Row],[Day Low]])-1</f>
        <v>3.8626795711991235E-3</v>
      </c>
      <c r="AD245" s="1">
        <f>(Table2[[#This Row],[Day High]]/Table2[[#This Row],[Close Price]])-1</f>
        <v>1.8590575010808408E-2</v>
      </c>
      <c r="AE245" s="1">
        <f>(Table2[[#This Row],[Close Price]]/Table2[[#This Row],[Current Week Low]])-1</f>
        <v>3.8626795711991235E-3</v>
      </c>
      <c r="AF245" s="1">
        <f>(Table2[[#This Row],[Current Week High]]/Table2[[#This Row],[Close Price]])-1</f>
        <v>7.1725032425421498E-2</v>
      </c>
      <c r="AG245" s="1">
        <f>(Table2[[#This Row],[Close Price]]/Table2[[#This Row],[Current Month Low]])-1</f>
        <v>3.8626795711991235E-3</v>
      </c>
      <c r="AH245" s="1">
        <f>(Table2[[#This Row],[Current Month High]]/Table2[[#This Row],[Close Price]])-1</f>
        <v>0.10146995244271495</v>
      </c>
      <c r="AI245">
        <v>16.394293125810599</v>
      </c>
      <c r="AJ245">
        <v>66.3909071289835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0.02</v>
      </c>
      <c r="AM245" t="s">
        <v>3203</v>
      </c>
      <c r="AN245">
        <v>-8.9600000000000009</v>
      </c>
      <c r="AO245" t="s">
        <v>3202</v>
      </c>
      <c r="AP245">
        <v>7.6880564411228994E-2</v>
      </c>
      <c r="AQ245">
        <f>(Table2[[#This Row],[Sharpe Ratio]]-AVERAGE(Table2[Sharpe Ratio]))/_xlfn.STDEV.P(Table2[Sharpe Ratio])</f>
        <v>0.16210100333428931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-1.0517992749548939</v>
      </c>
      <c r="AS245">
        <f>_xlfn.RANK.AVG(Table2[[#This Row],[1Y Return vs Nifty Z-Score]],Table2[1Y Return vs Nifty Z-Score])</f>
        <v>244</v>
      </c>
      <c r="AT245">
        <f>_xlfn.RANK.AVG(Table2[[#This Row],[6M Return vs Nifty Z-Score]],Table2[6M Return vs Nifty Z-Score])</f>
        <v>274</v>
      </c>
      <c r="AU245">
        <f>_xlfn.RANK.AVG(Table2[[#This Row],[Sharpe Ratio Z-Score]],Table2[Sharpe Ratio Z-Score])</f>
        <v>304</v>
      </c>
      <c r="AV245">
        <f>(Table2[[#This Row],[Rank 1Y]]+Table2[[#This Row],[Rank 6M]]+Table2[[#This Row],[Rank Sharpe]])/3</f>
        <v>274</v>
      </c>
    </row>
    <row r="246" spans="1:48" hidden="1" x14ac:dyDescent="0.3">
      <c r="A246" t="s">
        <v>1855</v>
      </c>
      <c r="B246" t="s">
        <v>1856</v>
      </c>
      <c r="C246" t="s">
        <v>3169</v>
      </c>
      <c r="D246" t="s">
        <v>1462</v>
      </c>
      <c r="E246">
        <v>4209.4831129419999</v>
      </c>
      <c r="F246">
        <v>78.069999999999993</v>
      </c>
      <c r="G246">
        <v>44.286831519359403</v>
      </c>
      <c r="H246">
        <f>(Table2[[#This Row],[1Y Return vs Nifty]]-AVERAGE(Table2[1Y Return vs Nifty]))/_xlfn.STDEV.P(Table2[1Y Return vs Nifty])</f>
        <v>0.36488640790241189</v>
      </c>
      <c r="I246">
        <v>-0.99238444551222404</v>
      </c>
      <c r="J246">
        <f>(Table2[[#This Row],[1M Return vs Nifty]]-AVERAGE(Table2[1M Return vs Nifty]))/_xlfn.STDEV.P(Table2[1M Return vs Nifty])</f>
        <v>-0.18185142650275959</v>
      </c>
      <c r="K246">
        <v>-9.86959811408388</v>
      </c>
      <c r="L246">
        <f>(Table2[[#This Row],[6M Return vs Nifty]]-AVERAGE(Table2[6M Return vs Nifty]))/_xlfn.STDEV.P(Table2[6M Return vs Nifty])</f>
        <v>-0.61420789584715263</v>
      </c>
      <c r="M246">
        <v>2.9554337114021698</v>
      </c>
      <c r="N246">
        <f>(Table2[[#This Row],[1W Return vs Nifty]]-AVERAGE(Table2[1W Return vs Nifty]))/_xlfn.STDEV.P(Table2[1W Return vs Nifty])</f>
        <v>1.4133787819052489E-2</v>
      </c>
      <c r="O246">
        <v>77.8</v>
      </c>
      <c r="P246">
        <v>80.689361139353906</v>
      </c>
      <c r="Q246">
        <v>77.632121011745298</v>
      </c>
      <c r="R246">
        <v>52.985151987346498</v>
      </c>
      <c r="S246">
        <f>(Table2[[#This Row],[Close Price]]-Table2[[#This Row],[20D EMA]])/Table2[[#This Row],[20D EMA]]</f>
        <v>3.4704370179948077E-3</v>
      </c>
      <c r="T246">
        <f>(Table2[[#This Row],[Close Price]]-Table2[[#This Row],[50D EMA]])/Table2[[#This Row],[50D EMA]]</f>
        <v>-3.2462286258905515E-2</v>
      </c>
      <c r="U246">
        <f>(Table2[[#This Row],[Close Price]]-Table2[[#This Row],[200D EMA]])/Table2[[#This Row],[200D EMA]]</f>
        <v>5.6404357184630678E-3</v>
      </c>
      <c r="V246">
        <v>0.27131977778656302</v>
      </c>
      <c r="W246">
        <v>77.260000000000005</v>
      </c>
      <c r="X246">
        <v>78.900000000000006</v>
      </c>
      <c r="Y246">
        <v>75.510000000000005</v>
      </c>
      <c r="Z246">
        <v>79.400000000000006</v>
      </c>
      <c r="AA246">
        <v>75.510000000000005</v>
      </c>
      <c r="AB246">
        <v>79.400000000000006</v>
      </c>
      <c r="AC246" s="1">
        <f>(Table2[[#This Row],[Close Price]]/Table2[[#This Row],[Day Low]])-1</f>
        <v>1.0484079730779028E-2</v>
      </c>
      <c r="AD246" s="1">
        <f>(Table2[[#This Row],[Day High]]/Table2[[#This Row],[Close Price]])-1</f>
        <v>1.0631484565134075E-2</v>
      </c>
      <c r="AE246" s="1">
        <f>(Table2[[#This Row],[Close Price]]/Table2[[#This Row],[Current Week Low]])-1</f>
        <v>3.3902794331876374E-2</v>
      </c>
      <c r="AF246" s="1">
        <f>(Table2[[#This Row],[Current Week High]]/Table2[[#This Row],[Close Price]])-1</f>
        <v>1.703599333931094E-2</v>
      </c>
      <c r="AG246" s="1">
        <f>(Table2[[#This Row],[Close Price]]/Table2[[#This Row],[Current Month Low]])-1</f>
        <v>3.3902794331876374E-2</v>
      </c>
      <c r="AH246" s="1">
        <f>(Table2[[#This Row],[Current Month High]]/Table2[[#This Row],[Close Price]])-1</f>
        <v>1.703599333931094E-2</v>
      </c>
      <c r="AI246">
        <v>32.253106186755403</v>
      </c>
      <c r="AJ246">
        <v>72.149944873208298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-0.23</v>
      </c>
      <c r="AM246" t="s">
        <v>3202</v>
      </c>
      <c r="AN246">
        <v>4.93</v>
      </c>
      <c r="AO246" t="s">
        <v>3203</v>
      </c>
      <c r="AP246">
        <v>0.15928690066121201</v>
      </c>
      <c r="AQ246">
        <f>(Table2[[#This Row],[Sharpe Ratio]]-AVERAGE(Table2[Sharpe Ratio]))/_xlfn.STDEV.P(Table2[Sharpe Ratio])</f>
        <v>1.1452121007428895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196</v>
      </c>
      <c r="AT246">
        <f>_xlfn.RANK.AVG(Table2[[#This Row],[6M Return vs Nifty Z-Score]],Table2[6M Return vs Nifty Z-Score])</f>
        <v>539</v>
      </c>
      <c r="AU246">
        <f>_xlfn.RANK.AVG(Table2[[#This Row],[Sharpe Ratio Z-Score]],Table2[Sharpe Ratio Z-Score])</f>
        <v>88</v>
      </c>
      <c r="AV246">
        <f>(Table2[[#This Row],[Rank 1Y]]+Table2[[#This Row],[Rank 6M]]+Table2[[#This Row],[Rank Sharpe]])/3</f>
        <v>274.33333333333331</v>
      </c>
    </row>
    <row r="247" spans="1:48" x14ac:dyDescent="0.3">
      <c r="A247" t="s">
        <v>702</v>
      </c>
      <c r="B247" t="s">
        <v>703</v>
      </c>
      <c r="C247" t="s">
        <v>3157</v>
      </c>
      <c r="D247" t="s">
        <v>573</v>
      </c>
      <c r="E247">
        <v>25964.796886175001</v>
      </c>
      <c r="F247">
        <v>970.3</v>
      </c>
      <c r="G247">
        <v>7.3536848257337404</v>
      </c>
      <c r="H247">
        <f>(Table2[[#This Row],[1Y Return vs Nifty]]-AVERAGE(Table2[1Y Return vs Nifty]))/_xlfn.STDEV.P(Table2[1Y Return vs Nifty])</f>
        <v>-0.28890498353749955</v>
      </c>
      <c r="I247">
        <v>7.5894614261675803</v>
      </c>
      <c r="J247">
        <f>(Table2[[#This Row],[1M Return vs Nifty]]-AVERAGE(Table2[1M Return vs Nifty]))/_xlfn.STDEV.P(Table2[1M Return vs Nifty])</f>
        <v>0.72080884486551755</v>
      </c>
      <c r="K247">
        <v>19.199558795745599</v>
      </c>
      <c r="L247">
        <f>(Table2[[#This Row],[6M Return vs Nifty]]-AVERAGE(Table2[6M Return vs Nifty]))/_xlfn.STDEV.P(Table2[6M Return vs Nifty])</f>
        <v>0.32882578882133928</v>
      </c>
      <c r="M247">
        <v>7.9642964150745099</v>
      </c>
      <c r="N247">
        <f>(Table2[[#This Row],[1W Return vs Nifty]]-AVERAGE(Table2[1W Return vs Nifty]))/_xlfn.STDEV.P(Table2[1W Return vs Nifty])</f>
        <v>1.2857920375485175</v>
      </c>
      <c r="O247">
        <v>956.85</v>
      </c>
      <c r="P247">
        <v>947.08584412435005</v>
      </c>
      <c r="Q247">
        <v>843.73607488734694</v>
      </c>
      <c r="R247">
        <v>65.515246870353593</v>
      </c>
      <c r="S247" s="1">
        <f>(Table2[[#This Row],[Close Price]]-Table2[[#This Row],[20D EMA]])/Table2[[#This Row],[20D EMA]]</f>
        <v>1.4056539687516257E-2</v>
      </c>
      <c r="T247" s="1">
        <f>(Table2[[#This Row],[Close Price]]-Table2[[#This Row],[50D EMA]])/Table2[[#This Row],[50D EMA]]</f>
        <v>2.4511142278885067E-2</v>
      </c>
      <c r="U247" s="1">
        <f>(Table2[[#This Row],[Close Price]]-Table2[[#This Row],[200D EMA]])/Table2[[#This Row],[200D EMA]]</f>
        <v>0.15000416466671931</v>
      </c>
      <c r="V247">
        <v>0.66270576008552995</v>
      </c>
      <c r="W247">
        <v>964.4</v>
      </c>
      <c r="X247">
        <v>1025.2</v>
      </c>
      <c r="Y247">
        <v>945</v>
      </c>
      <c r="Z247">
        <v>1025.2</v>
      </c>
      <c r="AA247">
        <v>945</v>
      </c>
      <c r="AB247">
        <v>1025.2</v>
      </c>
      <c r="AC247" s="1">
        <f>(Table2[[#This Row],[Close Price]]/Table2[[#This Row],[Day Low]])-1</f>
        <v>6.1177934467024908E-3</v>
      </c>
      <c r="AD247" s="1">
        <f>(Table2[[#This Row],[Day High]]/Table2[[#This Row],[Close Price]])-1</f>
        <v>5.6580439039472408E-2</v>
      </c>
      <c r="AE247" s="1">
        <f>(Table2[[#This Row],[Close Price]]/Table2[[#This Row],[Current Week Low]])-1</f>
        <v>2.6772486772486781E-2</v>
      </c>
      <c r="AF247" s="1">
        <f>(Table2[[#This Row],[Current Week High]]/Table2[[#This Row],[Close Price]])-1</f>
        <v>5.6580439039472408E-2</v>
      </c>
      <c r="AG247" s="1">
        <f>(Table2[[#This Row],[Close Price]]/Table2[[#This Row],[Current Month Low]])-1</f>
        <v>2.6772486772486781E-2</v>
      </c>
      <c r="AH247" s="1">
        <f>(Table2[[#This Row],[Current Month High]]/Table2[[#This Row],[Close Price]])-1</f>
        <v>5.6580439039472408E-2</v>
      </c>
      <c r="AI247">
        <v>23.899824796454698</v>
      </c>
      <c r="AJ247">
        <v>60.645695364238399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0.05</v>
      </c>
      <c r="AM247" t="s">
        <v>3203</v>
      </c>
      <c r="AN247">
        <v>10.97</v>
      </c>
      <c r="AO247" t="s">
        <v>3203</v>
      </c>
      <c r="AP247">
        <v>0.10758482980380001</v>
      </c>
      <c r="AQ247">
        <f>(Table2[[#This Row],[Sharpe Ratio]]-AVERAGE(Table2[Sharpe Ratio]))/_xlfn.STDEV.P(Table2[Sharpe Ratio])</f>
        <v>0.52840419576898046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2.5749258834668551</v>
      </c>
      <c r="AS247">
        <f>_xlfn.RANK.AVG(Table2[[#This Row],[1Y Return vs Nifty Z-Score]],Table2[1Y Return vs Nifty Z-Score])</f>
        <v>405</v>
      </c>
      <c r="AT247">
        <f>_xlfn.RANK.AVG(Table2[[#This Row],[6M Return vs Nifty Z-Score]],Table2[6M Return vs Nifty Z-Score])</f>
        <v>206</v>
      </c>
      <c r="AU247">
        <f>_xlfn.RANK.AVG(Table2[[#This Row],[Sharpe Ratio Z-Score]],Table2[Sharpe Ratio Z-Score])</f>
        <v>217</v>
      </c>
      <c r="AV247">
        <f>(Table2[[#This Row],[Rank 1Y]]+Table2[[#This Row],[Rank 6M]]+Table2[[#This Row],[Rank Sharpe]])/3</f>
        <v>276</v>
      </c>
    </row>
    <row r="248" spans="1:48" hidden="1" x14ac:dyDescent="0.3">
      <c r="A248" t="s">
        <v>775</v>
      </c>
      <c r="B248" t="s">
        <v>776</v>
      </c>
      <c r="C248" t="s">
        <v>3167</v>
      </c>
      <c r="D248" t="s">
        <v>472</v>
      </c>
      <c r="E248">
        <v>20905.415078959999</v>
      </c>
      <c r="F248">
        <v>318.60000000000002</v>
      </c>
      <c r="G248">
        <v>7.3526399208843802</v>
      </c>
      <c r="H248">
        <f>(Table2[[#This Row],[1Y Return vs Nifty]]-AVERAGE(Table2[1Y Return vs Nifty]))/_xlfn.STDEV.P(Table2[1Y Return vs Nifty])</f>
        <v>-0.28892348046658745</v>
      </c>
      <c r="I248">
        <v>-7.7513731340720096</v>
      </c>
      <c r="J248">
        <f>(Table2[[#This Row],[1M Return vs Nifty]]-AVERAGE(Table2[1M Return vs Nifty]))/_xlfn.STDEV.P(Table2[1M Return vs Nifty])</f>
        <v>-0.89277896528833689</v>
      </c>
      <c r="K248">
        <v>3.6878744086156798</v>
      </c>
      <c r="L248">
        <f>(Table2[[#This Row],[6M Return vs Nifty]]-AVERAGE(Table2[6M Return vs Nifty]))/_xlfn.STDEV.P(Table2[6M Return vs Nifty])</f>
        <v>-0.17438938623120939</v>
      </c>
      <c r="M248">
        <v>3.8666851416598198</v>
      </c>
      <c r="N248">
        <f>(Table2[[#This Row],[1W Return vs Nifty]]-AVERAGE(Table2[1W Return vs Nifty]))/_xlfn.STDEV.P(Table2[1W Return vs Nifty])</f>
        <v>0.24548379028873865</v>
      </c>
      <c r="O248">
        <v>328.79</v>
      </c>
      <c r="P248">
        <v>334.82108150410301</v>
      </c>
      <c r="Q248">
        <v>291.05864395381599</v>
      </c>
      <c r="R248">
        <v>53.863885279880698</v>
      </c>
      <c r="S248">
        <f>(Table2[[#This Row],[Close Price]]-Table2[[#This Row],[20D EMA]])/Table2[[#This Row],[20D EMA]]</f>
        <v>-3.0992426776970092E-2</v>
      </c>
      <c r="T248">
        <f>(Table2[[#This Row],[Close Price]]-Table2[[#This Row],[50D EMA]])/Table2[[#This Row],[50D EMA]]</f>
        <v>-4.8447013644522273E-2</v>
      </c>
      <c r="U248">
        <f>(Table2[[#This Row],[Close Price]]-Table2[[#This Row],[200D EMA]])/Table2[[#This Row],[200D EMA]]</f>
        <v>9.4624765896161409E-2</v>
      </c>
      <c r="V248">
        <v>0.69259538654994601</v>
      </c>
      <c r="W248">
        <v>317.7</v>
      </c>
      <c r="X248">
        <v>337.8</v>
      </c>
      <c r="Y248">
        <v>306.95</v>
      </c>
      <c r="Z248">
        <v>337.8</v>
      </c>
      <c r="AA248">
        <v>306.95</v>
      </c>
      <c r="AB248">
        <v>337.8</v>
      </c>
      <c r="AC248" s="1">
        <f>(Table2[[#This Row],[Close Price]]/Table2[[#This Row],[Day Low]])-1</f>
        <v>2.8328611898018607E-3</v>
      </c>
      <c r="AD248" s="1">
        <f>(Table2[[#This Row],[Day High]]/Table2[[#This Row],[Close Price]])-1</f>
        <v>6.026365348399243E-2</v>
      </c>
      <c r="AE248" s="1">
        <f>(Table2[[#This Row],[Close Price]]/Table2[[#This Row],[Current Week Low]])-1</f>
        <v>3.7954064179833935E-2</v>
      </c>
      <c r="AF248" s="1">
        <f>(Table2[[#This Row],[Current Week High]]/Table2[[#This Row],[Close Price]])-1</f>
        <v>6.026365348399243E-2</v>
      </c>
      <c r="AG248" s="1">
        <f>(Table2[[#This Row],[Close Price]]/Table2[[#This Row],[Current Month Low]])-1</f>
        <v>3.7954064179833935E-2</v>
      </c>
      <c r="AH248" s="1">
        <f>(Table2[[#This Row],[Current Month High]]/Table2[[#This Row],[Close Price]])-1</f>
        <v>6.026365348399243E-2</v>
      </c>
      <c r="AI248">
        <v>20.4802259887005</v>
      </c>
      <c r="AJ248">
        <v>67.706277141729103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-0.04</v>
      </c>
      <c r="AM248" t="s">
        <v>3202</v>
      </c>
      <c r="AN248">
        <v>-4.32</v>
      </c>
      <c r="AO248" t="s">
        <v>3202</v>
      </c>
      <c r="AP248">
        <v>0.183471331816835</v>
      </c>
      <c r="AQ248">
        <f>(Table2[[#This Row],[Sharpe Ratio]]-AVERAGE(Table2[Sharpe Ratio]))/_xlfn.STDEV.P(Table2[Sharpe Ratio])</f>
        <v>1.4337333933469174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406</v>
      </c>
      <c r="AT248">
        <f>_xlfn.RANK.AVG(Table2[[#This Row],[6M Return vs Nifty Z-Score]],Table2[6M Return vs Nifty Z-Score])</f>
        <v>369</v>
      </c>
      <c r="AU248">
        <f>_xlfn.RANK.AVG(Table2[[#This Row],[Sharpe Ratio Z-Score]],Table2[Sharpe Ratio Z-Score])</f>
        <v>54</v>
      </c>
      <c r="AV248">
        <f>(Table2[[#This Row],[Rank 1Y]]+Table2[[#This Row],[Rank 6M]]+Table2[[#This Row],[Rank Sharpe]])/3</f>
        <v>276.33333333333331</v>
      </c>
    </row>
    <row r="249" spans="1:48" hidden="1" x14ac:dyDescent="0.3">
      <c r="A249" t="s">
        <v>249</v>
      </c>
      <c r="B249" t="s">
        <v>250</v>
      </c>
      <c r="C249" t="s">
        <v>3167</v>
      </c>
      <c r="D249" t="s">
        <v>240</v>
      </c>
      <c r="E249">
        <v>103529.62746217501</v>
      </c>
      <c r="F249">
        <v>6816.75</v>
      </c>
      <c r="G249">
        <v>8.5544040972970894</v>
      </c>
      <c r="H249">
        <f>(Table2[[#This Row],[1Y Return vs Nifty]]-AVERAGE(Table2[1Y Return vs Nifty]))/_xlfn.STDEV.P(Table2[1Y Return vs Nifty])</f>
        <v>-0.26764982405173587</v>
      </c>
      <c r="I249">
        <v>-2.07388324522053</v>
      </c>
      <c r="J249">
        <f>(Table2[[#This Row],[1M Return vs Nifty]]-AVERAGE(Table2[1M Return vs Nifty]))/_xlfn.STDEV.P(Table2[1M Return vs Nifty])</f>
        <v>-0.29560620777315311</v>
      </c>
      <c r="K249">
        <v>8.8470205949078107</v>
      </c>
      <c r="L249">
        <f>(Table2[[#This Row],[6M Return vs Nifty]]-AVERAGE(Table2[6M Return vs Nifty]))/_xlfn.STDEV.P(Table2[6M Return vs Nifty])</f>
        <v>-7.0213179761123524E-3</v>
      </c>
      <c r="M249">
        <v>8.2629954556280598</v>
      </c>
      <c r="N249">
        <f>(Table2[[#This Row],[1W Return vs Nifty]]-AVERAGE(Table2[1W Return vs Nifty]))/_xlfn.STDEV.P(Table2[1W Return vs Nifty])</f>
        <v>1.3616262381601072</v>
      </c>
      <c r="O249">
        <v>6732.46</v>
      </c>
      <c r="P249">
        <v>6781.3703680929102</v>
      </c>
      <c r="Q249">
        <v>6207.6710747881898</v>
      </c>
      <c r="R249">
        <v>66.686359903766899</v>
      </c>
      <c r="S249">
        <f>(Table2[[#This Row],[Close Price]]-Table2[[#This Row],[20D EMA]])/Table2[[#This Row],[20D EMA]]</f>
        <v>1.2519940705180567E-2</v>
      </c>
      <c r="T249">
        <f>(Table2[[#This Row],[Close Price]]-Table2[[#This Row],[50D EMA]])/Table2[[#This Row],[50D EMA]]</f>
        <v>5.217180302310994E-3</v>
      </c>
      <c r="U249">
        <f>(Table2[[#This Row],[Close Price]]-Table2[[#This Row],[200D EMA]])/Table2[[#This Row],[200D EMA]]</f>
        <v>9.8117138919541158E-2</v>
      </c>
      <c r="V249">
        <v>0.74322316232734598</v>
      </c>
      <c r="W249">
        <v>6802.75</v>
      </c>
      <c r="X249">
        <v>6950</v>
      </c>
      <c r="Y249">
        <v>6371.4</v>
      </c>
      <c r="Z249">
        <v>6950</v>
      </c>
      <c r="AA249">
        <v>6371.4</v>
      </c>
      <c r="AB249">
        <v>6950</v>
      </c>
      <c r="AC249" s="1">
        <f>(Table2[[#This Row],[Close Price]]/Table2[[#This Row],[Day Low]])-1</f>
        <v>2.057991253537228E-3</v>
      </c>
      <c r="AD249" s="1">
        <f>(Table2[[#This Row],[Day High]]/Table2[[#This Row],[Close Price]])-1</f>
        <v>1.9547438295375308E-2</v>
      </c>
      <c r="AE249" s="1">
        <f>(Table2[[#This Row],[Close Price]]/Table2[[#This Row],[Current Week Low]])-1</f>
        <v>6.98982955080516E-2</v>
      </c>
      <c r="AF249" s="1">
        <f>(Table2[[#This Row],[Current Week High]]/Table2[[#This Row],[Close Price]])-1</f>
        <v>1.9547438295375308E-2</v>
      </c>
      <c r="AG249" s="1">
        <f>(Table2[[#This Row],[Close Price]]/Table2[[#This Row],[Current Month Low]])-1</f>
        <v>6.98982955080516E-2</v>
      </c>
      <c r="AH249" s="1">
        <f>(Table2[[#This Row],[Current Month High]]/Table2[[#This Row],[Close Price]])-1</f>
        <v>1.9547438295375308E-2</v>
      </c>
      <c r="AI249">
        <v>11.5634283199471</v>
      </c>
      <c r="AJ249">
        <v>79.340962904498795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0.05</v>
      </c>
      <c r="AM249" t="s">
        <v>3203</v>
      </c>
      <c r="AN249">
        <v>2.4900000000000002</v>
      </c>
      <c r="AO249" t="s">
        <v>3203</v>
      </c>
      <c r="AP249">
        <v>0.135408426427989</v>
      </c>
      <c r="AQ249">
        <f>(Table2[[#This Row],[Sharpe Ratio]]-AVERAGE(Table2[Sharpe Ratio]))/_xlfn.STDEV.P(Table2[Sharpe Ratio])</f>
        <v>0.86034088723991453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392</v>
      </c>
      <c r="AT249">
        <f>_xlfn.RANK.AVG(Table2[[#This Row],[6M Return vs Nifty Z-Score]],Table2[6M Return vs Nifty Z-Score])</f>
        <v>304</v>
      </c>
      <c r="AU249">
        <f>_xlfn.RANK.AVG(Table2[[#This Row],[Sharpe Ratio Z-Score]],Table2[Sharpe Ratio Z-Score])</f>
        <v>137</v>
      </c>
      <c r="AV249">
        <f>(Table2[[#This Row],[Rank 1Y]]+Table2[[#This Row],[Rank 6M]]+Table2[[#This Row],[Rank Sharpe]])/3</f>
        <v>277.66666666666669</v>
      </c>
    </row>
    <row r="250" spans="1:48" hidden="1" x14ac:dyDescent="0.3">
      <c r="A250" t="s">
        <v>1831</v>
      </c>
      <c r="B250" t="s">
        <v>1832</v>
      </c>
      <c r="C250" t="s">
        <v>3167</v>
      </c>
      <c r="D250" t="s">
        <v>88</v>
      </c>
      <c r="E250">
        <v>4323.1073178500001</v>
      </c>
      <c r="F250">
        <v>1056.3</v>
      </c>
      <c r="G250">
        <v>24.330671238707001</v>
      </c>
      <c r="H250">
        <f>(Table2[[#This Row],[1Y Return vs Nifty]]-AVERAGE(Table2[1Y Return vs Nifty]))/_xlfn.STDEV.P(Table2[1Y Return vs Nifty])</f>
        <v>1.1622010857752446E-2</v>
      </c>
      <c r="I250">
        <v>2.2099020626425001</v>
      </c>
      <c r="J250">
        <f>(Table2[[#This Row],[1M Return vs Nifty]]-AVERAGE(Table2[1M Return vs Nifty]))/_xlfn.STDEV.P(Table2[1M Return vs Nifty])</f>
        <v>0.15497317413343389</v>
      </c>
      <c r="K250">
        <v>41.080681732560798</v>
      </c>
      <c r="L250">
        <f>(Table2[[#This Row],[6M Return vs Nifty]]-AVERAGE(Table2[6M Return vs Nifty]))/_xlfn.STDEV.P(Table2[6M Return vs Nifty])</f>
        <v>1.0386721752093695</v>
      </c>
      <c r="M250">
        <v>1.40914888176324</v>
      </c>
      <c r="N250">
        <f>(Table2[[#This Row],[1W Return vs Nifty]]-AVERAGE(Table2[1W Return vs Nifty]))/_xlfn.STDEV.P(Table2[1W Return vs Nifty])</f>
        <v>-0.37843953198869601</v>
      </c>
      <c r="O250">
        <v>1037.78</v>
      </c>
      <c r="P250">
        <v>1083.83717310464</v>
      </c>
      <c r="Q250">
        <v>1014.45981661468</v>
      </c>
      <c r="R250">
        <v>62.126340960971802</v>
      </c>
      <c r="S250">
        <f>(Table2[[#This Row],[Close Price]]-Table2[[#This Row],[20D EMA]])/Table2[[#This Row],[20D EMA]]</f>
        <v>1.7845786197459947E-2</v>
      </c>
      <c r="T250">
        <f>(Table2[[#This Row],[Close Price]]-Table2[[#This Row],[50D EMA]])/Table2[[#This Row],[50D EMA]]</f>
        <v>-2.5407112606924243E-2</v>
      </c>
      <c r="U250">
        <f>(Table2[[#This Row],[Close Price]]-Table2[[#This Row],[200D EMA]])/Table2[[#This Row],[200D EMA]]</f>
        <v>4.1243805520994846E-2</v>
      </c>
      <c r="V250">
        <v>1.5732621397322799</v>
      </c>
      <c r="W250">
        <v>1050</v>
      </c>
      <c r="X250">
        <v>1088.8</v>
      </c>
      <c r="Y250">
        <v>1008.5</v>
      </c>
      <c r="Z250">
        <v>1091</v>
      </c>
      <c r="AA250">
        <v>1008.5</v>
      </c>
      <c r="AB250">
        <v>1091</v>
      </c>
      <c r="AC250" s="1">
        <f>(Table2[[#This Row],[Close Price]]/Table2[[#This Row],[Day Low]])-1</f>
        <v>6.0000000000000053E-3</v>
      </c>
      <c r="AD250" s="1">
        <f>(Table2[[#This Row],[Day High]]/Table2[[#This Row],[Close Price]])-1</f>
        <v>3.0767774306541762E-2</v>
      </c>
      <c r="AE250" s="1">
        <f>(Table2[[#This Row],[Close Price]]/Table2[[#This Row],[Current Week Low]])-1</f>
        <v>4.7397124442240868E-2</v>
      </c>
      <c r="AF250" s="1">
        <f>(Table2[[#This Row],[Current Week High]]/Table2[[#This Row],[Close Price]])-1</f>
        <v>3.2850515951907688E-2</v>
      </c>
      <c r="AG250" s="1">
        <f>(Table2[[#This Row],[Close Price]]/Table2[[#This Row],[Current Month Low]])-1</f>
        <v>4.7397124442240868E-2</v>
      </c>
      <c r="AH250" s="1">
        <f>(Table2[[#This Row],[Current Month High]]/Table2[[#This Row],[Close Price]])-1</f>
        <v>3.2850515951907688E-2</v>
      </c>
      <c r="AI250">
        <v>50.781028117012198</v>
      </c>
      <c r="AJ250">
        <v>73.163934426229503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0</v>
      </c>
      <c r="AM250">
        <v>0</v>
      </c>
      <c r="AN250">
        <v>9.06</v>
      </c>
      <c r="AO250" t="s">
        <v>3203</v>
      </c>
      <c r="AP250">
        <v>2.9644926862199002E-2</v>
      </c>
      <c r="AQ250">
        <f>(Table2[[#This Row],[Sharpe Ratio]]-AVERAGE(Table2[Sharpe Ratio]))/_xlfn.STDEV.P(Table2[Sharpe Ratio])</f>
        <v>-0.40142216224791222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296</v>
      </c>
      <c r="AT250">
        <f>_xlfn.RANK.AVG(Table2[[#This Row],[6M Return vs Nifty Z-Score]],Table2[6M Return vs Nifty Z-Score])</f>
        <v>90</v>
      </c>
      <c r="AU250">
        <f>_xlfn.RANK.AVG(Table2[[#This Row],[Sharpe Ratio Z-Score]],Table2[Sharpe Ratio Z-Score])</f>
        <v>449</v>
      </c>
      <c r="AV250">
        <f>(Table2[[#This Row],[Rank 1Y]]+Table2[[#This Row],[Rank 6M]]+Table2[[#This Row],[Rank Sharpe]])/3</f>
        <v>278.33333333333331</v>
      </c>
    </row>
    <row r="251" spans="1:48" hidden="1" x14ac:dyDescent="0.3">
      <c r="A251" t="s">
        <v>2021</v>
      </c>
      <c r="B251" t="s">
        <v>2022</v>
      </c>
      <c r="C251" t="s">
        <v>3171</v>
      </c>
      <c r="D251" t="s">
        <v>294</v>
      </c>
      <c r="E251">
        <v>3313.2795632000002</v>
      </c>
      <c r="F251">
        <v>336.45</v>
      </c>
      <c r="G251">
        <v>52.336507441963498</v>
      </c>
      <c r="H251">
        <f>(Table2[[#This Row],[1Y Return vs Nifty]]-AVERAGE(Table2[1Y Return vs Nifty]))/_xlfn.STDEV.P(Table2[1Y Return vs Nifty])</f>
        <v>0.50738195169500189</v>
      </c>
      <c r="I251">
        <v>3.1681342876768102</v>
      </c>
      <c r="J251">
        <f>(Table2[[#This Row],[1M Return vs Nifty]]-AVERAGE(Table2[1M Return vs Nifty]))/_xlfn.STDEV.P(Table2[1M Return vs Nifty])</f>
        <v>0.25576246506414968</v>
      </c>
      <c r="K251">
        <v>20.501801515415099</v>
      </c>
      <c r="L251">
        <f>(Table2[[#This Row],[6M Return vs Nifty]]-AVERAGE(Table2[6M Return vs Nifty]))/_xlfn.STDEV.P(Table2[6M Return vs Nifty])</f>
        <v>0.371071897095893</v>
      </c>
      <c r="M251">
        <v>6.8410942296333701</v>
      </c>
      <c r="N251">
        <f>(Table2[[#This Row],[1W Return vs Nifty]]-AVERAGE(Table2[1W Return vs Nifty]))/_xlfn.STDEV.P(Table2[1W Return vs Nifty])</f>
        <v>1.0006316309390124</v>
      </c>
      <c r="O251">
        <v>312.16000000000003</v>
      </c>
      <c r="P251">
        <v>316.02841068043898</v>
      </c>
      <c r="Q251">
        <v>290.22566796846502</v>
      </c>
      <c r="R251">
        <v>66.069195240324206</v>
      </c>
      <c r="S251">
        <f>(Table2[[#This Row],[Close Price]]-Table2[[#This Row],[20D EMA]])/Table2[[#This Row],[20D EMA]]</f>
        <v>7.781266017426948E-2</v>
      </c>
      <c r="T251">
        <f>(Table2[[#This Row],[Close Price]]-Table2[[#This Row],[50D EMA]])/Table2[[#This Row],[50D EMA]]</f>
        <v>6.4619472899893393E-2</v>
      </c>
      <c r="U251">
        <f>(Table2[[#This Row],[Close Price]]-Table2[[#This Row],[200D EMA]])/Table2[[#This Row],[200D EMA]]</f>
        <v>0.15927030973896339</v>
      </c>
      <c r="V251">
        <v>0.84933769433958595</v>
      </c>
      <c r="W251">
        <v>322.3</v>
      </c>
      <c r="X251">
        <v>342.4</v>
      </c>
      <c r="Y251">
        <v>301</v>
      </c>
      <c r="Z251">
        <v>342.4</v>
      </c>
      <c r="AA251">
        <v>301</v>
      </c>
      <c r="AB251">
        <v>342.4</v>
      </c>
      <c r="AC251" s="1">
        <f>(Table2[[#This Row],[Close Price]]/Table2[[#This Row],[Day Low]])-1</f>
        <v>4.3903195780328863E-2</v>
      </c>
      <c r="AD251" s="1">
        <f>(Table2[[#This Row],[Day High]]/Table2[[#This Row],[Close Price]])-1</f>
        <v>1.7684648536186565E-2</v>
      </c>
      <c r="AE251" s="1">
        <f>(Table2[[#This Row],[Close Price]]/Table2[[#This Row],[Current Week Low]])-1</f>
        <v>0.11777408637873754</v>
      </c>
      <c r="AF251" s="1">
        <f>(Table2[[#This Row],[Current Week High]]/Table2[[#This Row],[Close Price]])-1</f>
        <v>1.7684648536186565E-2</v>
      </c>
      <c r="AG251" s="1">
        <f>(Table2[[#This Row],[Close Price]]/Table2[[#This Row],[Current Month Low]])-1</f>
        <v>0.11777408637873754</v>
      </c>
      <c r="AH251" s="1">
        <f>(Table2[[#This Row],[Current Month High]]/Table2[[#This Row],[Close Price]])-1</f>
        <v>1.7684648536186565E-2</v>
      </c>
      <c r="AI251">
        <v>7.8466339723584504</v>
      </c>
      <c r="AJ251">
        <v>78.015873015872998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7.0000000000000007E-2</v>
      </c>
      <c r="AM251" t="s">
        <v>3203</v>
      </c>
      <c r="AN251">
        <v>16.059999999999999</v>
      </c>
      <c r="AO251" t="s">
        <v>3203</v>
      </c>
      <c r="AP251">
        <v>2.0805505225912999E-2</v>
      </c>
      <c r="AQ251">
        <f>(Table2[[#This Row],[Sharpe Ratio]]-AVERAGE(Table2[Sharpe Ratio]))/_xlfn.STDEV.P(Table2[Sharpe Ratio])</f>
        <v>-0.50687683843864317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172</v>
      </c>
      <c r="AT251">
        <f>_xlfn.RANK.AVG(Table2[[#This Row],[6M Return vs Nifty Z-Score]],Table2[6M Return vs Nifty Z-Score])</f>
        <v>193</v>
      </c>
      <c r="AU251">
        <f>_xlfn.RANK.AVG(Table2[[#This Row],[Sharpe Ratio Z-Score]],Table2[Sharpe Ratio Z-Score])</f>
        <v>471</v>
      </c>
      <c r="AV251">
        <f>(Table2[[#This Row],[Rank 1Y]]+Table2[[#This Row],[Rank 6M]]+Table2[[#This Row],[Rank Sharpe]])/3</f>
        <v>278.66666666666669</v>
      </c>
    </row>
    <row r="252" spans="1:48" hidden="1" x14ac:dyDescent="0.3">
      <c r="A252" t="s">
        <v>187</v>
      </c>
      <c r="B252" t="s">
        <v>188</v>
      </c>
      <c r="C252" t="s">
        <v>3155</v>
      </c>
      <c r="D252" t="s">
        <v>189</v>
      </c>
      <c r="E252">
        <v>137366.981741556</v>
      </c>
      <c r="F252">
        <v>210.43</v>
      </c>
      <c r="G252">
        <v>43.580836860945702</v>
      </c>
      <c r="H252">
        <f>(Table2[[#This Row],[1Y Return vs Nifty]]-AVERAGE(Table2[1Y Return vs Nifty]))/_xlfn.STDEV.P(Table2[1Y Return vs Nifty])</f>
        <v>0.35238887461876395</v>
      </c>
      <c r="I252">
        <v>-7.4303194251233897</v>
      </c>
      <c r="J252">
        <f>(Table2[[#This Row],[1M Return vs Nifty]]-AVERAGE(Table2[1M Return vs Nifty]))/_xlfn.STDEV.P(Table2[1M Return vs Nifty])</f>
        <v>-0.85900972352186533</v>
      </c>
      <c r="K252">
        <v>0.66740291746649805</v>
      </c>
      <c r="L252">
        <f>(Table2[[#This Row],[6M Return vs Nifty]]-AVERAGE(Table2[6M Return vs Nifty]))/_xlfn.STDEV.P(Table2[6M Return vs Nifty])</f>
        <v>-0.27237662296360265</v>
      </c>
      <c r="M252">
        <v>3.1391455413490101</v>
      </c>
      <c r="N252">
        <f>(Table2[[#This Row],[1W Return vs Nifty]]-AVERAGE(Table2[1W Return vs Nifty]))/_xlfn.STDEV.P(Table2[1W Return vs Nifty])</f>
        <v>6.0774847465888931E-2</v>
      </c>
      <c r="O252">
        <v>210.47</v>
      </c>
      <c r="P252">
        <v>217.54602576938899</v>
      </c>
      <c r="Q252">
        <v>202.93549367517599</v>
      </c>
      <c r="R252">
        <v>53.436100386229498</v>
      </c>
      <c r="S252">
        <f>(Table2[[#This Row],[Close Price]]-Table2[[#This Row],[20D EMA]])/Table2[[#This Row],[20D EMA]]</f>
        <v>-1.9005083859928752E-4</v>
      </c>
      <c r="T252">
        <f>(Table2[[#This Row],[Close Price]]-Table2[[#This Row],[50D EMA]])/Table2[[#This Row],[50D EMA]]</f>
        <v>-3.2710437914100852E-2</v>
      </c>
      <c r="U252">
        <f>(Table2[[#This Row],[Close Price]]-Table2[[#This Row],[200D EMA]])/Table2[[#This Row],[200D EMA]]</f>
        <v>3.6930485589770336E-2</v>
      </c>
      <c r="V252">
        <v>1.0034189747482101</v>
      </c>
      <c r="W252">
        <v>208</v>
      </c>
      <c r="X252">
        <v>216.47</v>
      </c>
      <c r="Y252">
        <v>191.7</v>
      </c>
      <c r="Z252">
        <v>216.47</v>
      </c>
      <c r="AA252">
        <v>191.7</v>
      </c>
      <c r="AB252">
        <v>216.47</v>
      </c>
      <c r="AC252" s="1">
        <f>(Table2[[#This Row],[Close Price]]/Table2[[#This Row],[Day Low]])-1</f>
        <v>1.1682692307692255E-2</v>
      </c>
      <c r="AD252" s="1">
        <f>(Table2[[#This Row],[Day High]]/Table2[[#This Row],[Close Price]])-1</f>
        <v>2.8703131682744853E-2</v>
      </c>
      <c r="AE252" s="1">
        <f>(Table2[[#This Row],[Close Price]]/Table2[[#This Row],[Current Week Low]])-1</f>
        <v>9.7704747000521674E-2</v>
      </c>
      <c r="AF252" s="1">
        <f>(Table2[[#This Row],[Current Week High]]/Table2[[#This Row],[Close Price]])-1</f>
        <v>2.8703131682744853E-2</v>
      </c>
      <c r="AG252" s="1">
        <f>(Table2[[#This Row],[Close Price]]/Table2[[#This Row],[Current Month Low]])-1</f>
        <v>9.7704747000521674E-2</v>
      </c>
      <c r="AH252" s="1">
        <f>(Table2[[#This Row],[Current Month High]]/Table2[[#This Row],[Close Price]])-1</f>
        <v>2.8703131682744853E-2</v>
      </c>
      <c r="AI252">
        <v>17.046048567219401</v>
      </c>
      <c r="AJ252">
        <v>71.220504475183006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0</v>
      </c>
      <c r="AM252" t="s">
        <v>3204</v>
      </c>
      <c r="AN252">
        <v>-0.8</v>
      </c>
      <c r="AO252" t="s">
        <v>3202</v>
      </c>
      <c r="AP252">
        <v>9.7978859397579998E-2</v>
      </c>
      <c r="AQ252">
        <f>(Table2[[#This Row],[Sharpe Ratio]]-AVERAGE(Table2[Sharpe Ratio]))/_xlfn.STDEV.P(Table2[Sharpe Ratio])</f>
        <v>0.41380456014041023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198</v>
      </c>
      <c r="AT252">
        <f>_xlfn.RANK.AVG(Table2[[#This Row],[6M Return vs Nifty Z-Score]],Table2[6M Return vs Nifty Z-Score])</f>
        <v>402</v>
      </c>
      <c r="AU252">
        <f>_xlfn.RANK.AVG(Table2[[#This Row],[Sharpe Ratio Z-Score]],Table2[Sharpe Ratio Z-Score])</f>
        <v>237</v>
      </c>
      <c r="AV252">
        <f>(Table2[[#This Row],[Rank 1Y]]+Table2[[#This Row],[Rank 6M]]+Table2[[#This Row],[Rank Sharpe]])/3</f>
        <v>279</v>
      </c>
    </row>
    <row r="253" spans="1:48" hidden="1" x14ac:dyDescent="0.3">
      <c r="A253" t="s">
        <v>328</v>
      </c>
      <c r="B253" t="s">
        <v>329</v>
      </c>
      <c r="C253" t="s">
        <v>3161</v>
      </c>
      <c r="D253" t="s">
        <v>51</v>
      </c>
      <c r="E253">
        <v>81013.114384154993</v>
      </c>
      <c r="F253">
        <v>1350.6</v>
      </c>
      <c r="G253">
        <v>24.9468266126269</v>
      </c>
      <c r="H253">
        <f>(Table2[[#This Row],[1Y Return vs Nifty]]-AVERAGE(Table2[1Y Return vs Nifty]))/_xlfn.STDEV.P(Table2[1Y Return vs Nifty])</f>
        <v>2.2529207111566248E-2</v>
      </c>
      <c r="I253">
        <v>-2.5194304442965199</v>
      </c>
      <c r="J253">
        <f>(Table2[[#This Row],[1M Return vs Nifty]]-AVERAGE(Table2[1M Return vs Nifty]))/_xlfn.STDEV.P(Table2[1M Return vs Nifty])</f>
        <v>-0.34246998995228778</v>
      </c>
      <c r="K253">
        <v>11.617637256638201</v>
      </c>
      <c r="L253">
        <f>(Table2[[#This Row],[6M Return vs Nifty]]-AVERAGE(Table2[6M Return vs Nifty]))/_xlfn.STDEV.P(Table2[6M Return vs Nifty])</f>
        <v>8.2860368218647437E-2</v>
      </c>
      <c r="M253">
        <v>-1.26669889360812</v>
      </c>
      <c r="N253">
        <f>(Table2[[#This Row],[1W Return vs Nifty]]-AVERAGE(Table2[1W Return vs Nifty]))/_xlfn.STDEV.P(Table2[1W Return vs Nifty])</f>
        <v>-1.0577881386247747</v>
      </c>
      <c r="O253">
        <v>1425.51</v>
      </c>
      <c r="P253">
        <v>1448.03453519148</v>
      </c>
      <c r="Q253">
        <v>1292.26683729258</v>
      </c>
      <c r="R253">
        <v>27.9039990322003</v>
      </c>
      <c r="S253">
        <f>(Table2[[#This Row],[Close Price]]-Table2[[#This Row],[20D EMA]])/Table2[[#This Row],[20D EMA]]</f>
        <v>-5.2549613822421508E-2</v>
      </c>
      <c r="T253">
        <f>(Table2[[#This Row],[Close Price]]-Table2[[#This Row],[50D EMA]])/Table2[[#This Row],[50D EMA]]</f>
        <v>-6.7287438816917386E-2</v>
      </c>
      <c r="U253">
        <f>(Table2[[#This Row],[Close Price]]-Table2[[#This Row],[200D EMA]])/Table2[[#This Row],[200D EMA]]</f>
        <v>4.5140183918696952E-2</v>
      </c>
      <c r="V253">
        <v>0.61493345342115202</v>
      </c>
      <c r="W253">
        <v>1346.1</v>
      </c>
      <c r="X253">
        <v>1398.85</v>
      </c>
      <c r="Y253">
        <v>1346.1</v>
      </c>
      <c r="Z253">
        <v>1417.3</v>
      </c>
      <c r="AA253">
        <v>1346.1</v>
      </c>
      <c r="AB253">
        <v>1417.3</v>
      </c>
      <c r="AC253" s="1">
        <f>(Table2[[#This Row],[Close Price]]/Table2[[#This Row],[Day Low]])-1</f>
        <v>3.3429908624915683E-3</v>
      </c>
      <c r="AD253" s="1">
        <f>(Table2[[#This Row],[Day High]]/Table2[[#This Row],[Close Price]])-1</f>
        <v>3.5724863023841369E-2</v>
      </c>
      <c r="AE253" s="1">
        <f>(Table2[[#This Row],[Close Price]]/Table2[[#This Row],[Current Week Low]])-1</f>
        <v>3.3429908624915683E-3</v>
      </c>
      <c r="AF253" s="1">
        <f>(Table2[[#This Row],[Current Week High]]/Table2[[#This Row],[Close Price]])-1</f>
        <v>4.9385458314822994E-2</v>
      </c>
      <c r="AG253" s="1">
        <f>(Table2[[#This Row],[Close Price]]/Table2[[#This Row],[Current Month Low]])-1</f>
        <v>3.3429908624915683E-3</v>
      </c>
      <c r="AH253" s="1">
        <f>(Table2[[#This Row],[Current Month High]]/Table2[[#This Row],[Close Price]])-1</f>
        <v>4.9385458314822994E-2</v>
      </c>
      <c r="AI253">
        <v>17.873537686953899</v>
      </c>
      <c r="AJ253">
        <v>55.018651362984201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-0.1</v>
      </c>
      <c r="AM253" t="s">
        <v>3202</v>
      </c>
      <c r="AN253">
        <v>-6.7</v>
      </c>
      <c r="AO253" t="s">
        <v>3202</v>
      </c>
      <c r="AP253">
        <v>8.6899194670039995E-2</v>
      </c>
      <c r="AQ253">
        <f>(Table2[[#This Row],[Sharpe Ratio]]-AVERAGE(Table2[Sharpe Ratio]))/_xlfn.STDEV.P(Table2[Sharpe Ratio])</f>
        <v>0.28162368856072684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292</v>
      </c>
      <c r="AT253">
        <f>_xlfn.RANK.AVG(Table2[[#This Row],[6M Return vs Nifty Z-Score]],Table2[6M Return vs Nifty Z-Score])</f>
        <v>272</v>
      </c>
      <c r="AU253">
        <f>_xlfn.RANK.AVG(Table2[[#This Row],[Sharpe Ratio Z-Score]],Table2[Sharpe Ratio Z-Score])</f>
        <v>273</v>
      </c>
      <c r="AV253">
        <f>(Table2[[#This Row],[Rank 1Y]]+Table2[[#This Row],[Rank 6M]]+Table2[[#This Row],[Rank Sharpe]])/3</f>
        <v>279</v>
      </c>
    </row>
    <row r="254" spans="1:48" x14ac:dyDescent="0.3">
      <c r="A254" t="s">
        <v>47</v>
      </c>
      <c r="B254" t="s">
        <v>48</v>
      </c>
      <c r="C254" t="s">
        <v>3156</v>
      </c>
      <c r="D254" t="s">
        <v>21</v>
      </c>
      <c r="E254">
        <v>497495.53649615898</v>
      </c>
      <c r="F254">
        <v>1831.95</v>
      </c>
      <c r="G254">
        <v>19.104924647237102</v>
      </c>
      <c r="H254">
        <f>(Table2[[#This Row],[1Y Return vs Nifty]]-AVERAGE(Table2[1Y Return vs Nifty]))/_xlfn.STDEV.P(Table2[1Y Return vs Nifty])</f>
        <v>-8.0884272554571757E-2</v>
      </c>
      <c r="I254">
        <v>5.03749095567873</v>
      </c>
      <c r="J254">
        <f>(Table2[[#This Row],[1M Return vs Nifty]]-AVERAGE(Table2[1M Return vs Nifty]))/_xlfn.STDEV.P(Table2[1M Return vs Nifty])</f>
        <v>0.45238613116739818</v>
      </c>
      <c r="K254">
        <v>29.137185260408302</v>
      </c>
      <c r="L254">
        <f>(Table2[[#This Row],[6M Return vs Nifty]]-AVERAGE(Table2[6M Return vs Nifty]))/_xlfn.STDEV.P(Table2[6M Return vs Nifty])</f>
        <v>0.65121272735209157</v>
      </c>
      <c r="M254">
        <v>-1.0556426932293399E-2</v>
      </c>
      <c r="N254">
        <f>(Table2[[#This Row],[1W Return vs Nifty]]-AVERAGE(Table2[1W Return vs Nifty]))/_xlfn.STDEV.P(Table2[1W Return vs Nifty])</f>
        <v>-0.73887663613685806</v>
      </c>
      <c r="O254">
        <v>1816.55</v>
      </c>
      <c r="P254">
        <v>1782.14092030647</v>
      </c>
      <c r="Q254">
        <v>1603.09395291072</v>
      </c>
      <c r="R254">
        <v>57.962025825327501</v>
      </c>
      <c r="S254" s="1">
        <f>(Table2[[#This Row],[Close Price]]-Table2[[#This Row],[20D EMA]])/Table2[[#This Row],[20D EMA]]</f>
        <v>8.4776086537668056E-3</v>
      </c>
      <c r="T254" s="1">
        <f>(Table2[[#This Row],[Close Price]]-Table2[[#This Row],[50D EMA]])/Table2[[#This Row],[50D EMA]]</f>
        <v>2.7949012968606621E-2</v>
      </c>
      <c r="U254" s="1">
        <f>(Table2[[#This Row],[Close Price]]-Table2[[#This Row],[200D EMA]])/Table2[[#This Row],[200D EMA]]</f>
        <v>0.14275897346736832</v>
      </c>
      <c r="V254">
        <v>0.89307791773137302</v>
      </c>
      <c r="W254">
        <v>1814.2</v>
      </c>
      <c r="X254">
        <v>1862.55</v>
      </c>
      <c r="Y254">
        <v>1745</v>
      </c>
      <c r="Z254">
        <v>1862.55</v>
      </c>
      <c r="AA254">
        <v>1745</v>
      </c>
      <c r="AB254">
        <v>1862.55</v>
      </c>
      <c r="AC254" s="1">
        <f>(Table2[[#This Row],[Close Price]]/Table2[[#This Row],[Day Low]])-1</f>
        <v>9.7839267996913115E-3</v>
      </c>
      <c r="AD254" s="1">
        <f>(Table2[[#This Row],[Day High]]/Table2[[#This Row],[Close Price]])-1</f>
        <v>1.6703512650454444E-2</v>
      </c>
      <c r="AE254" s="1">
        <f>(Table2[[#This Row],[Close Price]]/Table2[[#This Row],[Current Week Low]])-1</f>
        <v>4.9828080229226357E-2</v>
      </c>
      <c r="AF254" s="1">
        <f>(Table2[[#This Row],[Current Week High]]/Table2[[#This Row],[Close Price]])-1</f>
        <v>1.6703512650454444E-2</v>
      </c>
      <c r="AG254" s="1">
        <f>(Table2[[#This Row],[Close Price]]/Table2[[#This Row],[Current Month Low]])-1</f>
        <v>4.9828080229226357E-2</v>
      </c>
      <c r="AH254" s="1">
        <f>(Table2[[#This Row],[Current Month High]]/Table2[[#This Row],[Close Price]])-1</f>
        <v>1.6703512650454444E-2</v>
      </c>
      <c r="AI254">
        <v>3.0868746417751498</v>
      </c>
      <c r="AJ254">
        <v>48.336032388663902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0.09</v>
      </c>
      <c r="AM254" t="s">
        <v>3203</v>
      </c>
      <c r="AN254">
        <v>0.5</v>
      </c>
      <c r="AO254" t="s">
        <v>3203</v>
      </c>
      <c r="AP254">
        <v>5.3254809270862999E-2</v>
      </c>
      <c r="AQ254">
        <f>(Table2[[#This Row],[Sharpe Ratio]]-AVERAGE(Table2[Sharpe Ratio]))/_xlfn.STDEV.P(Table2[Sharpe Ratio])</f>
        <v>-0.11975526063906354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0.16408268918899638</v>
      </c>
      <c r="AS254">
        <f>_xlfn.RANK.AVG(Table2[[#This Row],[1Y Return vs Nifty Z-Score]],Table2[1Y Return vs Nifty Z-Score])</f>
        <v>321</v>
      </c>
      <c r="AT254">
        <f>_xlfn.RANK.AVG(Table2[[#This Row],[6M Return vs Nifty Z-Score]],Table2[6M Return vs Nifty Z-Score])</f>
        <v>136</v>
      </c>
      <c r="AU254">
        <f>_xlfn.RANK.AVG(Table2[[#This Row],[Sharpe Ratio Z-Score]],Table2[Sharpe Ratio Z-Score])</f>
        <v>382</v>
      </c>
      <c r="AV254">
        <f>(Table2[[#This Row],[Rank 1Y]]+Table2[[#This Row],[Rank 6M]]+Table2[[#This Row],[Rank Sharpe]])/3</f>
        <v>279.66666666666669</v>
      </c>
    </row>
    <row r="255" spans="1:48" x14ac:dyDescent="0.3">
      <c r="A255" t="s">
        <v>279</v>
      </c>
      <c r="B255" t="s">
        <v>280</v>
      </c>
      <c r="C255" t="s">
        <v>3157</v>
      </c>
      <c r="D255" t="s">
        <v>220</v>
      </c>
      <c r="E255">
        <v>96094.228971949997</v>
      </c>
      <c r="F255">
        <v>4517.1499999999996</v>
      </c>
      <c r="G255">
        <v>38.037413622128298</v>
      </c>
      <c r="H255">
        <f>(Table2[[#This Row],[1Y Return vs Nifty]]-AVERAGE(Table2[1Y Return vs Nifty]))/_xlfn.STDEV.P(Table2[1Y Return vs Nifty])</f>
        <v>0.25425907206738041</v>
      </c>
      <c r="I255">
        <v>9.3444290862515604</v>
      </c>
      <c r="J255">
        <f>(Table2[[#This Row],[1M Return vs Nifty]]-AVERAGE(Table2[1M Return vs Nifty]))/_xlfn.STDEV.P(Table2[1M Return vs Nifty])</f>
        <v>0.90540078557161163</v>
      </c>
      <c r="K255">
        <v>11.4786969549923</v>
      </c>
      <c r="L255">
        <f>(Table2[[#This Row],[6M Return vs Nifty]]-AVERAGE(Table2[6M Return vs Nifty]))/_xlfn.STDEV.P(Table2[6M Return vs Nifty])</f>
        <v>7.8353000322959318E-2</v>
      </c>
      <c r="M255">
        <v>3.13402967979775</v>
      </c>
      <c r="N255">
        <f>(Table2[[#This Row],[1W Return vs Nifty]]-AVERAGE(Table2[1W Return vs Nifty]))/_xlfn.STDEV.P(Table2[1W Return vs Nifty])</f>
        <v>5.9476024173854204E-2</v>
      </c>
      <c r="O255">
        <v>4419.91</v>
      </c>
      <c r="P255">
        <v>4387.37270083153</v>
      </c>
      <c r="Q255">
        <v>3964.7618421390698</v>
      </c>
      <c r="R255">
        <v>60.420441752220498</v>
      </c>
      <c r="S255" s="1">
        <f>(Table2[[#This Row],[Close Price]]-Table2[[#This Row],[20D EMA]])/Table2[[#This Row],[20D EMA]]</f>
        <v>2.2000447972922478E-2</v>
      </c>
      <c r="T255" s="1">
        <f>(Table2[[#This Row],[Close Price]]-Table2[[#This Row],[50D EMA]])/Table2[[#This Row],[50D EMA]]</f>
        <v>2.9579729833272023E-2</v>
      </c>
      <c r="U255" s="1">
        <f>(Table2[[#This Row],[Close Price]]-Table2[[#This Row],[200D EMA]])/Table2[[#This Row],[200D EMA]]</f>
        <v>0.1393244234722823</v>
      </c>
      <c r="V255">
        <v>0.89944413014703195</v>
      </c>
      <c r="W255">
        <v>4458</v>
      </c>
      <c r="X255">
        <v>4539</v>
      </c>
      <c r="Y255">
        <v>4182.5</v>
      </c>
      <c r="Z255">
        <v>4539</v>
      </c>
      <c r="AA255">
        <v>4182.5</v>
      </c>
      <c r="AB255">
        <v>4539</v>
      </c>
      <c r="AC255" s="1">
        <f>(Table2[[#This Row],[Close Price]]/Table2[[#This Row],[Day Low]])-1</f>
        <v>1.3268281740690835E-2</v>
      </c>
      <c r="AD255" s="1">
        <f>(Table2[[#This Row],[Day High]]/Table2[[#This Row],[Close Price]])-1</f>
        <v>4.8371207509161351E-3</v>
      </c>
      <c r="AE255" s="1">
        <f>(Table2[[#This Row],[Close Price]]/Table2[[#This Row],[Current Week Low]])-1</f>
        <v>8.0011954572623889E-2</v>
      </c>
      <c r="AF255" s="1">
        <f>(Table2[[#This Row],[Current Week High]]/Table2[[#This Row],[Close Price]])-1</f>
        <v>4.8371207509161351E-3</v>
      </c>
      <c r="AG255" s="1">
        <f>(Table2[[#This Row],[Close Price]]/Table2[[#This Row],[Current Month Low]])-1</f>
        <v>8.0011954572623889E-2</v>
      </c>
      <c r="AH255" s="1">
        <f>(Table2[[#This Row],[Current Month High]]/Table2[[#This Row],[Close Price]])-1</f>
        <v>4.8371207509161351E-3</v>
      </c>
      <c r="AI255">
        <v>7.6785141073464498</v>
      </c>
      <c r="AJ255">
        <v>65.782181851546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-0.01</v>
      </c>
      <c r="AM255" t="s">
        <v>3202</v>
      </c>
      <c r="AN255">
        <v>0.14000000000000001</v>
      </c>
      <c r="AO255" t="s">
        <v>3203</v>
      </c>
      <c r="AP255">
        <v>6.6704131163402999E-2</v>
      </c>
      <c r="AQ255">
        <f>(Table2[[#This Row],[Sharpe Ratio]]-AVERAGE(Table2[Sharpe Ratio]))/_xlfn.STDEV.P(Table2[Sharpe Ratio])</f>
        <v>4.0695721735234593E-2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1.3381846038710401</v>
      </c>
      <c r="AS255">
        <f>_xlfn.RANK.AVG(Table2[[#This Row],[1Y Return vs Nifty Z-Score]],Table2[1Y Return vs Nifty Z-Score])</f>
        <v>226</v>
      </c>
      <c r="AT255">
        <f>_xlfn.RANK.AVG(Table2[[#This Row],[6M Return vs Nifty Z-Score]],Table2[6M Return vs Nifty Z-Score])</f>
        <v>276</v>
      </c>
      <c r="AU255">
        <f>_xlfn.RANK.AVG(Table2[[#This Row],[Sharpe Ratio Z-Score]],Table2[Sharpe Ratio Z-Score])</f>
        <v>337</v>
      </c>
      <c r="AV255">
        <f>(Table2[[#This Row],[Rank 1Y]]+Table2[[#This Row],[Rank 6M]]+Table2[[#This Row],[Rank Sharpe]])/3</f>
        <v>279.66666666666669</v>
      </c>
    </row>
    <row r="256" spans="1:48" hidden="1" x14ac:dyDescent="0.3">
      <c r="A256" t="s">
        <v>1636</v>
      </c>
      <c r="B256" t="s">
        <v>1637</v>
      </c>
      <c r="C256" t="s">
        <v>3163</v>
      </c>
      <c r="D256" t="s">
        <v>199</v>
      </c>
      <c r="E256">
        <v>5806.4345647199998</v>
      </c>
      <c r="F256">
        <v>477.15</v>
      </c>
      <c r="G256">
        <v>9.2409896419386399</v>
      </c>
      <c r="H256">
        <f>(Table2[[#This Row],[1Y Return vs Nifty]]-AVERAGE(Table2[1Y Return vs Nifty]))/_xlfn.STDEV.P(Table2[1Y Return vs Nifty])</f>
        <v>-0.25549587133556501</v>
      </c>
      <c r="I256">
        <v>4.8899233748437103</v>
      </c>
      <c r="J256">
        <f>(Table2[[#This Row],[1M Return vs Nifty]]-AVERAGE(Table2[1M Return vs Nifty]))/_xlfn.STDEV.P(Table2[1M Return vs Nifty])</f>
        <v>0.43686459948838358</v>
      </c>
      <c r="K256">
        <v>2.2925311622110001</v>
      </c>
      <c r="L256">
        <f>(Table2[[#This Row],[6M Return vs Nifty]]-AVERAGE(Table2[6M Return vs Nifty]))/_xlfn.STDEV.P(Table2[6M Return vs Nifty])</f>
        <v>-0.21965577242589657</v>
      </c>
      <c r="M256">
        <v>4.2698644948915101</v>
      </c>
      <c r="N256">
        <f>(Table2[[#This Row],[1W Return vs Nifty]]-AVERAGE(Table2[1W Return vs Nifty]))/_xlfn.STDEV.P(Table2[1W Return vs Nifty])</f>
        <v>0.34784362344642711</v>
      </c>
      <c r="O256">
        <v>466.2</v>
      </c>
      <c r="P256">
        <v>472.22961136156999</v>
      </c>
      <c r="Q256">
        <v>443.42523356923101</v>
      </c>
      <c r="R256">
        <v>60.796992353863402</v>
      </c>
      <c r="S256">
        <f>(Table2[[#This Row],[Close Price]]-Table2[[#This Row],[20D EMA]])/Table2[[#This Row],[20D EMA]]</f>
        <v>2.3487773487773464E-2</v>
      </c>
      <c r="T256">
        <f>(Table2[[#This Row],[Close Price]]-Table2[[#This Row],[50D EMA]])/Table2[[#This Row],[50D EMA]]</f>
        <v>1.0419483488642585E-2</v>
      </c>
      <c r="U256">
        <f>(Table2[[#This Row],[Close Price]]-Table2[[#This Row],[200D EMA]])/Table2[[#This Row],[200D EMA]]</f>
        <v>7.6055135968042725E-2</v>
      </c>
      <c r="V256">
        <v>0.60738581757820997</v>
      </c>
      <c r="W256">
        <v>471.3</v>
      </c>
      <c r="X256">
        <v>486</v>
      </c>
      <c r="Y256">
        <v>460.4</v>
      </c>
      <c r="Z256">
        <v>486</v>
      </c>
      <c r="AA256">
        <v>460.4</v>
      </c>
      <c r="AB256">
        <v>486</v>
      </c>
      <c r="AC256" s="1">
        <f>(Table2[[#This Row],[Close Price]]/Table2[[#This Row],[Day Low]])-1</f>
        <v>1.2412476129853633E-2</v>
      </c>
      <c r="AD256" s="1">
        <f>(Table2[[#This Row],[Day High]]/Table2[[#This Row],[Close Price]])-1</f>
        <v>1.8547626532537054E-2</v>
      </c>
      <c r="AE256" s="1">
        <f>(Table2[[#This Row],[Close Price]]/Table2[[#This Row],[Current Week Low]])-1</f>
        <v>3.638140747176366E-2</v>
      </c>
      <c r="AF256" s="1">
        <f>(Table2[[#This Row],[Current Week High]]/Table2[[#This Row],[Close Price]])-1</f>
        <v>1.8547626532537054E-2</v>
      </c>
      <c r="AG256" s="1">
        <f>(Table2[[#This Row],[Close Price]]/Table2[[#This Row],[Current Month Low]])-1</f>
        <v>3.638140747176366E-2</v>
      </c>
      <c r="AH256" s="1">
        <f>(Table2[[#This Row],[Current Month High]]/Table2[[#This Row],[Close Price]])-1</f>
        <v>1.8547626532537054E-2</v>
      </c>
      <c r="AI256">
        <v>13.695902755946699</v>
      </c>
      <c r="AJ256">
        <v>50.853619981030597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-0.02</v>
      </c>
      <c r="AM256" t="s">
        <v>3202</v>
      </c>
      <c r="AN256">
        <v>7.14</v>
      </c>
      <c r="AO256" t="s">
        <v>3203</v>
      </c>
      <c r="AP256">
        <v>0.17174674347451099</v>
      </c>
      <c r="AQ256">
        <f>(Table2[[#This Row],[Sharpe Ratio]]-AVERAGE(Table2[Sharpe Ratio]))/_xlfn.STDEV.P(Table2[Sharpe Ratio])</f>
        <v>1.2938585556048303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384</v>
      </c>
      <c r="AT256">
        <f>_xlfn.RANK.AVG(Table2[[#This Row],[6M Return vs Nifty Z-Score]],Table2[6M Return vs Nifty Z-Score])</f>
        <v>387</v>
      </c>
      <c r="AU256">
        <f>_xlfn.RANK.AVG(Table2[[#This Row],[Sharpe Ratio Z-Score]],Table2[Sharpe Ratio Z-Score])</f>
        <v>72</v>
      </c>
      <c r="AV256">
        <f>(Table2[[#This Row],[Rank 1Y]]+Table2[[#This Row],[Rank 6M]]+Table2[[#This Row],[Rank Sharpe]])/3</f>
        <v>281</v>
      </c>
    </row>
    <row r="257" spans="1:48" x14ac:dyDescent="0.3">
      <c r="A257" t="s">
        <v>1803</v>
      </c>
      <c r="B257" t="s">
        <v>1804</v>
      </c>
      <c r="C257" t="s">
        <v>3167</v>
      </c>
      <c r="D257" t="s">
        <v>264</v>
      </c>
      <c r="E257">
        <v>4442.4906268739996</v>
      </c>
      <c r="F257">
        <v>193.02</v>
      </c>
      <c r="G257">
        <v>23.7239860603202</v>
      </c>
      <c r="H257">
        <f>(Table2[[#This Row],[1Y Return vs Nifty]]-AVERAGE(Table2[1Y Return vs Nifty]))/_xlfn.STDEV.P(Table2[1Y Return vs Nifty])</f>
        <v>8.8245621774840004E-4</v>
      </c>
      <c r="I257">
        <v>13.7825313101799</v>
      </c>
      <c r="J257">
        <f>(Table2[[#This Row],[1M Return vs Nifty]]-AVERAGE(Table2[1M Return vs Nifty]))/_xlfn.STDEV.P(Table2[1M Return vs Nifty])</f>
        <v>1.3722116113208229</v>
      </c>
      <c r="K257">
        <v>32.694607063366199</v>
      </c>
      <c r="L257">
        <f>(Table2[[#This Row],[6M Return vs Nifty]]-AVERAGE(Table2[6M Return vs Nifty]))/_xlfn.STDEV.P(Table2[6M Return vs Nifty])</f>
        <v>0.76661919067573303</v>
      </c>
      <c r="M257">
        <v>4.2064474875663196</v>
      </c>
      <c r="N257">
        <f>(Table2[[#This Row],[1W Return vs Nifty]]-AVERAGE(Table2[1W Return vs Nifty]))/_xlfn.STDEV.P(Table2[1W Return vs Nifty])</f>
        <v>0.33174320997749607</v>
      </c>
      <c r="O257">
        <v>183.83</v>
      </c>
      <c r="P257">
        <v>178.12844080534001</v>
      </c>
      <c r="Q257">
        <v>159.75832958698001</v>
      </c>
      <c r="R257">
        <v>63.1544796228549</v>
      </c>
      <c r="S257" s="1">
        <f>(Table2[[#This Row],[Close Price]]-Table2[[#This Row],[20D EMA]])/Table2[[#This Row],[20D EMA]]</f>
        <v>4.9991840287221874E-2</v>
      </c>
      <c r="T257" s="1">
        <f>(Table2[[#This Row],[Close Price]]-Table2[[#This Row],[50D EMA]])/Table2[[#This Row],[50D EMA]]</f>
        <v>8.3600120942694395E-2</v>
      </c>
      <c r="U257" s="1">
        <f>(Table2[[#This Row],[Close Price]]-Table2[[#This Row],[200D EMA]])/Table2[[#This Row],[200D EMA]]</f>
        <v>0.20819991357577866</v>
      </c>
      <c r="V257">
        <v>0.58348631504677095</v>
      </c>
      <c r="W257">
        <v>190.52</v>
      </c>
      <c r="X257">
        <v>199.44</v>
      </c>
      <c r="Y257">
        <v>182.7</v>
      </c>
      <c r="Z257">
        <v>199.44</v>
      </c>
      <c r="AA257">
        <v>182.7</v>
      </c>
      <c r="AB257">
        <v>199.44</v>
      </c>
      <c r="AC257" s="1">
        <f>(Table2[[#This Row],[Close Price]]/Table2[[#This Row],[Day Low]])-1</f>
        <v>1.3121981944152816E-2</v>
      </c>
      <c r="AD257" s="1">
        <f>(Table2[[#This Row],[Day High]]/Table2[[#This Row],[Close Price]])-1</f>
        <v>3.3260801989431155E-2</v>
      </c>
      <c r="AE257" s="1">
        <f>(Table2[[#This Row],[Close Price]]/Table2[[#This Row],[Current Week Low]])-1</f>
        <v>5.6486042692939442E-2</v>
      </c>
      <c r="AF257" s="1">
        <f>(Table2[[#This Row],[Current Week High]]/Table2[[#This Row],[Close Price]])-1</f>
        <v>3.3260801989431155E-2</v>
      </c>
      <c r="AG257" s="1">
        <f>(Table2[[#This Row],[Close Price]]/Table2[[#This Row],[Current Month Low]])-1</f>
        <v>5.6486042692939442E-2</v>
      </c>
      <c r="AH257" s="1">
        <f>(Table2[[#This Row],[Current Month High]]/Table2[[#This Row],[Close Price]])-1</f>
        <v>3.3260801989431155E-2</v>
      </c>
      <c r="AI257">
        <v>3.3260801989431101</v>
      </c>
      <c r="AJ257">
        <v>72.2623828647925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0.18</v>
      </c>
      <c r="AM257" t="s">
        <v>3203</v>
      </c>
      <c r="AN257">
        <v>7.83</v>
      </c>
      <c r="AO257" t="s">
        <v>3203</v>
      </c>
      <c r="AP257">
        <v>3.9761146529246998E-2</v>
      </c>
      <c r="AQ257">
        <f>(Table2[[#This Row],[Sharpe Ratio]]-AVERAGE(Table2[Sharpe Ratio]))/_xlfn.STDEV.P(Table2[Sharpe Ratio])</f>
        <v>-0.280735231229303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2.1907212369624975</v>
      </c>
      <c r="AS257">
        <f>_xlfn.RANK.AVG(Table2[[#This Row],[1Y Return vs Nifty Z-Score]],Table2[1Y Return vs Nifty Z-Score])</f>
        <v>300</v>
      </c>
      <c r="AT257">
        <f>_xlfn.RANK.AVG(Table2[[#This Row],[6M Return vs Nifty Z-Score]],Table2[6M Return vs Nifty Z-Score])</f>
        <v>125</v>
      </c>
      <c r="AU257">
        <f>_xlfn.RANK.AVG(Table2[[#This Row],[Sharpe Ratio Z-Score]],Table2[Sharpe Ratio Z-Score])</f>
        <v>419</v>
      </c>
      <c r="AV257">
        <f>(Table2[[#This Row],[Rank 1Y]]+Table2[[#This Row],[Rank 6M]]+Table2[[#This Row],[Rank Sharpe]])/3</f>
        <v>281.33333333333331</v>
      </c>
    </row>
    <row r="258" spans="1:48" hidden="1" x14ac:dyDescent="0.3">
      <c r="A258" t="s">
        <v>1508</v>
      </c>
      <c r="B258" t="s">
        <v>1509</v>
      </c>
      <c r="C258" t="s">
        <v>3160</v>
      </c>
      <c r="D258" t="s">
        <v>46</v>
      </c>
      <c r="E258">
        <v>6880.7916912640003</v>
      </c>
      <c r="F258">
        <v>40</v>
      </c>
      <c r="G258">
        <v>11.474400514144699</v>
      </c>
      <c r="H258">
        <f>(Table2[[#This Row],[1Y Return vs Nifty]]-AVERAGE(Table2[1Y Return vs Nifty]))/_xlfn.STDEV.P(Table2[1Y Return vs Nifty])</f>
        <v>-0.21595998196471319</v>
      </c>
      <c r="I258">
        <v>3.1183072067118802</v>
      </c>
      <c r="J258">
        <f>(Table2[[#This Row],[1M Return vs Nifty]]-AVERAGE(Table2[1M Return vs Nifty]))/_xlfn.STDEV.P(Table2[1M Return vs Nifty])</f>
        <v>0.25052152656469273</v>
      </c>
      <c r="K258">
        <v>6.76867489106266</v>
      </c>
      <c r="L258">
        <f>(Table2[[#This Row],[6M Return vs Nifty]]-AVERAGE(Table2[6M Return vs Nifty]))/_xlfn.STDEV.P(Table2[6M Return vs Nifty])</f>
        <v>-7.4445014273588489E-2</v>
      </c>
      <c r="M258">
        <v>4.38147580654742</v>
      </c>
      <c r="N258">
        <f>(Table2[[#This Row],[1W Return vs Nifty]]-AVERAGE(Table2[1W Return vs Nifty]))/_xlfn.STDEV.P(Table2[1W Return vs Nifty])</f>
        <v>0.37617968566795784</v>
      </c>
      <c r="O258">
        <v>40.22</v>
      </c>
      <c r="P258">
        <v>42.033069152088601</v>
      </c>
      <c r="Q258">
        <v>40.464576574176803</v>
      </c>
      <c r="R258">
        <v>56.9183461412429</v>
      </c>
      <c r="S258">
        <f>(Table2[[#This Row],[Close Price]]-Table2[[#This Row],[20D EMA]])/Table2[[#This Row],[20D EMA]]</f>
        <v>-5.4699154649427862E-3</v>
      </c>
      <c r="T258">
        <f>(Table2[[#This Row],[Close Price]]-Table2[[#This Row],[50D EMA]])/Table2[[#This Row],[50D EMA]]</f>
        <v>-4.8368325061687256E-2</v>
      </c>
      <c r="U258">
        <f>(Table2[[#This Row],[Close Price]]-Table2[[#This Row],[200D EMA]])/Table2[[#This Row],[200D EMA]]</f>
        <v>-1.1481068468001244E-2</v>
      </c>
      <c r="V258">
        <v>0.81801217730296905</v>
      </c>
      <c r="W258">
        <v>39.770000000000003</v>
      </c>
      <c r="X258">
        <v>41.49</v>
      </c>
      <c r="Y258">
        <v>39</v>
      </c>
      <c r="Z258">
        <v>41.49</v>
      </c>
      <c r="AA258">
        <v>39</v>
      </c>
      <c r="AB258">
        <v>41.49</v>
      </c>
      <c r="AC258" s="1">
        <f>(Table2[[#This Row],[Close Price]]/Table2[[#This Row],[Day Low]])-1</f>
        <v>5.7832537088255975E-3</v>
      </c>
      <c r="AD258" s="1">
        <f>(Table2[[#This Row],[Day High]]/Table2[[#This Row],[Close Price]])-1</f>
        <v>3.7250000000000005E-2</v>
      </c>
      <c r="AE258" s="1">
        <f>(Table2[[#This Row],[Close Price]]/Table2[[#This Row],[Current Week Low]])-1</f>
        <v>2.564102564102555E-2</v>
      </c>
      <c r="AF258" s="1">
        <f>(Table2[[#This Row],[Current Week High]]/Table2[[#This Row],[Close Price]])-1</f>
        <v>3.7250000000000005E-2</v>
      </c>
      <c r="AG258" s="1">
        <f>(Table2[[#This Row],[Close Price]]/Table2[[#This Row],[Current Month Low]])-1</f>
        <v>2.564102564102555E-2</v>
      </c>
      <c r="AH258" s="1">
        <f>(Table2[[#This Row],[Current Month High]]/Table2[[#This Row],[Close Price]])-1</f>
        <v>3.7250000000000005E-2</v>
      </c>
      <c r="AI258">
        <v>43.75</v>
      </c>
      <c r="AJ258">
        <v>50.426344444424501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-0.16</v>
      </c>
      <c r="AM258" t="s">
        <v>3202</v>
      </c>
      <c r="AN258">
        <v>6.24</v>
      </c>
      <c r="AO258" t="s">
        <v>3203</v>
      </c>
      <c r="AP258">
        <v>0.13158874641655799</v>
      </c>
      <c r="AQ258">
        <f>(Table2[[#This Row],[Sharpe Ratio]]-AVERAGE(Table2[Sharpe Ratio]))/_xlfn.STDEV.P(Table2[Sharpe Ratio])</f>
        <v>0.81477194219670601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365</v>
      </c>
      <c r="AT258">
        <f>_xlfn.RANK.AVG(Table2[[#This Row],[6M Return vs Nifty Z-Score]],Table2[6M Return vs Nifty Z-Score])</f>
        <v>339</v>
      </c>
      <c r="AU258">
        <f>_xlfn.RANK.AVG(Table2[[#This Row],[Sharpe Ratio Z-Score]],Table2[Sharpe Ratio Z-Score])</f>
        <v>145</v>
      </c>
      <c r="AV258">
        <f>(Table2[[#This Row],[Rank 1Y]]+Table2[[#This Row],[Rank 6M]]+Table2[[#This Row],[Rank Sharpe]])/3</f>
        <v>283</v>
      </c>
    </row>
    <row r="259" spans="1:48" x14ac:dyDescent="0.3">
      <c r="A259" t="s">
        <v>671</v>
      </c>
      <c r="B259" t="s">
        <v>672</v>
      </c>
      <c r="C259" t="s">
        <v>3171</v>
      </c>
      <c r="D259" t="s">
        <v>294</v>
      </c>
      <c r="E259">
        <v>28161.80242512</v>
      </c>
      <c r="F259">
        <v>564.35</v>
      </c>
      <c r="G259">
        <v>22.769525117025601</v>
      </c>
      <c r="H259">
        <f>(Table2[[#This Row],[1Y Return vs Nifty]]-AVERAGE(Table2[1Y Return vs Nifty]))/_xlfn.STDEV.P(Table2[1Y Return vs Nifty])</f>
        <v>-1.60134328157015E-2</v>
      </c>
      <c r="I259">
        <v>4.4397929018411197</v>
      </c>
      <c r="J259">
        <f>(Table2[[#This Row],[1M Return vs Nifty]]-AVERAGE(Table2[1M Return vs Nifty]))/_xlfn.STDEV.P(Table2[1M Return vs Nifty])</f>
        <v>0.38951873695635025</v>
      </c>
      <c r="K259">
        <v>32.741301877402101</v>
      </c>
      <c r="L259">
        <f>(Table2[[#This Row],[6M Return vs Nifty]]-AVERAGE(Table2[6M Return vs Nifty]))/_xlfn.STDEV.P(Table2[6M Return vs Nifty])</f>
        <v>0.76813401900982547</v>
      </c>
      <c r="M259">
        <v>6.0248901366063499E-2</v>
      </c>
      <c r="N259">
        <f>(Table2[[#This Row],[1W Return vs Nifty]]-AVERAGE(Table2[1W Return vs Nifty]))/_xlfn.STDEV.P(Table2[1W Return vs Nifty])</f>
        <v>-0.72090046366373473</v>
      </c>
      <c r="O259">
        <v>551.28</v>
      </c>
      <c r="P259">
        <v>544.469297464683</v>
      </c>
      <c r="Q259">
        <v>489.30047754831901</v>
      </c>
      <c r="R259">
        <v>58.329788456058097</v>
      </c>
      <c r="S259" s="1">
        <f>(Table2[[#This Row],[Close Price]]-Table2[[#This Row],[20D EMA]])/Table2[[#This Row],[20D EMA]]</f>
        <v>2.3708460310550086E-2</v>
      </c>
      <c r="T259" s="1">
        <f>(Table2[[#This Row],[Close Price]]-Table2[[#This Row],[50D EMA]])/Table2[[#This Row],[50D EMA]]</f>
        <v>3.6513909283574598E-2</v>
      </c>
      <c r="U259" s="1">
        <f>(Table2[[#This Row],[Close Price]]-Table2[[#This Row],[200D EMA]])/Table2[[#This Row],[200D EMA]]</f>
        <v>0.15338125731600125</v>
      </c>
      <c r="V259">
        <v>0.96854784817277295</v>
      </c>
      <c r="W259">
        <v>560.29999999999995</v>
      </c>
      <c r="X259">
        <v>593</v>
      </c>
      <c r="Y259">
        <v>556.20000000000005</v>
      </c>
      <c r="Z259">
        <v>593</v>
      </c>
      <c r="AA259">
        <v>556.20000000000005</v>
      </c>
      <c r="AB259">
        <v>593</v>
      </c>
      <c r="AC259" s="1">
        <f>(Table2[[#This Row],[Close Price]]/Table2[[#This Row],[Day Low]])-1</f>
        <v>7.2282705693380578E-3</v>
      </c>
      <c r="AD259" s="1">
        <f>(Table2[[#This Row],[Day High]]/Table2[[#This Row],[Close Price]])-1</f>
        <v>5.076636838841142E-2</v>
      </c>
      <c r="AE259" s="1">
        <f>(Table2[[#This Row],[Close Price]]/Table2[[#This Row],[Current Week Low]])-1</f>
        <v>1.4653002517080127E-2</v>
      </c>
      <c r="AF259" s="1">
        <f>(Table2[[#This Row],[Current Week High]]/Table2[[#This Row],[Close Price]])-1</f>
        <v>5.076636838841142E-2</v>
      </c>
      <c r="AG259" s="1">
        <f>(Table2[[#This Row],[Close Price]]/Table2[[#This Row],[Current Month Low]])-1</f>
        <v>1.4653002517080127E-2</v>
      </c>
      <c r="AH259" s="1">
        <f>(Table2[[#This Row],[Current Month High]]/Table2[[#This Row],[Close Price]])-1</f>
        <v>5.076636838841142E-2</v>
      </c>
      <c r="AI259">
        <v>11.331620448303299</v>
      </c>
      <c r="AJ259">
        <v>67.911335911930905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0.1</v>
      </c>
      <c r="AM259" t="s">
        <v>3203</v>
      </c>
      <c r="AN259">
        <v>12.36</v>
      </c>
      <c r="AO259" t="s">
        <v>3203</v>
      </c>
      <c r="AP259">
        <v>3.9012260122222003E-2</v>
      </c>
      <c r="AQ259">
        <f>(Table2[[#This Row],[Sharpe Ratio]]-AVERAGE(Table2[Sharpe Ratio]))/_xlfn.STDEV.P(Table2[Sharpe Ratio])</f>
        <v>-0.28966947792619913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0.13106938156054038</v>
      </c>
      <c r="AS259">
        <f>_xlfn.RANK.AVG(Table2[[#This Row],[1Y Return vs Nifty Z-Score]],Table2[1Y Return vs Nifty Z-Score])</f>
        <v>304</v>
      </c>
      <c r="AT259">
        <f>_xlfn.RANK.AVG(Table2[[#This Row],[6M Return vs Nifty Z-Score]],Table2[6M Return vs Nifty Z-Score])</f>
        <v>124</v>
      </c>
      <c r="AU259">
        <f>_xlfn.RANK.AVG(Table2[[#This Row],[Sharpe Ratio Z-Score]],Table2[Sharpe Ratio Z-Score])</f>
        <v>422</v>
      </c>
      <c r="AV259">
        <f>(Table2[[#This Row],[Rank 1Y]]+Table2[[#This Row],[Rank 6M]]+Table2[[#This Row],[Rank Sharpe]])/3</f>
        <v>283.33333333333331</v>
      </c>
    </row>
    <row r="260" spans="1:48" x14ac:dyDescent="0.3">
      <c r="A260" t="s">
        <v>337</v>
      </c>
      <c r="B260" t="s">
        <v>338</v>
      </c>
      <c r="C260" t="s">
        <v>3157</v>
      </c>
      <c r="D260" t="s">
        <v>32</v>
      </c>
      <c r="E260">
        <v>77511.042286644995</v>
      </c>
      <c r="F260">
        <v>574.70000000000005</v>
      </c>
      <c r="G260">
        <v>11.3117206049514</v>
      </c>
      <c r="H260">
        <f>(Table2[[#This Row],[1Y Return vs Nifty]]-AVERAGE(Table2[1Y Return vs Nifty]))/_xlfn.STDEV.P(Table2[1Y Return vs Nifty])</f>
        <v>-0.21883974536730358</v>
      </c>
      <c r="I260">
        <v>12.087896473091099</v>
      </c>
      <c r="J260">
        <f>(Table2[[#This Row],[1M Return vs Nifty]]-AVERAGE(Table2[1M Return vs Nifty]))/_xlfn.STDEV.P(Table2[1M Return vs Nifty])</f>
        <v>1.1939656296533268</v>
      </c>
      <c r="K260">
        <v>2.5373110361454998</v>
      </c>
      <c r="L260">
        <f>(Table2[[#This Row],[6M Return vs Nifty]]-AVERAGE(Table2[6M Return vs Nifty]))/_xlfn.STDEV.P(Table2[6M Return vs Nifty])</f>
        <v>-0.21171485872257947</v>
      </c>
      <c r="M260">
        <v>-1.0326398769612699</v>
      </c>
      <c r="N260">
        <f>(Table2[[#This Row],[1W Return vs Nifty]]-AVERAGE(Table2[1W Return vs Nifty]))/_xlfn.STDEV.P(Table2[1W Return vs Nifty])</f>
        <v>-0.99836485293073673</v>
      </c>
      <c r="O260">
        <v>552.25</v>
      </c>
      <c r="P260">
        <v>542.32981888464303</v>
      </c>
      <c r="Q260">
        <v>517.83300865514605</v>
      </c>
      <c r="R260">
        <v>65.502320306349006</v>
      </c>
      <c r="S260" s="1">
        <f>(Table2[[#This Row],[Close Price]]-Table2[[#This Row],[20D EMA]])/Table2[[#This Row],[20D EMA]]</f>
        <v>4.0651878678134988E-2</v>
      </c>
      <c r="T260" s="1">
        <f>(Table2[[#This Row],[Close Price]]-Table2[[#This Row],[50D EMA]])/Table2[[#This Row],[50D EMA]]</f>
        <v>5.9687260386916609E-2</v>
      </c>
      <c r="U260" s="1">
        <f>(Table2[[#This Row],[Close Price]]-Table2[[#This Row],[200D EMA]])/Table2[[#This Row],[200D EMA]]</f>
        <v>0.10981723913765588</v>
      </c>
      <c r="V260">
        <v>1.5623854273217599</v>
      </c>
      <c r="W260">
        <v>573.4</v>
      </c>
      <c r="X260">
        <v>585.95000000000005</v>
      </c>
      <c r="Y260">
        <v>564.29999999999995</v>
      </c>
      <c r="Z260">
        <v>596.85</v>
      </c>
      <c r="AA260">
        <v>564.29999999999995</v>
      </c>
      <c r="AB260">
        <v>596.85</v>
      </c>
      <c r="AC260" s="1">
        <f>(Table2[[#This Row],[Close Price]]/Table2[[#This Row],[Day Low]])-1</f>
        <v>2.2671782350891512E-3</v>
      </c>
      <c r="AD260" s="1">
        <f>(Table2[[#This Row],[Day High]]/Table2[[#This Row],[Close Price]])-1</f>
        <v>1.9575430659474424E-2</v>
      </c>
      <c r="AE260" s="1">
        <f>(Table2[[#This Row],[Close Price]]/Table2[[#This Row],[Current Week Low]])-1</f>
        <v>1.8429913166755352E-2</v>
      </c>
      <c r="AF260" s="1">
        <f>(Table2[[#This Row],[Current Week High]]/Table2[[#This Row],[Close Price]])-1</f>
        <v>3.8541847920654293E-2</v>
      </c>
      <c r="AG260" s="1">
        <f>(Table2[[#This Row],[Close Price]]/Table2[[#This Row],[Current Month Low]])-1</f>
        <v>1.8429913166755352E-2</v>
      </c>
      <c r="AH260" s="1">
        <f>(Table2[[#This Row],[Current Month High]]/Table2[[#This Row],[Close Price]])-1</f>
        <v>3.8541847920654293E-2</v>
      </c>
      <c r="AI260">
        <v>10.092222028884599</v>
      </c>
      <c r="AJ260">
        <v>47.019698132514698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0.02</v>
      </c>
      <c r="AM260" t="s">
        <v>3203</v>
      </c>
      <c r="AN260">
        <v>14.06</v>
      </c>
      <c r="AO260" t="s">
        <v>3203</v>
      </c>
      <c r="AP260">
        <v>0.156351575385476</v>
      </c>
      <c r="AQ260">
        <f>(Table2[[#This Row],[Sharpe Ratio]]-AVERAGE(Table2[Sharpe Ratio]))/_xlfn.STDEV.P(Table2[Sharpe Ratio])</f>
        <v>1.110193545321059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0.87523971795376587</v>
      </c>
      <c r="AS260">
        <f>_xlfn.RANK.AVG(Table2[[#This Row],[1Y Return vs Nifty Z-Score]],Table2[1Y Return vs Nifty Z-Score])</f>
        <v>369</v>
      </c>
      <c r="AT260">
        <f>_xlfn.RANK.AVG(Table2[[#This Row],[6M Return vs Nifty Z-Score]],Table2[6M Return vs Nifty Z-Score])</f>
        <v>385</v>
      </c>
      <c r="AU260">
        <f>_xlfn.RANK.AVG(Table2[[#This Row],[Sharpe Ratio Z-Score]],Table2[Sharpe Ratio Z-Score])</f>
        <v>97</v>
      </c>
      <c r="AV260">
        <f>(Table2[[#This Row],[Rank 1Y]]+Table2[[#This Row],[Rank 6M]]+Table2[[#This Row],[Rank Sharpe]])/3</f>
        <v>283.66666666666669</v>
      </c>
    </row>
    <row r="261" spans="1:48" hidden="1" x14ac:dyDescent="0.3">
      <c r="A261" t="s">
        <v>1724</v>
      </c>
      <c r="B261" t="s">
        <v>1725</v>
      </c>
      <c r="C261" t="s">
        <v>3164</v>
      </c>
      <c r="D261" t="s">
        <v>131</v>
      </c>
      <c r="E261">
        <v>4969.59</v>
      </c>
      <c r="F261">
        <v>8201.9500000000007</v>
      </c>
      <c r="G261">
        <v>-0.35511857261221902</v>
      </c>
      <c r="H261">
        <f>(Table2[[#This Row],[1Y Return vs Nifty]]-AVERAGE(Table2[1Y Return vs Nifty]))/_xlfn.STDEV.P(Table2[1Y Return vs Nifty])</f>
        <v>-0.42536639425751205</v>
      </c>
      <c r="I261">
        <v>-8.1483187931254495</v>
      </c>
      <c r="J261">
        <f>(Table2[[#This Row],[1M Return vs Nifty]]-AVERAGE(Table2[1M Return vs Nifty]))/_xlfn.STDEV.P(Table2[1M Return vs Nifty])</f>
        <v>-0.9345307144664543</v>
      </c>
      <c r="K261">
        <v>17.220331561737002</v>
      </c>
      <c r="L261">
        <f>(Table2[[#This Row],[6M Return vs Nifty]]-AVERAGE(Table2[6M Return vs Nifty]))/_xlfn.STDEV.P(Table2[6M Return vs Nifty])</f>
        <v>0.26461759877740226</v>
      </c>
      <c r="M261">
        <v>1.60814730405893</v>
      </c>
      <c r="N261">
        <f>(Table2[[#This Row],[1W Return vs Nifty]]-AVERAGE(Table2[1W Return vs Nifty]))/_xlfn.STDEV.P(Table2[1W Return vs Nifty])</f>
        <v>-0.32791748729181741</v>
      </c>
      <c r="O261">
        <v>8268.84</v>
      </c>
      <c r="P261">
        <v>8284.9167182251294</v>
      </c>
      <c r="Q261">
        <v>7328.7576805684703</v>
      </c>
      <c r="R261">
        <v>54.090188885962597</v>
      </c>
      <c r="S261">
        <f>(Table2[[#This Row],[Close Price]]-Table2[[#This Row],[20D EMA]])/Table2[[#This Row],[20D EMA]]</f>
        <v>-8.0894055272564738E-3</v>
      </c>
      <c r="T261">
        <f>(Table2[[#This Row],[Close Price]]-Table2[[#This Row],[50D EMA]])/Table2[[#This Row],[50D EMA]]</f>
        <v>-1.0014188560594561E-2</v>
      </c>
      <c r="U261">
        <f>(Table2[[#This Row],[Close Price]]-Table2[[#This Row],[200D EMA]])/Table2[[#This Row],[200D EMA]]</f>
        <v>0.11914602139824051</v>
      </c>
      <c r="V261">
        <v>0.26529503849245201</v>
      </c>
      <c r="W261">
        <v>8171</v>
      </c>
      <c r="X261">
        <v>8349.9500000000007</v>
      </c>
      <c r="Y261">
        <v>7832.05</v>
      </c>
      <c r="Z261">
        <v>8349.9500000000007</v>
      </c>
      <c r="AA261">
        <v>7832.05</v>
      </c>
      <c r="AB261">
        <v>8349.9500000000007</v>
      </c>
      <c r="AC261" s="1">
        <f>(Table2[[#This Row],[Close Price]]/Table2[[#This Row],[Day Low]])-1</f>
        <v>3.7877860726962531E-3</v>
      </c>
      <c r="AD261" s="1">
        <f>(Table2[[#This Row],[Day High]]/Table2[[#This Row],[Close Price]])-1</f>
        <v>1.8044489420198762E-2</v>
      </c>
      <c r="AE261" s="1">
        <f>(Table2[[#This Row],[Close Price]]/Table2[[#This Row],[Current Week Low]])-1</f>
        <v>4.7229014115078405E-2</v>
      </c>
      <c r="AF261" s="1">
        <f>(Table2[[#This Row],[Current Week High]]/Table2[[#This Row],[Close Price]])-1</f>
        <v>1.8044489420198762E-2</v>
      </c>
      <c r="AG261" s="1">
        <f>(Table2[[#This Row],[Close Price]]/Table2[[#This Row],[Current Month Low]])-1</f>
        <v>4.7229014115078405E-2</v>
      </c>
      <c r="AH261" s="1">
        <f>(Table2[[#This Row],[Current Month High]]/Table2[[#This Row],[Close Price]])-1</f>
        <v>1.8044489420198762E-2</v>
      </c>
      <c r="AI261">
        <v>18.521205323124299</v>
      </c>
      <c r="AJ261">
        <v>73.254401622289606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7.0000000000000007E-2</v>
      </c>
      <c r="AM261" t="s">
        <v>3203</v>
      </c>
      <c r="AN261">
        <v>2.99</v>
      </c>
      <c r="AO261" t="s">
        <v>3203</v>
      </c>
      <c r="AP261">
        <v>0.121822138452228</v>
      </c>
      <c r="AQ261">
        <f>(Table2[[#This Row],[Sharpe Ratio]]-AVERAGE(Table2[Sharpe Ratio]))/_xlfn.STDEV.P(Table2[Sharpe Ratio])</f>
        <v>0.6982558936656198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460</v>
      </c>
      <c r="AT261">
        <f>_xlfn.RANK.AVG(Table2[[#This Row],[6M Return vs Nifty Z-Score]],Table2[6M Return vs Nifty Z-Score])</f>
        <v>221</v>
      </c>
      <c r="AU261">
        <f>_xlfn.RANK.AVG(Table2[[#This Row],[Sharpe Ratio Z-Score]],Table2[Sharpe Ratio Z-Score])</f>
        <v>172</v>
      </c>
      <c r="AV261">
        <f>(Table2[[#This Row],[Rank 1Y]]+Table2[[#This Row],[Rank 6M]]+Table2[[#This Row],[Rank Sharpe]])/3</f>
        <v>284.33333333333331</v>
      </c>
    </row>
    <row r="262" spans="1:48" hidden="1" x14ac:dyDescent="0.3">
      <c r="A262" t="s">
        <v>1998</v>
      </c>
      <c r="B262" t="s">
        <v>1999</v>
      </c>
      <c r="C262" t="s">
        <v>3171</v>
      </c>
      <c r="D262" t="s">
        <v>294</v>
      </c>
      <c r="E262">
        <v>3453.15999096</v>
      </c>
      <c r="F262">
        <v>135.43</v>
      </c>
      <c r="G262">
        <v>28.1596780107161</v>
      </c>
      <c r="H262">
        <f>(Table2[[#This Row],[1Y Return vs Nifty]]-AVERAGE(Table2[1Y Return vs Nifty]))/_xlfn.STDEV.P(Table2[1Y Return vs Nifty])</f>
        <v>7.9403174647317443E-2</v>
      </c>
      <c r="I262">
        <v>-3.00715537145018</v>
      </c>
      <c r="J262">
        <f>(Table2[[#This Row],[1M Return vs Nifty]]-AVERAGE(Table2[1M Return vs Nifty]))/_xlfn.STDEV.P(Table2[1M Return vs Nifty])</f>
        <v>-0.39377013233196234</v>
      </c>
      <c r="K262">
        <v>30.897884749551199</v>
      </c>
      <c r="L262">
        <f>(Table2[[#This Row],[6M Return vs Nifty]]-AVERAGE(Table2[6M Return vs Nifty]))/_xlfn.STDEV.P(Table2[6M Return vs Nifty])</f>
        <v>0.7083316500642568</v>
      </c>
      <c r="M262">
        <v>3.46123964159279</v>
      </c>
      <c r="N262">
        <f>(Table2[[#This Row],[1W Return vs Nifty]]-AVERAGE(Table2[1W Return vs Nifty]))/_xlfn.STDEV.P(Table2[1W Return vs Nifty])</f>
        <v>0.14254862406868757</v>
      </c>
      <c r="O262">
        <v>139.86000000000001</v>
      </c>
      <c r="P262">
        <v>145.064272123259</v>
      </c>
      <c r="Q262">
        <v>128.76534767417701</v>
      </c>
      <c r="R262">
        <v>51.706192707217298</v>
      </c>
      <c r="S262">
        <f>(Table2[[#This Row],[Close Price]]-Table2[[#This Row],[20D EMA]])/Table2[[#This Row],[20D EMA]]</f>
        <v>-3.1674531674531721E-2</v>
      </c>
      <c r="T262">
        <f>(Table2[[#This Row],[Close Price]]-Table2[[#This Row],[50D EMA]])/Table2[[#This Row],[50D EMA]]</f>
        <v>-6.641381769780566E-2</v>
      </c>
      <c r="U262">
        <f>(Table2[[#This Row],[Close Price]]-Table2[[#This Row],[200D EMA]])/Table2[[#This Row],[200D EMA]]</f>
        <v>5.1758120070370055E-2</v>
      </c>
      <c r="V262">
        <v>0.402134509741984</v>
      </c>
      <c r="W262">
        <v>135</v>
      </c>
      <c r="X262">
        <v>141</v>
      </c>
      <c r="Y262">
        <v>131</v>
      </c>
      <c r="Z262">
        <v>141</v>
      </c>
      <c r="AA262">
        <v>131</v>
      </c>
      <c r="AB262">
        <v>141</v>
      </c>
      <c r="AC262" s="1">
        <f>(Table2[[#This Row],[Close Price]]/Table2[[#This Row],[Day Low]])-1</f>
        <v>3.1851851851851798E-3</v>
      </c>
      <c r="AD262" s="1">
        <f>(Table2[[#This Row],[Day High]]/Table2[[#This Row],[Close Price]])-1</f>
        <v>4.112825814073684E-2</v>
      </c>
      <c r="AE262" s="1">
        <f>(Table2[[#This Row],[Close Price]]/Table2[[#This Row],[Current Week Low]])-1</f>
        <v>3.3816793893129748E-2</v>
      </c>
      <c r="AF262" s="1">
        <f>(Table2[[#This Row],[Current Week High]]/Table2[[#This Row],[Close Price]])-1</f>
        <v>4.112825814073684E-2</v>
      </c>
      <c r="AG262" s="1">
        <f>(Table2[[#This Row],[Close Price]]/Table2[[#This Row],[Current Month Low]])-1</f>
        <v>3.3816793893129748E-2</v>
      </c>
      <c r="AH262" s="1">
        <f>(Table2[[#This Row],[Current Month High]]/Table2[[#This Row],[Close Price]])-1</f>
        <v>4.112825814073684E-2</v>
      </c>
      <c r="AI262">
        <v>30.694823894262701</v>
      </c>
      <c r="AJ262">
        <v>65.968137254901904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-7.0000000000000007E-2</v>
      </c>
      <c r="AM262" t="s">
        <v>3202</v>
      </c>
      <c r="AN262">
        <v>-1.95</v>
      </c>
      <c r="AO262" t="s">
        <v>3202</v>
      </c>
      <c r="AP262">
        <v>2.5418936387154999E-2</v>
      </c>
      <c r="AQ262">
        <f>(Table2[[#This Row],[Sharpe Ratio]]-AVERAGE(Table2[Sharpe Ratio]))/_xlfn.STDEV.P(Table2[Sharpe Ratio])</f>
        <v>-0.45183840840834816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270</v>
      </c>
      <c r="AT262">
        <f>_xlfn.RANK.AVG(Table2[[#This Row],[6M Return vs Nifty Z-Score]],Table2[6M Return vs Nifty Z-Score])</f>
        <v>132</v>
      </c>
      <c r="AU262">
        <f>_xlfn.RANK.AVG(Table2[[#This Row],[Sharpe Ratio Z-Score]],Table2[Sharpe Ratio Z-Score])</f>
        <v>458</v>
      </c>
      <c r="AV262">
        <f>(Table2[[#This Row],[Rank 1Y]]+Table2[[#This Row],[Rank 6M]]+Table2[[#This Row],[Rank Sharpe]])/3</f>
        <v>286.66666666666669</v>
      </c>
    </row>
    <row r="263" spans="1:48" hidden="1" x14ac:dyDescent="0.3">
      <c r="A263" t="s">
        <v>1037</v>
      </c>
      <c r="B263" t="s">
        <v>1038</v>
      </c>
      <c r="C263" t="s">
        <v>3167</v>
      </c>
      <c r="D263" t="s">
        <v>46</v>
      </c>
      <c r="E263">
        <v>13388.02626448</v>
      </c>
      <c r="F263">
        <v>713.6</v>
      </c>
      <c r="G263">
        <v>3.2353056578658901</v>
      </c>
      <c r="H263">
        <f>(Table2[[#This Row],[1Y Return vs Nifty]]-AVERAGE(Table2[1Y Return vs Nifty]))/_xlfn.STDEV.P(Table2[1Y Return vs Nifty])</f>
        <v>-0.36180862397120728</v>
      </c>
      <c r="I263">
        <v>-2.5657191569033699</v>
      </c>
      <c r="J263">
        <f>(Table2[[#This Row],[1M Return vs Nifty]]-AVERAGE(Table2[1M Return vs Nifty]))/_xlfn.STDEV.P(Table2[1M Return vs Nifty])</f>
        <v>-0.34733875391143459</v>
      </c>
      <c r="K263">
        <v>26.992858471088699</v>
      </c>
      <c r="L263">
        <f>(Table2[[#This Row],[6M Return vs Nifty]]-AVERAGE(Table2[6M Return vs Nifty]))/_xlfn.STDEV.P(Table2[6M Return vs Nifty])</f>
        <v>0.58164853601561539</v>
      </c>
      <c r="M263">
        <v>0.91826345908854101</v>
      </c>
      <c r="N263">
        <f>(Table2[[#This Row],[1W Return vs Nifty]]-AVERAGE(Table2[1W Return vs Nifty]))/_xlfn.STDEV.P(Table2[1W Return vs Nifty])</f>
        <v>-0.50306632540400453</v>
      </c>
      <c r="O263">
        <v>736.3</v>
      </c>
      <c r="P263">
        <v>739.21117484370404</v>
      </c>
      <c r="Q263">
        <v>655.52652136643803</v>
      </c>
      <c r="R263">
        <v>47.5025777205013</v>
      </c>
      <c r="S263">
        <f>(Table2[[#This Row],[Close Price]]-Table2[[#This Row],[20D EMA]])/Table2[[#This Row],[20D EMA]]</f>
        <v>-3.0829824799673954E-2</v>
      </c>
      <c r="T263">
        <f>(Table2[[#This Row],[Close Price]]-Table2[[#This Row],[50D EMA]])/Table2[[#This Row],[50D EMA]]</f>
        <v>-3.4646628345572764E-2</v>
      </c>
      <c r="U263">
        <f>(Table2[[#This Row],[Close Price]]-Table2[[#This Row],[200D EMA]])/Table2[[#This Row],[200D EMA]]</f>
        <v>8.8590585949914646E-2</v>
      </c>
      <c r="V263">
        <v>0.379677813726363</v>
      </c>
      <c r="W263">
        <v>710.2</v>
      </c>
      <c r="X263">
        <v>733.5</v>
      </c>
      <c r="Y263">
        <v>702.15</v>
      </c>
      <c r="Z263">
        <v>750.6</v>
      </c>
      <c r="AA263">
        <v>702.15</v>
      </c>
      <c r="AB263">
        <v>754.8</v>
      </c>
      <c r="AC263" s="1">
        <f>(Table2[[#This Row],[Close Price]]/Table2[[#This Row],[Day Low]])-1</f>
        <v>4.7873838355392273E-3</v>
      </c>
      <c r="AD263" s="1">
        <f>(Table2[[#This Row],[Day High]]/Table2[[#This Row],[Close Price]])-1</f>
        <v>2.7886771300448476E-2</v>
      </c>
      <c r="AE263" s="1">
        <f>(Table2[[#This Row],[Close Price]]/Table2[[#This Row],[Current Week Low]])-1</f>
        <v>1.6307056896674554E-2</v>
      </c>
      <c r="AF263" s="1">
        <f>(Table2[[#This Row],[Current Week High]]/Table2[[#This Row],[Close Price]])-1</f>
        <v>5.184977578475336E-2</v>
      </c>
      <c r="AG263" s="1">
        <f>(Table2[[#This Row],[Close Price]]/Table2[[#This Row],[Current Month Low]])-1</f>
        <v>1.6307056896674554E-2</v>
      </c>
      <c r="AH263" s="1">
        <f>(Table2[[#This Row],[Current Month High]]/Table2[[#This Row],[Close Price]])-1</f>
        <v>5.7735426008968416E-2</v>
      </c>
      <c r="AI263">
        <v>15.8492152466367</v>
      </c>
      <c r="AJ263">
        <v>59.285714285714299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-0.04</v>
      </c>
      <c r="AM263" t="s">
        <v>3202</v>
      </c>
      <c r="AN263">
        <v>-2.98</v>
      </c>
      <c r="AO263" t="s">
        <v>3202</v>
      </c>
      <c r="AP263">
        <v>8.3004299591570005E-2</v>
      </c>
      <c r="AQ263">
        <f>(Table2[[#This Row],[Sharpe Ratio]]-AVERAGE(Table2[Sharpe Ratio]))/_xlfn.STDEV.P(Table2[Sharpe Ratio])</f>
        <v>0.23515742456774688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442</v>
      </c>
      <c r="AT263">
        <f>_xlfn.RANK.AVG(Table2[[#This Row],[6M Return vs Nifty Z-Score]],Table2[6M Return vs Nifty Z-Score])</f>
        <v>148</v>
      </c>
      <c r="AU263">
        <f>_xlfn.RANK.AVG(Table2[[#This Row],[Sharpe Ratio Z-Score]],Table2[Sharpe Ratio Z-Score])</f>
        <v>281</v>
      </c>
      <c r="AV263">
        <f>(Table2[[#This Row],[Rank 1Y]]+Table2[[#This Row],[Rank 6M]]+Table2[[#This Row],[Rank Sharpe]])/3</f>
        <v>290.33333333333331</v>
      </c>
    </row>
    <row r="264" spans="1:48" x14ac:dyDescent="0.3">
      <c r="A264" t="s">
        <v>1050</v>
      </c>
      <c r="B264" t="s">
        <v>1051</v>
      </c>
      <c r="C264" t="s">
        <v>3168</v>
      </c>
      <c r="D264" t="s">
        <v>114</v>
      </c>
      <c r="E264">
        <v>13040.040274499999</v>
      </c>
      <c r="F264">
        <v>945.25</v>
      </c>
      <c r="G264">
        <v>51.887371896847299</v>
      </c>
      <c r="H264">
        <f>(Table2[[#This Row],[1Y Return vs Nifty]]-AVERAGE(Table2[1Y Return vs Nifty]))/_xlfn.STDEV.P(Table2[1Y Return vs Nifty])</f>
        <v>0.49943134419809654</v>
      </c>
      <c r="I264">
        <v>19.340434937526801</v>
      </c>
      <c r="J264">
        <f>(Table2[[#This Row],[1M Return vs Nifty]]-AVERAGE(Table2[1M Return vs Nifty]))/_xlfn.STDEV.P(Table2[1M Return vs Nifty])</f>
        <v>1.9568059831511899</v>
      </c>
      <c r="K264">
        <v>25.772902373979601</v>
      </c>
      <c r="L264">
        <f>(Table2[[#This Row],[6M Return vs Nifty]]-AVERAGE(Table2[6M Return vs Nifty]))/_xlfn.STDEV.P(Table2[6M Return vs Nifty])</f>
        <v>0.54207189136234146</v>
      </c>
      <c r="M264">
        <v>5.1030216631216403</v>
      </c>
      <c r="N264">
        <f>(Table2[[#This Row],[1W Return vs Nifty]]-AVERAGE(Table2[1W Return vs Nifty]))/_xlfn.STDEV.P(Table2[1W Return vs Nifty])</f>
        <v>0.55936692703474455</v>
      </c>
      <c r="O264">
        <v>900.37</v>
      </c>
      <c r="P264">
        <v>837.132446569683</v>
      </c>
      <c r="Q264">
        <v>709.09163771699002</v>
      </c>
      <c r="R264">
        <v>59.331029322693702</v>
      </c>
      <c r="S264" s="1">
        <f>(Table2[[#This Row],[Close Price]]-Table2[[#This Row],[20D EMA]])/Table2[[#This Row],[20D EMA]]</f>
        <v>4.9846174350544774E-2</v>
      </c>
      <c r="T264" s="1">
        <f>(Table2[[#This Row],[Close Price]]-Table2[[#This Row],[50D EMA]])/Table2[[#This Row],[50D EMA]]</f>
        <v>0.12915226721094161</v>
      </c>
      <c r="U264" s="1">
        <f>(Table2[[#This Row],[Close Price]]-Table2[[#This Row],[200D EMA]])/Table2[[#This Row],[200D EMA]]</f>
        <v>0.33304350202655275</v>
      </c>
      <c r="V264">
        <v>0.77668084231769197</v>
      </c>
      <c r="W264">
        <v>917</v>
      </c>
      <c r="X264">
        <v>958.95</v>
      </c>
      <c r="Y264">
        <v>910.25</v>
      </c>
      <c r="Z264">
        <v>959.8</v>
      </c>
      <c r="AA264">
        <v>910.25</v>
      </c>
      <c r="AB264">
        <v>974.65</v>
      </c>
      <c r="AC264" s="1">
        <f>(Table2[[#This Row],[Close Price]]/Table2[[#This Row],[Day Low]])-1</f>
        <v>3.0806979280261659E-2</v>
      </c>
      <c r="AD264" s="1">
        <f>(Table2[[#This Row],[Day High]]/Table2[[#This Row],[Close Price]])-1</f>
        <v>1.4493520232742751E-2</v>
      </c>
      <c r="AE264" s="1">
        <f>(Table2[[#This Row],[Close Price]]/Table2[[#This Row],[Current Week Low]])-1</f>
        <v>3.8450975006866228E-2</v>
      </c>
      <c r="AF264" s="1">
        <f>(Table2[[#This Row],[Current Week High]]/Table2[[#This Row],[Close Price]])-1</f>
        <v>1.539275323988365E-2</v>
      </c>
      <c r="AG264" s="1">
        <f>(Table2[[#This Row],[Close Price]]/Table2[[#This Row],[Current Month Low]])-1</f>
        <v>3.8450975006866228E-2</v>
      </c>
      <c r="AH264" s="1">
        <f>(Table2[[#This Row],[Current Month High]]/Table2[[#This Row],[Close Price]])-1</f>
        <v>3.1102882835228662E-2</v>
      </c>
      <c r="AI264">
        <v>3.6762761174292402</v>
      </c>
      <c r="AJ264">
        <v>116.279601876215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0.42</v>
      </c>
      <c r="AM264" t="s">
        <v>3203</v>
      </c>
      <c r="AN264">
        <v>3.88</v>
      </c>
      <c r="AO264" t="s">
        <v>3203</v>
      </c>
      <c r="AQ264">
        <f>(Table2[[#This Row],[Sharpe Ratio]]-AVERAGE(Table2[Sharpe Ratio]))/_xlfn.STDEV.P(Table2[Sharpe Ratio])</f>
        <v>-0.75508740094610949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2.8025887448002633</v>
      </c>
      <c r="AS264">
        <f>_xlfn.RANK.AVG(Table2[[#This Row],[1Y Return vs Nifty Z-Score]],Table2[1Y Return vs Nifty Z-Score])</f>
        <v>173</v>
      </c>
      <c r="AT264">
        <f>_xlfn.RANK.AVG(Table2[[#This Row],[6M Return vs Nifty Z-Score]],Table2[6M Return vs Nifty Z-Score])</f>
        <v>155</v>
      </c>
      <c r="AU264">
        <f>_xlfn.RANK.AVG(Table2[[#This Row],[Sharpe Ratio Z-Score]],Table2[Sharpe Ratio Z-Score])</f>
        <v>547.5</v>
      </c>
      <c r="AV264">
        <f>(Table2[[#This Row],[Rank 1Y]]+Table2[[#This Row],[Rank 6M]]+Table2[[#This Row],[Rank Sharpe]])/3</f>
        <v>291.83333333333331</v>
      </c>
    </row>
    <row r="265" spans="1:48" hidden="1" x14ac:dyDescent="0.3">
      <c r="A265" t="s">
        <v>1516</v>
      </c>
      <c r="B265" t="s">
        <v>1517</v>
      </c>
      <c r="C265" t="s">
        <v>3168</v>
      </c>
      <c r="D265" t="s">
        <v>199</v>
      </c>
      <c r="E265">
        <v>6845.6505841999997</v>
      </c>
      <c r="F265">
        <v>1655.7</v>
      </c>
      <c r="G265">
        <v>69.316334084601394</v>
      </c>
      <c r="H265">
        <f>(Table2[[#This Row],[1Y Return vs Nifty]]-AVERAGE(Table2[1Y Return vs Nifty]))/_xlfn.STDEV.P(Table2[1Y Return vs Nifty])</f>
        <v>0.80795922389950359</v>
      </c>
      <c r="I265">
        <v>-3.64490758315993</v>
      </c>
      <c r="J265">
        <f>(Table2[[#This Row],[1M Return vs Nifty]]-AVERAGE(Table2[1M Return vs Nifty]))/_xlfn.STDEV.P(Table2[1M Return vs Nifty])</f>
        <v>-0.46085052425409784</v>
      </c>
      <c r="K265">
        <v>8.3939712320959501</v>
      </c>
      <c r="L265">
        <f>(Table2[[#This Row],[6M Return vs Nifty]]-AVERAGE(Table2[6M Return vs Nifty]))/_xlfn.STDEV.P(Table2[6M Return vs Nifty])</f>
        <v>-2.1718710517438986E-2</v>
      </c>
      <c r="M265">
        <v>9.2750061502378092</v>
      </c>
      <c r="N265">
        <f>(Table2[[#This Row],[1W Return vs Nifty]]-AVERAGE(Table2[1W Return vs Nifty]))/_xlfn.STDEV.P(Table2[1W Return vs Nifty])</f>
        <v>1.6185571673451686</v>
      </c>
      <c r="O265">
        <v>1791.16</v>
      </c>
      <c r="P265">
        <v>1847.7664336360201</v>
      </c>
      <c r="Q265">
        <v>1623.0331087259699</v>
      </c>
      <c r="R265">
        <v>42.320379509361899</v>
      </c>
      <c r="S265">
        <f>(Table2[[#This Row],[Close Price]]-Table2[[#This Row],[20D EMA]])/Table2[[#This Row],[20D EMA]]</f>
        <v>-7.5626967998392122E-2</v>
      </c>
      <c r="T265">
        <f>(Table2[[#This Row],[Close Price]]-Table2[[#This Row],[50D EMA]])/Table2[[#This Row],[50D EMA]]</f>
        <v>-0.10394519033343043</v>
      </c>
      <c r="U265">
        <f>(Table2[[#This Row],[Close Price]]-Table2[[#This Row],[200D EMA]])/Table2[[#This Row],[200D EMA]]</f>
        <v>2.0127064012682178E-2</v>
      </c>
      <c r="V265">
        <v>1.8891715602475301</v>
      </c>
      <c r="W265">
        <v>1652</v>
      </c>
      <c r="X265">
        <v>1713.1</v>
      </c>
      <c r="Y265">
        <v>1527.9</v>
      </c>
      <c r="Z265">
        <v>1718.05</v>
      </c>
      <c r="AA265">
        <v>1527.9</v>
      </c>
      <c r="AB265">
        <v>1718.05</v>
      </c>
      <c r="AC265" s="1">
        <f>(Table2[[#This Row],[Close Price]]/Table2[[#This Row],[Day Low]])-1</f>
        <v>2.2397094430992581E-3</v>
      </c>
      <c r="AD265" s="1">
        <f>(Table2[[#This Row],[Day High]]/Table2[[#This Row],[Close Price]])-1</f>
        <v>3.4668116204626287E-2</v>
      </c>
      <c r="AE265" s="1">
        <f>(Table2[[#This Row],[Close Price]]/Table2[[#This Row],[Current Week Low]])-1</f>
        <v>8.3644217553504818E-2</v>
      </c>
      <c r="AF265" s="1">
        <f>(Table2[[#This Row],[Current Week High]]/Table2[[#This Row],[Close Price]])-1</f>
        <v>3.7657788246662882E-2</v>
      </c>
      <c r="AG265" s="1">
        <f>(Table2[[#This Row],[Close Price]]/Table2[[#This Row],[Current Month Low]])-1</f>
        <v>8.3644217553504818E-2</v>
      </c>
      <c r="AH265" s="1">
        <f>(Table2[[#This Row],[Current Month High]]/Table2[[#This Row],[Close Price]])-1</f>
        <v>3.7657788246662882E-2</v>
      </c>
      <c r="AI265">
        <v>42.531859636407503</v>
      </c>
      <c r="AJ265">
        <v>94.788235294117598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-0.15</v>
      </c>
      <c r="AM265" t="s">
        <v>3202</v>
      </c>
      <c r="AN265">
        <v>-25.71</v>
      </c>
      <c r="AO265" t="s">
        <v>3202</v>
      </c>
      <c r="AP265">
        <v>2.9985592692833001E-2</v>
      </c>
      <c r="AQ265">
        <f>(Table2[[#This Row],[Sharpe Ratio]]-AVERAGE(Table2[Sharpe Ratio]))/_xlfn.STDEV.P(Table2[Sharpe Ratio])</f>
        <v>-0.39735800439495006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117</v>
      </c>
      <c r="AT265">
        <f>_xlfn.RANK.AVG(Table2[[#This Row],[6M Return vs Nifty Z-Score]],Table2[6M Return vs Nifty Z-Score])</f>
        <v>312</v>
      </c>
      <c r="AU265">
        <f>_xlfn.RANK.AVG(Table2[[#This Row],[Sharpe Ratio Z-Score]],Table2[Sharpe Ratio Z-Score])</f>
        <v>448</v>
      </c>
      <c r="AV265">
        <f>(Table2[[#This Row],[Rank 1Y]]+Table2[[#This Row],[Rank 6M]]+Table2[[#This Row],[Rank Sharpe]])/3</f>
        <v>292.33333333333331</v>
      </c>
    </row>
    <row r="266" spans="1:48" hidden="1" x14ac:dyDescent="0.3">
      <c r="A266" t="s">
        <v>1115</v>
      </c>
      <c r="B266" t="s">
        <v>1116</v>
      </c>
      <c r="C266" t="s">
        <v>3163</v>
      </c>
      <c r="D266" t="s">
        <v>414</v>
      </c>
      <c r="E266">
        <v>11270.00238258</v>
      </c>
      <c r="F266">
        <v>2873.7</v>
      </c>
      <c r="G266">
        <v>12.1730749514211</v>
      </c>
      <c r="H266">
        <f>(Table2[[#This Row],[1Y Return vs Nifty]]-AVERAGE(Table2[1Y Return vs Nifty]))/_xlfn.STDEV.P(Table2[1Y Return vs Nifty])</f>
        <v>-0.20359203139988161</v>
      </c>
      <c r="I266">
        <v>-6.8805680397024602</v>
      </c>
      <c r="J266">
        <f>(Table2[[#This Row],[1M Return vs Nifty]]-AVERAGE(Table2[1M Return vs Nifty]))/_xlfn.STDEV.P(Table2[1M Return vs Nifty])</f>
        <v>-0.8011854812587017</v>
      </c>
      <c r="K266">
        <v>13.821649206679799</v>
      </c>
      <c r="L266">
        <f>(Table2[[#This Row],[6M Return vs Nifty]]-AVERAGE(Table2[6M Return vs Nifty]))/_xlfn.STDEV.P(Table2[6M Return vs Nifty])</f>
        <v>0.15436080824683088</v>
      </c>
      <c r="M266">
        <v>-1.73296949633722</v>
      </c>
      <c r="N266">
        <f>(Table2[[#This Row],[1W Return vs Nifty]]-AVERAGE(Table2[1W Return vs Nifty]))/_xlfn.STDEV.P(Table2[1W Return vs Nifty])</f>
        <v>-1.1761656813216563</v>
      </c>
      <c r="O266">
        <v>2849.36</v>
      </c>
      <c r="P266">
        <v>2866.0527179988799</v>
      </c>
      <c r="Q266">
        <v>2667.7520283640001</v>
      </c>
      <c r="R266">
        <v>43.044862943632999</v>
      </c>
      <c r="S266">
        <f>(Table2[[#This Row],[Close Price]]-Table2[[#This Row],[20D EMA]])/Table2[[#This Row],[20D EMA]]</f>
        <v>8.542269141140358E-3</v>
      </c>
      <c r="T266">
        <f>(Table2[[#This Row],[Close Price]]-Table2[[#This Row],[50D EMA]])/Table2[[#This Row],[50D EMA]]</f>
        <v>2.6682279614379852E-3</v>
      </c>
      <c r="U266">
        <f>(Table2[[#This Row],[Close Price]]-Table2[[#This Row],[200D EMA]])/Table2[[#This Row],[200D EMA]]</f>
        <v>7.7199068521483741E-2</v>
      </c>
      <c r="V266">
        <v>0.34781045896120599</v>
      </c>
      <c r="W266">
        <v>2774.55</v>
      </c>
      <c r="X266">
        <v>2889</v>
      </c>
      <c r="Y266">
        <v>2701.05</v>
      </c>
      <c r="Z266">
        <v>2889</v>
      </c>
      <c r="AA266">
        <v>2701.05</v>
      </c>
      <c r="AB266">
        <v>2889</v>
      </c>
      <c r="AC266" s="1">
        <f>(Table2[[#This Row],[Close Price]]/Table2[[#This Row],[Day Low]])-1</f>
        <v>3.5735524679677555E-2</v>
      </c>
      <c r="AD266" s="1">
        <f>(Table2[[#This Row],[Day High]]/Table2[[#This Row],[Close Price]])-1</f>
        <v>5.3241465706233004E-3</v>
      </c>
      <c r="AE266" s="1">
        <f>(Table2[[#This Row],[Close Price]]/Table2[[#This Row],[Current Week Low]])-1</f>
        <v>6.3919586827344776E-2</v>
      </c>
      <c r="AF266" s="1">
        <f>(Table2[[#This Row],[Current Week High]]/Table2[[#This Row],[Close Price]])-1</f>
        <v>5.3241465706233004E-3</v>
      </c>
      <c r="AG266" s="1">
        <f>(Table2[[#This Row],[Close Price]]/Table2[[#This Row],[Current Month Low]])-1</f>
        <v>6.3919586827344776E-2</v>
      </c>
      <c r="AH266" s="1">
        <f>(Table2[[#This Row],[Current Month High]]/Table2[[#This Row],[Close Price]])-1</f>
        <v>5.3241465706233004E-3</v>
      </c>
      <c r="AI266">
        <v>13.5469951630302</v>
      </c>
      <c r="AJ266">
        <v>39.432314410480302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0.09</v>
      </c>
      <c r="AM266" t="s">
        <v>3203</v>
      </c>
      <c r="AN266">
        <v>-0.94</v>
      </c>
      <c r="AO266" t="s">
        <v>3202</v>
      </c>
      <c r="AP266">
        <v>8.8395305685405004E-2</v>
      </c>
      <c r="AQ266">
        <f>(Table2[[#This Row],[Sharpe Ratio]]-AVERAGE(Table2[Sharpe Ratio]))/_xlfn.STDEV.P(Table2[Sharpe Ratio])</f>
        <v>0.29947235662550681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360</v>
      </c>
      <c r="AT266">
        <f>_xlfn.RANK.AVG(Table2[[#This Row],[6M Return vs Nifty Z-Score]],Table2[6M Return vs Nifty Z-Score])</f>
        <v>253</v>
      </c>
      <c r="AU266">
        <f>_xlfn.RANK.AVG(Table2[[#This Row],[Sharpe Ratio Z-Score]],Table2[Sharpe Ratio Z-Score])</f>
        <v>265</v>
      </c>
      <c r="AV266">
        <f>(Table2[[#This Row],[Rank 1Y]]+Table2[[#This Row],[Rank 6M]]+Table2[[#This Row],[Rank Sharpe]])/3</f>
        <v>292.66666666666669</v>
      </c>
    </row>
    <row r="267" spans="1:48" x14ac:dyDescent="0.3">
      <c r="A267" t="s">
        <v>147</v>
      </c>
      <c r="B267" t="s">
        <v>148</v>
      </c>
      <c r="C267" t="s">
        <v>3164</v>
      </c>
      <c r="D267" t="s">
        <v>149</v>
      </c>
      <c r="E267">
        <v>185050.7476488</v>
      </c>
      <c r="F267">
        <v>457.9</v>
      </c>
      <c r="G267">
        <v>67.901413572427302</v>
      </c>
      <c r="H267">
        <f>(Table2[[#This Row],[1Y Return vs Nifty]]-AVERAGE(Table2[1Y Return vs Nifty]))/_xlfn.STDEV.P(Table2[1Y Return vs Nifty])</f>
        <v>0.78291226924641333</v>
      </c>
      <c r="I267">
        <v>-5.28705679245589</v>
      </c>
      <c r="J267">
        <f>(Table2[[#This Row],[1M Return vs Nifty]]-AVERAGE(Table2[1M Return vs Nifty]))/_xlfn.STDEV.P(Table2[1M Return vs Nifty])</f>
        <v>-0.63357593473739615</v>
      </c>
      <c r="K267">
        <v>7.1262128062374597</v>
      </c>
      <c r="L267">
        <f>(Table2[[#This Row],[6M Return vs Nifty]]-AVERAGE(Table2[6M Return vs Nifty]))/_xlfn.STDEV.P(Table2[6M Return vs Nifty])</f>
        <v>-6.2846112434024964E-2</v>
      </c>
      <c r="M267">
        <v>1.68698629987916</v>
      </c>
      <c r="N267">
        <f>(Table2[[#This Row],[1W Return vs Nifty]]-AVERAGE(Table2[1W Return vs Nifty]))/_xlfn.STDEV.P(Table2[1W Return vs Nifty])</f>
        <v>-0.30790171417795714</v>
      </c>
      <c r="O267">
        <v>470.82</v>
      </c>
      <c r="P267">
        <v>469.047852147752</v>
      </c>
      <c r="Q267">
        <v>411.03770862186502</v>
      </c>
      <c r="R267">
        <v>53.901171199817099</v>
      </c>
      <c r="S267" s="1">
        <f>(Table2[[#This Row],[Close Price]]-Table2[[#This Row],[20D EMA]])/Table2[[#This Row],[20D EMA]]</f>
        <v>-2.7441485068603746E-2</v>
      </c>
      <c r="T267" s="1">
        <f>(Table2[[#This Row],[Close Price]]-Table2[[#This Row],[50D EMA]])/Table2[[#This Row],[50D EMA]]</f>
        <v>-2.3766982615326847E-2</v>
      </c>
      <c r="U267" s="1">
        <f>(Table2[[#This Row],[Close Price]]-Table2[[#This Row],[200D EMA]])/Table2[[#This Row],[200D EMA]]</f>
        <v>0.11400971345246091</v>
      </c>
      <c r="V267">
        <v>0.59540719384343999</v>
      </c>
      <c r="W267">
        <v>451.4</v>
      </c>
      <c r="X267">
        <v>475</v>
      </c>
      <c r="Y267">
        <v>451.4</v>
      </c>
      <c r="Z267">
        <v>476.45</v>
      </c>
      <c r="AA267">
        <v>451.4</v>
      </c>
      <c r="AB267">
        <v>476.45</v>
      </c>
      <c r="AC267" s="1">
        <f>(Table2[[#This Row],[Close Price]]/Table2[[#This Row],[Day Low]])-1</f>
        <v>1.4399645547186424E-2</v>
      </c>
      <c r="AD267" s="1">
        <f>(Table2[[#This Row],[Day High]]/Table2[[#This Row],[Close Price]])-1</f>
        <v>3.7344398340249052E-2</v>
      </c>
      <c r="AE267" s="1">
        <f>(Table2[[#This Row],[Close Price]]/Table2[[#This Row],[Current Week Low]])-1</f>
        <v>1.4399645547186424E-2</v>
      </c>
      <c r="AF267" s="1">
        <f>(Table2[[#This Row],[Current Week High]]/Table2[[#This Row],[Close Price]])-1</f>
        <v>4.0511028608866573E-2</v>
      </c>
      <c r="AG267" s="1">
        <f>(Table2[[#This Row],[Close Price]]/Table2[[#This Row],[Current Month Low]])-1</f>
        <v>1.4399645547186424E-2</v>
      </c>
      <c r="AH267" s="1">
        <f>(Table2[[#This Row],[Current Month High]]/Table2[[#This Row],[Close Price]])-1</f>
        <v>4.0511028608866573E-2</v>
      </c>
      <c r="AI267">
        <v>14.3590303559729</v>
      </c>
      <c r="AJ267">
        <v>98.4398699891657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-0.01</v>
      </c>
      <c r="AM267" t="s">
        <v>3202</v>
      </c>
      <c r="AN267">
        <v>-0.62</v>
      </c>
      <c r="AO267" t="s">
        <v>3202</v>
      </c>
      <c r="AP267">
        <v>3.6906019864484003E-2</v>
      </c>
      <c r="AQ267">
        <f>(Table2[[#This Row],[Sharpe Ratio]]-AVERAGE(Table2[Sharpe Ratio]))/_xlfn.STDEV.P(Table2[Sharpe Ratio])</f>
        <v>-0.31479701381020592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-0.53620850591317082</v>
      </c>
      <c r="AS267">
        <f>_xlfn.RANK.AVG(Table2[[#This Row],[1Y Return vs Nifty Z-Score]],Table2[1Y Return vs Nifty Z-Score])</f>
        <v>121</v>
      </c>
      <c r="AT267">
        <f>_xlfn.RANK.AVG(Table2[[#This Row],[6M Return vs Nifty Z-Score]],Table2[6M Return vs Nifty Z-Score])</f>
        <v>331</v>
      </c>
      <c r="AU267">
        <f>_xlfn.RANK.AVG(Table2[[#This Row],[Sharpe Ratio Z-Score]],Table2[Sharpe Ratio Z-Score])</f>
        <v>427</v>
      </c>
      <c r="AV267">
        <f>(Table2[[#This Row],[Rank 1Y]]+Table2[[#This Row],[Rank 6M]]+Table2[[#This Row],[Rank Sharpe]])/3</f>
        <v>293</v>
      </c>
    </row>
    <row r="268" spans="1:48" hidden="1" x14ac:dyDescent="0.3">
      <c r="A268" t="s">
        <v>78</v>
      </c>
      <c r="B268" t="s">
        <v>79</v>
      </c>
      <c r="C268" t="s">
        <v>3162</v>
      </c>
      <c r="D268" t="s">
        <v>80</v>
      </c>
      <c r="E268">
        <v>296224.23163514998</v>
      </c>
      <c r="F268">
        <v>312.95</v>
      </c>
      <c r="G268">
        <v>25.7608783059062</v>
      </c>
      <c r="H268">
        <f>(Table2[[#This Row],[1Y Return vs Nifty]]-AVERAGE(Table2[1Y Return vs Nifty]))/_xlfn.STDEV.P(Table2[1Y Return vs Nifty])</f>
        <v>3.6939568450881699E-2</v>
      </c>
      <c r="I268">
        <v>-3.4892682314822201</v>
      </c>
      <c r="J268">
        <f>(Table2[[#This Row],[1M Return vs Nifty]]-AVERAGE(Table2[1M Return vs Nifty]))/_xlfn.STDEV.P(Table2[1M Return vs Nifty])</f>
        <v>-0.44447998328637883</v>
      </c>
      <c r="K268">
        <v>-2.51018076538048</v>
      </c>
      <c r="L268">
        <f>(Table2[[#This Row],[6M Return vs Nifty]]-AVERAGE(Table2[6M Return vs Nifty]))/_xlfn.STDEV.P(Table2[6M Return vs Nifty])</f>
        <v>-0.37546074260535262</v>
      </c>
      <c r="M268">
        <v>-0.69216969752678603</v>
      </c>
      <c r="N268">
        <f>(Table2[[#This Row],[1W Return vs Nifty]]-AVERAGE(Table2[1W Return vs Nifty]))/_xlfn.STDEV.P(Table2[1W Return vs Nifty])</f>
        <v>-0.91192572730900645</v>
      </c>
      <c r="O268">
        <v>322.56</v>
      </c>
      <c r="P268">
        <v>328.98655010050697</v>
      </c>
      <c r="Q268">
        <v>306.66857865838</v>
      </c>
      <c r="R268">
        <v>42.623869657226599</v>
      </c>
      <c r="S268">
        <f>(Table2[[#This Row],[Close Price]]-Table2[[#This Row],[20D EMA]])/Table2[[#This Row],[20D EMA]]</f>
        <v>-2.9792906746031789E-2</v>
      </c>
      <c r="T268">
        <f>(Table2[[#This Row],[Close Price]]-Table2[[#This Row],[50D EMA]])/Table2[[#This Row],[50D EMA]]</f>
        <v>-4.8745306139742622E-2</v>
      </c>
      <c r="U268">
        <f>(Table2[[#This Row],[Close Price]]-Table2[[#This Row],[200D EMA]])/Table2[[#This Row],[200D EMA]]</f>
        <v>2.0482767974143553E-2</v>
      </c>
      <c r="V268">
        <v>0.76525628109465704</v>
      </c>
      <c r="W268">
        <v>311.7</v>
      </c>
      <c r="X268">
        <v>319</v>
      </c>
      <c r="Y268">
        <v>311.60000000000002</v>
      </c>
      <c r="Z268">
        <v>324.7</v>
      </c>
      <c r="AA268">
        <v>311.60000000000002</v>
      </c>
      <c r="AB268">
        <v>324.7</v>
      </c>
      <c r="AC268" s="1">
        <f>(Table2[[#This Row],[Close Price]]/Table2[[#This Row],[Day Low]])-1</f>
        <v>4.0102662816809964E-3</v>
      </c>
      <c r="AD268" s="1">
        <f>(Table2[[#This Row],[Day High]]/Table2[[#This Row],[Close Price]])-1</f>
        <v>1.9332161687170446E-2</v>
      </c>
      <c r="AE268" s="1">
        <f>(Table2[[#This Row],[Close Price]]/Table2[[#This Row],[Current Week Low]])-1</f>
        <v>4.3324775353015266E-3</v>
      </c>
      <c r="AF268" s="1">
        <f>(Table2[[#This Row],[Current Week High]]/Table2[[#This Row],[Close Price]])-1</f>
        <v>3.7545933855248403E-2</v>
      </c>
      <c r="AG268" s="1">
        <f>(Table2[[#This Row],[Close Price]]/Table2[[#This Row],[Current Month Low]])-1</f>
        <v>4.3324775353015266E-3</v>
      </c>
      <c r="AH268" s="1">
        <f>(Table2[[#This Row],[Current Month High]]/Table2[[#This Row],[Close Price]])-1</f>
        <v>3.7545933855248403E-2</v>
      </c>
      <c r="AI268">
        <v>17.031474676465798</v>
      </c>
      <c r="AJ268">
        <v>52.139037433155003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0.04</v>
      </c>
      <c r="AM268" t="s">
        <v>3203</v>
      </c>
      <c r="AN268">
        <v>-3.04</v>
      </c>
      <c r="AO268" t="s">
        <v>3202</v>
      </c>
      <c r="AP268">
        <v>0.12369161657364799</v>
      </c>
      <c r="AQ268">
        <f>(Table2[[#This Row],[Sharpe Ratio]]-AVERAGE(Table2[Sharpe Ratio]))/_xlfn.STDEV.P(Table2[Sharpe Ratio])</f>
        <v>0.72055884719039753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286</v>
      </c>
      <c r="AT268">
        <f>_xlfn.RANK.AVG(Table2[[#This Row],[6M Return vs Nifty Z-Score]],Table2[6M Return vs Nifty Z-Score])</f>
        <v>432</v>
      </c>
      <c r="AU268">
        <f>_xlfn.RANK.AVG(Table2[[#This Row],[Sharpe Ratio Z-Score]],Table2[Sharpe Ratio Z-Score])</f>
        <v>163</v>
      </c>
      <c r="AV268">
        <f>(Table2[[#This Row],[Rank 1Y]]+Table2[[#This Row],[Rank 6M]]+Table2[[#This Row],[Rank Sharpe]])/3</f>
        <v>293.66666666666669</v>
      </c>
    </row>
    <row r="269" spans="1:48" hidden="1" x14ac:dyDescent="0.3">
      <c r="A269" t="s">
        <v>954</v>
      </c>
      <c r="B269" t="s">
        <v>955</v>
      </c>
      <c r="C269" t="s">
        <v>3167</v>
      </c>
      <c r="D269" t="s">
        <v>956</v>
      </c>
      <c r="E269">
        <v>15760.4068962</v>
      </c>
      <c r="F269">
        <v>1320.55</v>
      </c>
      <c r="G269">
        <v>33.5486052958126</v>
      </c>
      <c r="H269">
        <f>(Table2[[#This Row],[1Y Return vs Nifty]]-AVERAGE(Table2[1Y Return vs Nifty]))/_xlfn.STDEV.P(Table2[1Y Return vs Nifty])</f>
        <v>0.17479808635950644</v>
      </c>
      <c r="I269">
        <v>2.62092307814078</v>
      </c>
      <c r="J269">
        <f>(Table2[[#This Row],[1M Return vs Nifty]]-AVERAGE(Table2[1M Return vs Nifty]))/_xlfn.STDEV.P(Table2[1M Return vs Nifty])</f>
        <v>0.19820540493031727</v>
      </c>
      <c r="K269">
        <v>-14.5157764816592</v>
      </c>
      <c r="L269">
        <f>(Table2[[#This Row],[6M Return vs Nifty]]-AVERAGE(Table2[6M Return vs Nifty]))/_xlfn.STDEV.P(Table2[6M Return vs Nifty])</f>
        <v>-0.76493475453083282</v>
      </c>
      <c r="M269">
        <v>1.61269831042205</v>
      </c>
      <c r="N269">
        <f>(Table2[[#This Row],[1W Return vs Nifty]]-AVERAGE(Table2[1W Return vs Nifty]))/_xlfn.STDEV.P(Table2[1W Return vs Nifty])</f>
        <v>-0.32676207035815108</v>
      </c>
      <c r="O269">
        <v>1311.18</v>
      </c>
      <c r="P269">
        <v>1325.5214665654401</v>
      </c>
      <c r="Q269">
        <v>1260.5346608531199</v>
      </c>
      <c r="R269">
        <v>54.539424355446101</v>
      </c>
      <c r="S269">
        <f>(Table2[[#This Row],[Close Price]]-Table2[[#This Row],[20D EMA]])/Table2[[#This Row],[20D EMA]]</f>
        <v>7.1462346893636959E-3</v>
      </c>
      <c r="T269">
        <f>(Table2[[#This Row],[Close Price]]-Table2[[#This Row],[50D EMA]])/Table2[[#This Row],[50D EMA]]</f>
        <v>-3.7505741633303519E-3</v>
      </c>
      <c r="U269">
        <f>(Table2[[#This Row],[Close Price]]-Table2[[#This Row],[200D EMA]])/Table2[[#This Row],[200D EMA]]</f>
        <v>4.7611018570692942E-2</v>
      </c>
      <c r="V269">
        <v>1.2084284841134101</v>
      </c>
      <c r="W269">
        <v>1310.85</v>
      </c>
      <c r="X269">
        <v>1340.55</v>
      </c>
      <c r="Y269">
        <v>1282.25</v>
      </c>
      <c r="Z269">
        <v>1347.7</v>
      </c>
      <c r="AA269">
        <v>1282.25</v>
      </c>
      <c r="AB269">
        <v>1368.7</v>
      </c>
      <c r="AC269" s="1">
        <f>(Table2[[#This Row],[Close Price]]/Table2[[#This Row],[Day Low]])-1</f>
        <v>7.3997787695008199E-3</v>
      </c>
      <c r="AD269" s="1">
        <f>(Table2[[#This Row],[Day High]]/Table2[[#This Row],[Close Price]])-1</f>
        <v>1.5145204649577915E-2</v>
      </c>
      <c r="AE269" s="1">
        <f>(Table2[[#This Row],[Close Price]]/Table2[[#This Row],[Current Week Low]])-1</f>
        <v>2.9869370247611604E-2</v>
      </c>
      <c r="AF269" s="1">
        <f>(Table2[[#This Row],[Current Week High]]/Table2[[#This Row],[Close Price]])-1</f>
        <v>2.0559615311801949E-2</v>
      </c>
      <c r="AG269" s="1">
        <f>(Table2[[#This Row],[Close Price]]/Table2[[#This Row],[Current Month Low]])-1</f>
        <v>2.9869370247611604E-2</v>
      </c>
      <c r="AH269" s="1">
        <f>(Table2[[#This Row],[Current Month High]]/Table2[[#This Row],[Close Price]])-1</f>
        <v>3.6462080193858659E-2</v>
      </c>
      <c r="AI269">
        <v>28.3556094051721</v>
      </c>
      <c r="AJ269">
        <v>69.301282051282001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0.05</v>
      </c>
      <c r="AM269" t="s">
        <v>3203</v>
      </c>
      <c r="AN269">
        <v>1.1000000000000001</v>
      </c>
      <c r="AO269" t="s">
        <v>3203</v>
      </c>
      <c r="AP269">
        <v>0.18629000386632</v>
      </c>
      <c r="AQ269">
        <f>(Table2[[#This Row],[Sharpe Ratio]]-AVERAGE(Table2[Sharpe Ratio]))/_xlfn.STDEV.P(Table2[Sharpe Ratio])</f>
        <v>1.467360270816606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240</v>
      </c>
      <c r="AT269">
        <f>_xlfn.RANK.AVG(Table2[[#This Row],[6M Return vs Nifty Z-Score]],Table2[6M Return vs Nifty Z-Score])</f>
        <v>592</v>
      </c>
      <c r="AU269">
        <f>_xlfn.RANK.AVG(Table2[[#This Row],[Sharpe Ratio Z-Score]],Table2[Sharpe Ratio Z-Score])</f>
        <v>50</v>
      </c>
      <c r="AV269">
        <f>(Table2[[#This Row],[Rank 1Y]]+Table2[[#This Row],[Rank 6M]]+Table2[[#This Row],[Rank Sharpe]])/3</f>
        <v>294</v>
      </c>
    </row>
    <row r="270" spans="1:48" hidden="1" x14ac:dyDescent="0.3">
      <c r="A270" t="s">
        <v>1316</v>
      </c>
      <c r="B270" t="s">
        <v>1317</v>
      </c>
      <c r="C270" t="s">
        <v>3160</v>
      </c>
      <c r="D270" t="s">
        <v>46</v>
      </c>
      <c r="E270">
        <v>8906.6098848149995</v>
      </c>
      <c r="F270">
        <v>1322.8</v>
      </c>
      <c r="G270">
        <v>25.784780037670799</v>
      </c>
      <c r="H270">
        <f>(Table2[[#This Row],[1Y Return vs Nifty]]-AVERAGE(Table2[1Y Return vs Nifty]))/_xlfn.STDEV.P(Table2[1Y Return vs Nifty])</f>
        <v>3.7362677442862015E-2</v>
      </c>
      <c r="I270">
        <v>-5.5396500835780698</v>
      </c>
      <c r="J270">
        <f>(Table2[[#This Row],[1M Return vs Nifty]]-AVERAGE(Table2[1M Return vs Nifty]))/_xlfn.STDEV.P(Table2[1M Return vs Nifty])</f>
        <v>-0.66014433646814441</v>
      </c>
      <c r="K270">
        <v>9.0666710730222899</v>
      </c>
      <c r="L270">
        <f>(Table2[[#This Row],[6M Return vs Nifty]]-AVERAGE(Table2[6M Return vs Nifty]))/_xlfn.STDEV.P(Table2[6M Return vs Nifty])</f>
        <v>1.0437198999228891E-4</v>
      </c>
      <c r="M270">
        <v>0.380934185444605</v>
      </c>
      <c r="N270">
        <f>(Table2[[#This Row],[1W Return vs Nifty]]-AVERAGE(Table2[1W Return vs Nifty]))/_xlfn.STDEV.P(Table2[1W Return vs Nifty])</f>
        <v>-0.63948435961154615</v>
      </c>
      <c r="O270">
        <v>1379.56</v>
      </c>
      <c r="P270">
        <v>1447.9070232054501</v>
      </c>
      <c r="Q270">
        <v>1358.6472209839801</v>
      </c>
      <c r="R270">
        <v>50.099154557870598</v>
      </c>
      <c r="S270">
        <f>(Table2[[#This Row],[Close Price]]-Table2[[#This Row],[20D EMA]])/Table2[[#This Row],[20D EMA]]</f>
        <v>-4.1143553016903936E-2</v>
      </c>
      <c r="T270">
        <f>(Table2[[#This Row],[Close Price]]-Table2[[#This Row],[50D EMA]])/Table2[[#This Row],[50D EMA]]</f>
        <v>-8.6405426039361161E-2</v>
      </c>
      <c r="U270">
        <f>(Table2[[#This Row],[Close Price]]-Table2[[#This Row],[200D EMA]])/Table2[[#This Row],[200D EMA]]</f>
        <v>-2.6384495128925618E-2</v>
      </c>
      <c r="V270">
        <v>0.73476507276168901</v>
      </c>
      <c r="W270">
        <v>1316</v>
      </c>
      <c r="X270">
        <v>1376.25</v>
      </c>
      <c r="Y270">
        <v>1306.6500000000001</v>
      </c>
      <c r="Z270">
        <v>1415.6</v>
      </c>
      <c r="AA270">
        <v>1306.6500000000001</v>
      </c>
      <c r="AB270">
        <v>1415.6</v>
      </c>
      <c r="AC270" s="1">
        <f>(Table2[[#This Row],[Close Price]]/Table2[[#This Row],[Day Low]])-1</f>
        <v>5.1671732522795555E-3</v>
      </c>
      <c r="AD270" s="1">
        <f>(Table2[[#This Row],[Day High]]/Table2[[#This Row],[Close Price]])-1</f>
        <v>4.0406713032960395E-2</v>
      </c>
      <c r="AE270" s="1">
        <f>(Table2[[#This Row],[Close Price]]/Table2[[#This Row],[Current Week Low]])-1</f>
        <v>1.2359851528718435E-2</v>
      </c>
      <c r="AF270" s="1">
        <f>(Table2[[#This Row],[Current Week High]]/Table2[[#This Row],[Close Price]])-1</f>
        <v>7.0154218324765649E-2</v>
      </c>
      <c r="AG270" s="1">
        <f>(Table2[[#This Row],[Close Price]]/Table2[[#This Row],[Current Month Low]])-1</f>
        <v>1.2359851528718435E-2</v>
      </c>
      <c r="AH270" s="1">
        <f>(Table2[[#This Row],[Current Month High]]/Table2[[#This Row],[Close Price]])-1</f>
        <v>7.0154218324765649E-2</v>
      </c>
      <c r="AI270">
        <v>42.115210160266102</v>
      </c>
      <c r="AJ270">
        <v>64.302571109178899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-0.14000000000000001</v>
      </c>
      <c r="AM270" t="s">
        <v>3202</v>
      </c>
      <c r="AN270">
        <v>-0.88</v>
      </c>
      <c r="AO270" t="s">
        <v>3202</v>
      </c>
      <c r="AP270">
        <v>7.9924420803895002E-2</v>
      </c>
      <c r="AQ270">
        <f>(Table2[[#This Row],[Sharpe Ratio]]-AVERAGE(Table2[Sharpe Ratio]))/_xlfn.STDEV.P(Table2[Sharpe Ratio])</f>
        <v>0.19841433959850988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285</v>
      </c>
      <c r="AT270">
        <f>_xlfn.RANK.AVG(Table2[[#This Row],[6M Return vs Nifty Z-Score]],Table2[6M Return vs Nifty Z-Score])</f>
        <v>301</v>
      </c>
      <c r="AU270">
        <f>_xlfn.RANK.AVG(Table2[[#This Row],[Sharpe Ratio Z-Score]],Table2[Sharpe Ratio Z-Score])</f>
        <v>296</v>
      </c>
      <c r="AV270">
        <f>(Table2[[#This Row],[Rank 1Y]]+Table2[[#This Row],[Rank 6M]]+Table2[[#This Row],[Rank Sharpe]])/3</f>
        <v>294</v>
      </c>
    </row>
    <row r="271" spans="1:48" hidden="1" x14ac:dyDescent="0.3">
      <c r="A271" t="s">
        <v>1815</v>
      </c>
      <c r="B271" t="s">
        <v>1816</v>
      </c>
      <c r="C271" t="s">
        <v>3163</v>
      </c>
      <c r="D271" t="s">
        <v>199</v>
      </c>
      <c r="E271">
        <v>4376.6664675000002</v>
      </c>
      <c r="F271">
        <v>681.3</v>
      </c>
      <c r="G271">
        <v>47.872536594426201</v>
      </c>
      <c r="H271">
        <f>(Table2[[#This Row],[1Y Return vs Nifty]]-AVERAGE(Table2[1Y Return vs Nifty]))/_xlfn.STDEV.P(Table2[1Y Return vs Nifty])</f>
        <v>0.42836063959374188</v>
      </c>
      <c r="I271">
        <v>-4.2326561416177304</v>
      </c>
      <c r="J271">
        <f>(Table2[[#This Row],[1M Return vs Nifty]]-AVERAGE(Table2[1M Return vs Nifty]))/_xlfn.STDEV.P(Table2[1M Return vs Nifty])</f>
        <v>-0.52267140535668333</v>
      </c>
      <c r="K271">
        <v>5.2534570300754497</v>
      </c>
      <c r="L271">
        <f>(Table2[[#This Row],[6M Return vs Nifty]]-AVERAGE(Table2[6M Return vs Nifty]))/_xlfn.STDEV.P(Table2[6M Return vs Nifty])</f>
        <v>-0.12360025764561451</v>
      </c>
      <c r="M271">
        <v>7.5408135494838904</v>
      </c>
      <c r="N271">
        <f>(Table2[[#This Row],[1W Return vs Nifty]]-AVERAGE(Table2[1W Return vs Nifty]))/_xlfn.STDEV.P(Table2[1W Return vs Nifty])</f>
        <v>1.1782775154889378</v>
      </c>
      <c r="O271">
        <v>661.96</v>
      </c>
      <c r="P271">
        <v>687.06142276707101</v>
      </c>
      <c r="Q271">
        <v>642.223174124558</v>
      </c>
      <c r="R271">
        <v>63.222318807168598</v>
      </c>
      <c r="S271">
        <f>(Table2[[#This Row],[Close Price]]-Table2[[#This Row],[20D EMA]])/Table2[[#This Row],[20D EMA]]</f>
        <v>2.9216266843917937E-2</v>
      </c>
      <c r="T271">
        <f>(Table2[[#This Row],[Close Price]]-Table2[[#This Row],[50D EMA]])/Table2[[#This Row],[50D EMA]]</f>
        <v>-8.3856007281961787E-3</v>
      </c>
      <c r="U271">
        <f>(Table2[[#This Row],[Close Price]]-Table2[[#This Row],[200D EMA]])/Table2[[#This Row],[200D EMA]]</f>
        <v>6.0846178477924368E-2</v>
      </c>
      <c r="V271">
        <v>0.377982041364334</v>
      </c>
      <c r="W271">
        <v>673.05</v>
      </c>
      <c r="X271">
        <v>725</v>
      </c>
      <c r="Y271">
        <v>630.45000000000005</v>
      </c>
      <c r="Z271">
        <v>725</v>
      </c>
      <c r="AA271">
        <v>630.45000000000005</v>
      </c>
      <c r="AB271">
        <v>725</v>
      </c>
      <c r="AC271" s="1">
        <f>(Table2[[#This Row],[Close Price]]/Table2[[#This Row],[Day Low]])-1</f>
        <v>1.2257633162469306E-2</v>
      </c>
      <c r="AD271" s="1">
        <f>(Table2[[#This Row],[Day High]]/Table2[[#This Row],[Close Price]])-1</f>
        <v>6.4142081315132993E-2</v>
      </c>
      <c r="AE271" s="1">
        <f>(Table2[[#This Row],[Close Price]]/Table2[[#This Row],[Current Week Low]])-1</f>
        <v>8.0656673804425205E-2</v>
      </c>
      <c r="AF271" s="1">
        <f>(Table2[[#This Row],[Current Week High]]/Table2[[#This Row],[Close Price]])-1</f>
        <v>6.4142081315132993E-2</v>
      </c>
      <c r="AG271" s="1">
        <f>(Table2[[#This Row],[Close Price]]/Table2[[#This Row],[Current Month Low]])-1</f>
        <v>8.0656673804425205E-2</v>
      </c>
      <c r="AH271" s="1">
        <f>(Table2[[#This Row],[Current Month High]]/Table2[[#This Row],[Close Price]])-1</f>
        <v>6.4142081315132993E-2</v>
      </c>
      <c r="AI271">
        <v>21.444297666226301</v>
      </c>
      <c r="AJ271">
        <v>74.156441717791395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0</v>
      </c>
      <c r="AM271" t="s">
        <v>3204</v>
      </c>
      <c r="AN271">
        <v>8.6</v>
      </c>
      <c r="AO271" t="s">
        <v>3203</v>
      </c>
      <c r="AP271">
        <v>6.6370209215272993E-2</v>
      </c>
      <c r="AQ271">
        <f>(Table2[[#This Row],[Sharpe Ratio]]-AVERAGE(Table2[Sharpe Ratio]))/_xlfn.STDEV.P(Table2[Sharpe Ratio])</f>
        <v>3.6712018687461059E-2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187</v>
      </c>
      <c r="AT271">
        <f>_xlfn.RANK.AVG(Table2[[#This Row],[6M Return vs Nifty Z-Score]],Table2[6M Return vs Nifty Z-Score])</f>
        <v>358</v>
      </c>
      <c r="AU271">
        <f>_xlfn.RANK.AVG(Table2[[#This Row],[Sharpe Ratio Z-Score]],Table2[Sharpe Ratio Z-Score])</f>
        <v>339</v>
      </c>
      <c r="AV271">
        <f>(Table2[[#This Row],[Rank 1Y]]+Table2[[#This Row],[Rank 6M]]+Table2[[#This Row],[Rank Sharpe]])/3</f>
        <v>294.66666666666669</v>
      </c>
    </row>
    <row r="272" spans="1:48" x14ac:dyDescent="0.3">
      <c r="A272" t="s">
        <v>836</v>
      </c>
      <c r="B272" t="s">
        <v>837</v>
      </c>
      <c r="C272" t="s">
        <v>3169</v>
      </c>
      <c r="D272" t="s">
        <v>276</v>
      </c>
      <c r="E272">
        <v>19057.234869560001</v>
      </c>
      <c r="F272">
        <v>881.2</v>
      </c>
      <c r="G272">
        <v>28.025118073937101</v>
      </c>
      <c r="H272">
        <f>(Table2[[#This Row],[1Y Return vs Nifty]]-AVERAGE(Table2[1Y Return vs Nifty]))/_xlfn.STDEV.P(Table2[1Y Return vs Nifty])</f>
        <v>7.7021191627333077E-2</v>
      </c>
      <c r="I272">
        <v>3.9224281363803102</v>
      </c>
      <c r="J272">
        <f>(Table2[[#This Row],[1M Return vs Nifty]]-AVERAGE(Table2[1M Return vs Nifty]))/_xlfn.STDEV.P(Table2[1M Return vs Nifty])</f>
        <v>0.33510100135842252</v>
      </c>
      <c r="K272">
        <v>-8.0834479034232292</v>
      </c>
      <c r="L272">
        <f>(Table2[[#This Row],[6M Return vs Nifty]]-AVERAGE(Table2[6M Return vs Nifty]))/_xlfn.STDEV.P(Table2[6M Return vs Nifty])</f>
        <v>-0.55626332525793298</v>
      </c>
      <c r="M272">
        <v>4.2377011439278798</v>
      </c>
      <c r="N272">
        <f>(Table2[[#This Row],[1W Return vs Nifty]]-AVERAGE(Table2[1W Return vs Nifty]))/_xlfn.STDEV.P(Table2[1W Return vs Nifty])</f>
        <v>0.33967793933576912</v>
      </c>
      <c r="O272">
        <v>865.28</v>
      </c>
      <c r="P272">
        <v>860.39094280492702</v>
      </c>
      <c r="Q272">
        <v>799.39025755671003</v>
      </c>
      <c r="R272">
        <v>55.456853044205801</v>
      </c>
      <c r="S272" s="1">
        <f>(Table2[[#This Row],[Close Price]]-Table2[[#This Row],[20D EMA]])/Table2[[#This Row],[20D EMA]]</f>
        <v>1.8398668639053338E-2</v>
      </c>
      <c r="T272" s="1">
        <f>(Table2[[#This Row],[Close Price]]-Table2[[#This Row],[50D EMA]])/Table2[[#This Row],[50D EMA]]</f>
        <v>2.4185583738520335E-2</v>
      </c>
      <c r="U272" s="1">
        <f>(Table2[[#This Row],[Close Price]]-Table2[[#This Row],[200D EMA]])/Table2[[#This Row],[200D EMA]]</f>
        <v>0.102340179492976</v>
      </c>
      <c r="V272">
        <v>1.9329910850387</v>
      </c>
      <c r="W272">
        <v>868</v>
      </c>
      <c r="X272">
        <v>884.8</v>
      </c>
      <c r="Y272">
        <v>848.1</v>
      </c>
      <c r="Z272">
        <v>899.2</v>
      </c>
      <c r="AA272">
        <v>848.1</v>
      </c>
      <c r="AB272">
        <v>907.85</v>
      </c>
      <c r="AC272" s="1">
        <f>(Table2[[#This Row],[Close Price]]/Table2[[#This Row],[Day Low]])-1</f>
        <v>1.5207373271889368E-2</v>
      </c>
      <c r="AD272" s="1">
        <f>(Table2[[#This Row],[Day High]]/Table2[[#This Row],[Close Price]])-1</f>
        <v>4.0853381752155027E-3</v>
      </c>
      <c r="AE272" s="1">
        <f>(Table2[[#This Row],[Close Price]]/Table2[[#This Row],[Current Week Low]])-1</f>
        <v>3.9028416460323179E-2</v>
      </c>
      <c r="AF272" s="1">
        <f>(Table2[[#This Row],[Current Week High]]/Table2[[#This Row],[Close Price]])-1</f>
        <v>2.042669087607818E-2</v>
      </c>
      <c r="AG272" s="1">
        <f>(Table2[[#This Row],[Close Price]]/Table2[[#This Row],[Current Month Low]])-1</f>
        <v>3.9028416460323179E-2</v>
      </c>
      <c r="AH272" s="1">
        <f>(Table2[[#This Row],[Current Month High]]/Table2[[#This Row],[Close Price]])-1</f>
        <v>3.0242850658193321E-2</v>
      </c>
      <c r="AI272">
        <v>8.7153881071266408</v>
      </c>
      <c r="AJ272">
        <v>57.062650387665997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0.12</v>
      </c>
      <c r="AM272" t="s">
        <v>3203</v>
      </c>
      <c r="AN272">
        <v>3.06</v>
      </c>
      <c r="AO272" t="s">
        <v>3203</v>
      </c>
      <c r="AP272">
        <v>0.153501351856206</v>
      </c>
      <c r="AQ272">
        <f>(Table2[[#This Row],[Sharpe Ratio]]-AVERAGE(Table2[Sharpe Ratio]))/_xlfn.STDEV.P(Table2[Sharpe Ratio])</f>
        <v>1.0761902573551894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1.2717270644187813</v>
      </c>
      <c r="AS272">
        <f>_xlfn.RANK.AVG(Table2[[#This Row],[1Y Return vs Nifty Z-Score]],Table2[1Y Return vs Nifty Z-Score])</f>
        <v>271</v>
      </c>
      <c r="AT272">
        <f>_xlfn.RANK.AVG(Table2[[#This Row],[6M Return vs Nifty Z-Score]],Table2[6M Return vs Nifty Z-Score])</f>
        <v>513</v>
      </c>
      <c r="AU272">
        <f>_xlfn.RANK.AVG(Table2[[#This Row],[Sharpe Ratio Z-Score]],Table2[Sharpe Ratio Z-Score])</f>
        <v>101</v>
      </c>
      <c r="AV272">
        <f>(Table2[[#This Row],[Rank 1Y]]+Table2[[#This Row],[Rank 6M]]+Table2[[#This Row],[Rank Sharpe]])/3</f>
        <v>295</v>
      </c>
    </row>
    <row r="273" spans="1:48" hidden="1" x14ac:dyDescent="0.3">
      <c r="A273" t="s">
        <v>1700</v>
      </c>
      <c r="B273" t="s">
        <v>1701</v>
      </c>
      <c r="C273" t="s">
        <v>3167</v>
      </c>
      <c r="D273" t="s">
        <v>199</v>
      </c>
      <c r="E273">
        <v>5141.2581798599904</v>
      </c>
      <c r="F273">
        <v>7403.1</v>
      </c>
      <c r="G273">
        <v>53.094466824851303</v>
      </c>
      <c r="H273">
        <f>(Table2[[#This Row],[1Y Return vs Nifty]]-AVERAGE(Table2[1Y Return vs Nifty]))/_xlfn.STDEV.P(Table2[1Y Return vs Nifty])</f>
        <v>0.5207993656972234</v>
      </c>
      <c r="I273">
        <v>-0.71417013560402398</v>
      </c>
      <c r="J273">
        <f>(Table2[[#This Row],[1M Return vs Nifty]]-AVERAGE(Table2[1M Return vs Nifty]))/_xlfn.STDEV.P(Table2[1M Return vs Nifty])</f>
        <v>-0.1525881411635279</v>
      </c>
      <c r="K273">
        <v>-12.369059860958901</v>
      </c>
      <c r="L273">
        <f>(Table2[[#This Row],[6M Return vs Nifty]]-AVERAGE(Table2[6M Return vs Nifty]))/_xlfn.STDEV.P(Table2[6M Return vs Nifty])</f>
        <v>-0.69529303457872949</v>
      </c>
      <c r="M273">
        <v>6.0091776743047403</v>
      </c>
      <c r="N273">
        <f>(Table2[[#This Row],[1W Return vs Nifty]]-AVERAGE(Table2[1W Return vs Nifty]))/_xlfn.STDEV.P(Table2[1W Return vs Nifty])</f>
        <v>0.78942329618179441</v>
      </c>
      <c r="O273">
        <v>7457.15</v>
      </c>
      <c r="P273">
        <v>7520.23764833937</v>
      </c>
      <c r="Q273">
        <v>7027.8672090712398</v>
      </c>
      <c r="R273">
        <v>58.0618023012835</v>
      </c>
      <c r="S273">
        <f>(Table2[[#This Row],[Close Price]]-Table2[[#This Row],[20D EMA]])/Table2[[#This Row],[20D EMA]]</f>
        <v>-7.2480773485848176E-3</v>
      </c>
      <c r="T273">
        <f>(Table2[[#This Row],[Close Price]]-Table2[[#This Row],[50D EMA]])/Table2[[#This Row],[50D EMA]]</f>
        <v>-1.5576322693104808E-2</v>
      </c>
      <c r="U273">
        <f>(Table2[[#This Row],[Close Price]]-Table2[[#This Row],[200D EMA]])/Table2[[#This Row],[200D EMA]]</f>
        <v>5.3392128759124496E-2</v>
      </c>
      <c r="V273">
        <v>0.45013573084988401</v>
      </c>
      <c r="W273">
        <v>7332</v>
      </c>
      <c r="X273">
        <v>7645.95</v>
      </c>
      <c r="Y273">
        <v>7301.9</v>
      </c>
      <c r="Z273">
        <v>7769.95</v>
      </c>
      <c r="AA273">
        <v>7301.9</v>
      </c>
      <c r="AB273">
        <v>7769.95</v>
      </c>
      <c r="AC273" s="1">
        <f>(Table2[[#This Row],[Close Price]]/Table2[[#This Row],[Day Low]])-1</f>
        <v>9.6972176759411166E-3</v>
      </c>
      <c r="AD273" s="1">
        <f>(Table2[[#This Row],[Day High]]/Table2[[#This Row],[Close Price]])-1</f>
        <v>3.2803825424484234E-2</v>
      </c>
      <c r="AE273" s="1">
        <f>(Table2[[#This Row],[Close Price]]/Table2[[#This Row],[Current Week Low]])-1</f>
        <v>1.3859406455854151E-2</v>
      </c>
      <c r="AF273" s="1">
        <f>(Table2[[#This Row],[Current Week High]]/Table2[[#This Row],[Close Price]])-1</f>
        <v>4.9553565398279042E-2</v>
      </c>
      <c r="AG273" s="1">
        <f>(Table2[[#This Row],[Close Price]]/Table2[[#This Row],[Current Month Low]])-1</f>
        <v>1.3859406455854151E-2</v>
      </c>
      <c r="AH273" s="1">
        <f>(Table2[[#This Row],[Current Month High]]/Table2[[#This Row],[Close Price]])-1</f>
        <v>4.9553565398279042E-2</v>
      </c>
      <c r="AI273">
        <v>22.690494522564801</v>
      </c>
      <c r="AJ273">
        <v>88.374045801526705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0.05</v>
      </c>
      <c r="AM273" t="s">
        <v>3203</v>
      </c>
      <c r="AN273">
        <v>2.89</v>
      </c>
      <c r="AO273" t="s">
        <v>3203</v>
      </c>
      <c r="AP273">
        <v>0.128867449990064</v>
      </c>
      <c r="AQ273">
        <f>(Table2[[#This Row],[Sharpe Ratio]]-AVERAGE(Table2[Sharpe Ratio]))/_xlfn.STDEV.P(Table2[Sharpe Ratio])</f>
        <v>0.78230676005210897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167</v>
      </c>
      <c r="AT273">
        <f>_xlfn.RANK.AVG(Table2[[#This Row],[6M Return vs Nifty Z-Score]],Table2[6M Return vs Nifty Z-Score])</f>
        <v>568</v>
      </c>
      <c r="AU273">
        <f>_xlfn.RANK.AVG(Table2[[#This Row],[Sharpe Ratio Z-Score]],Table2[Sharpe Ratio Z-Score])</f>
        <v>153</v>
      </c>
      <c r="AV273">
        <f>(Table2[[#This Row],[Rank 1Y]]+Table2[[#This Row],[Rank 6M]]+Table2[[#This Row],[Rank Sharpe]])/3</f>
        <v>296</v>
      </c>
    </row>
    <row r="274" spans="1:48" x14ac:dyDescent="0.3">
      <c r="A274" t="s">
        <v>354</v>
      </c>
      <c r="B274" t="s">
        <v>355</v>
      </c>
      <c r="C274" t="s">
        <v>3171</v>
      </c>
      <c r="D274" t="s">
        <v>158</v>
      </c>
      <c r="E274">
        <v>69997.854194679996</v>
      </c>
      <c r="F274">
        <v>4694.5</v>
      </c>
      <c r="G274">
        <v>8.8793360414414497</v>
      </c>
      <c r="H274">
        <f>(Table2[[#This Row],[1Y Return vs Nifty]]-AVERAGE(Table2[1Y Return vs Nifty]))/_xlfn.STDEV.P(Table2[1Y Return vs Nifty])</f>
        <v>-0.26189787148599142</v>
      </c>
      <c r="I274">
        <v>2.9116820306635001</v>
      </c>
      <c r="J274">
        <f>(Table2[[#This Row],[1M Return vs Nifty]]-AVERAGE(Table2[1M Return vs Nifty]))/_xlfn.STDEV.P(Table2[1M Return vs Nifty])</f>
        <v>0.22878816753306039</v>
      </c>
      <c r="K274">
        <v>25.3366673156941</v>
      </c>
      <c r="L274">
        <f>(Table2[[#This Row],[6M Return vs Nifty]]-AVERAGE(Table2[6M Return vs Nifty]))/_xlfn.STDEV.P(Table2[6M Return vs Nifty])</f>
        <v>0.52791997234822508</v>
      </c>
      <c r="M274">
        <v>2.0501715373442799</v>
      </c>
      <c r="N274">
        <f>(Table2[[#This Row],[1W Return vs Nifty]]-AVERAGE(Table2[1W Return vs Nifty]))/_xlfn.STDEV.P(Table2[1W Return vs Nifty])</f>
        <v>-0.2156956524977553</v>
      </c>
      <c r="O274">
        <v>4511.03</v>
      </c>
      <c r="P274">
        <v>4480.03015244787</v>
      </c>
      <c r="Q274">
        <v>4094.6260178319799</v>
      </c>
      <c r="R274">
        <v>68.615230932929606</v>
      </c>
      <c r="S274" s="1">
        <f>(Table2[[#This Row],[Close Price]]-Table2[[#This Row],[20D EMA]])/Table2[[#This Row],[20D EMA]]</f>
        <v>4.0671420939342069E-2</v>
      </c>
      <c r="T274" s="1">
        <f>(Table2[[#This Row],[Close Price]]-Table2[[#This Row],[50D EMA]])/Table2[[#This Row],[50D EMA]]</f>
        <v>4.7872411625387058E-2</v>
      </c>
      <c r="U274" s="1">
        <f>(Table2[[#This Row],[Close Price]]-Table2[[#This Row],[200D EMA]])/Table2[[#This Row],[200D EMA]]</f>
        <v>0.14650275252381684</v>
      </c>
      <c r="V274">
        <v>0.61664682405680105</v>
      </c>
      <c r="W274">
        <v>4589.05</v>
      </c>
      <c r="X274">
        <v>4712.45</v>
      </c>
      <c r="Y274">
        <v>4414.6000000000004</v>
      </c>
      <c r="Z274">
        <v>4712.45</v>
      </c>
      <c r="AA274">
        <v>4391.25</v>
      </c>
      <c r="AB274">
        <v>4712.45</v>
      </c>
      <c r="AC274" s="1">
        <f>(Table2[[#This Row],[Close Price]]/Table2[[#This Row],[Day Low]])-1</f>
        <v>2.2978612131051124E-2</v>
      </c>
      <c r="AD274" s="1">
        <f>(Table2[[#This Row],[Day High]]/Table2[[#This Row],[Close Price]])-1</f>
        <v>3.8236233890722726E-3</v>
      </c>
      <c r="AE274" s="1">
        <f>(Table2[[#This Row],[Close Price]]/Table2[[#This Row],[Current Week Low]])-1</f>
        <v>6.3403252842839652E-2</v>
      </c>
      <c r="AF274" s="1">
        <f>(Table2[[#This Row],[Current Week High]]/Table2[[#This Row],[Close Price]])-1</f>
        <v>3.8236233890722726E-3</v>
      </c>
      <c r="AG274" s="1">
        <f>(Table2[[#This Row],[Close Price]]/Table2[[#This Row],[Current Month Low]])-1</f>
        <v>6.905778536863072E-2</v>
      </c>
      <c r="AH274" s="1">
        <f>(Table2[[#This Row],[Current Month High]]/Table2[[#This Row],[Close Price]])-1</f>
        <v>3.8236233890722726E-3</v>
      </c>
      <c r="AI274">
        <v>2.3335818511023501</v>
      </c>
      <c r="AJ274">
        <v>45.791925465838503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0.14000000000000001</v>
      </c>
      <c r="AM274" t="s">
        <v>3203</v>
      </c>
      <c r="AN274">
        <v>8.69</v>
      </c>
      <c r="AO274" t="s">
        <v>3203</v>
      </c>
      <c r="AP274">
        <v>6.6275961416584997E-2</v>
      </c>
      <c r="AQ274">
        <f>(Table2[[#This Row],[Sharpe Ratio]]-AVERAGE(Table2[Sharpe Ratio]))/_xlfn.STDEV.P(Table2[Sharpe Ratio])</f>
        <v>3.5587638439376436E-2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0.31470225433691518</v>
      </c>
      <c r="AS274">
        <f>_xlfn.RANK.AVG(Table2[[#This Row],[1Y Return vs Nifty Z-Score]],Table2[1Y Return vs Nifty Z-Score])</f>
        <v>391</v>
      </c>
      <c r="AT274">
        <f>_xlfn.RANK.AVG(Table2[[#This Row],[6M Return vs Nifty Z-Score]],Table2[6M Return vs Nifty Z-Score])</f>
        <v>159</v>
      </c>
      <c r="AU274">
        <f>_xlfn.RANK.AVG(Table2[[#This Row],[Sharpe Ratio Z-Score]],Table2[Sharpe Ratio Z-Score])</f>
        <v>340</v>
      </c>
      <c r="AV274">
        <f>(Table2[[#This Row],[Rank 1Y]]+Table2[[#This Row],[Rank 6M]]+Table2[[#This Row],[Rank Sharpe]])/3</f>
        <v>296.66666666666669</v>
      </c>
    </row>
    <row r="275" spans="1:48" hidden="1" x14ac:dyDescent="0.3">
      <c r="A275" t="s">
        <v>1968</v>
      </c>
      <c r="B275" t="s">
        <v>1969</v>
      </c>
      <c r="C275" t="s">
        <v>3167</v>
      </c>
      <c r="D275" t="s">
        <v>117</v>
      </c>
      <c r="E275">
        <v>3614.2551027</v>
      </c>
      <c r="F275">
        <v>830.1</v>
      </c>
      <c r="G275">
        <v>55.1936263534487</v>
      </c>
      <c r="H275">
        <f>(Table2[[#This Row],[1Y Return vs Nifty]]-AVERAGE(Table2[1Y Return vs Nifty]))/_xlfn.STDEV.P(Table2[1Y Return vs Nifty])</f>
        <v>0.55795873477131608</v>
      </c>
      <c r="I275">
        <v>-2.2088043996873701</v>
      </c>
      <c r="J275">
        <f>(Table2[[#This Row],[1M Return vs Nifty]]-AVERAGE(Table2[1M Return vs Nifty]))/_xlfn.STDEV.P(Table2[1M Return vs Nifty])</f>
        <v>-0.3097975563158088</v>
      </c>
      <c r="K275">
        <v>-6.7833920964131798</v>
      </c>
      <c r="L275">
        <f>(Table2[[#This Row],[6M Return vs Nifty]]-AVERAGE(Table2[6M Return vs Nifty]))/_xlfn.STDEV.P(Table2[6M Return vs Nifty])</f>
        <v>-0.51408816270463598</v>
      </c>
      <c r="M275">
        <v>5.8601451882741902</v>
      </c>
      <c r="N275">
        <f>(Table2[[#This Row],[1W Return vs Nifty]]-AVERAGE(Table2[1W Return vs Nifty]))/_xlfn.STDEV.P(Table2[1W Return vs Nifty])</f>
        <v>0.75158668504859427</v>
      </c>
      <c r="O275">
        <v>804.11</v>
      </c>
      <c r="P275">
        <v>814.17516742022997</v>
      </c>
      <c r="Q275">
        <v>783.67061383888495</v>
      </c>
      <c r="R275">
        <v>65.509079503484301</v>
      </c>
      <c r="S275">
        <f>(Table2[[#This Row],[Close Price]]-Table2[[#This Row],[20D EMA]])/Table2[[#This Row],[20D EMA]]</f>
        <v>3.2321448558033115E-2</v>
      </c>
      <c r="T275">
        <f>(Table2[[#This Row],[Close Price]]-Table2[[#This Row],[50D EMA]])/Table2[[#This Row],[50D EMA]]</f>
        <v>1.9559467319826249E-2</v>
      </c>
      <c r="U275">
        <f>(Table2[[#This Row],[Close Price]]-Table2[[#This Row],[200D EMA]])/Table2[[#This Row],[200D EMA]]</f>
        <v>5.9246047180047133E-2</v>
      </c>
      <c r="V275">
        <v>0.69171953784069395</v>
      </c>
      <c r="W275">
        <v>822</v>
      </c>
      <c r="X275">
        <v>861.8</v>
      </c>
      <c r="Y275">
        <v>781.95</v>
      </c>
      <c r="Z275">
        <v>861.8</v>
      </c>
      <c r="AA275">
        <v>781.95</v>
      </c>
      <c r="AB275">
        <v>861.8</v>
      </c>
      <c r="AC275" s="1">
        <f>(Table2[[#This Row],[Close Price]]/Table2[[#This Row],[Day Low]])-1</f>
        <v>9.8540145985401839E-3</v>
      </c>
      <c r="AD275" s="1">
        <f>(Table2[[#This Row],[Day High]]/Table2[[#This Row],[Close Price]])-1</f>
        <v>3.8188170099987762E-2</v>
      </c>
      <c r="AE275" s="1">
        <f>(Table2[[#This Row],[Close Price]]/Table2[[#This Row],[Current Week Low]])-1</f>
        <v>6.1576827162862058E-2</v>
      </c>
      <c r="AF275" s="1">
        <f>(Table2[[#This Row],[Current Week High]]/Table2[[#This Row],[Close Price]])-1</f>
        <v>3.8188170099987762E-2</v>
      </c>
      <c r="AG275" s="1">
        <f>(Table2[[#This Row],[Close Price]]/Table2[[#This Row],[Current Month Low]])-1</f>
        <v>6.1576827162862058E-2</v>
      </c>
      <c r="AH275" s="1">
        <f>(Table2[[#This Row],[Current Month High]]/Table2[[#This Row],[Close Price]])-1</f>
        <v>3.8188170099987762E-2</v>
      </c>
      <c r="AI275">
        <v>30.4662088904951</v>
      </c>
      <c r="AJ275">
        <v>94.266323426164206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0.06</v>
      </c>
      <c r="AM275" t="s">
        <v>3203</v>
      </c>
      <c r="AN275">
        <v>7.81</v>
      </c>
      <c r="AO275" t="s">
        <v>3203</v>
      </c>
      <c r="AP275">
        <v>9.7202078568335001E-2</v>
      </c>
      <c r="AQ275">
        <f>(Table2[[#This Row],[Sharpe Ratio]]-AVERAGE(Table2[Sharpe Ratio]))/_xlfn.STDEV.P(Table2[Sharpe Ratio])</f>
        <v>0.40453753179967183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157</v>
      </c>
      <c r="AT275">
        <f>_xlfn.RANK.AVG(Table2[[#This Row],[6M Return vs Nifty Z-Score]],Table2[6M Return vs Nifty Z-Score])</f>
        <v>493</v>
      </c>
      <c r="AU275">
        <f>_xlfn.RANK.AVG(Table2[[#This Row],[Sharpe Ratio Z-Score]],Table2[Sharpe Ratio Z-Score])</f>
        <v>241</v>
      </c>
      <c r="AV275">
        <f>(Table2[[#This Row],[Rank 1Y]]+Table2[[#This Row],[Rank 6M]]+Table2[[#This Row],[Rank Sharpe]])/3</f>
        <v>297</v>
      </c>
    </row>
    <row r="276" spans="1:48" x14ac:dyDescent="0.3">
      <c r="A276" t="s">
        <v>1482</v>
      </c>
      <c r="B276" t="s">
        <v>1483</v>
      </c>
      <c r="C276" t="s">
        <v>3166</v>
      </c>
      <c r="D276" t="s">
        <v>136</v>
      </c>
      <c r="E276">
        <v>7042.8253017999996</v>
      </c>
      <c r="F276">
        <v>1009.3</v>
      </c>
      <c r="G276">
        <v>29.325206593595901</v>
      </c>
      <c r="H276">
        <f>(Table2[[#This Row],[1Y Return vs Nifty]]-AVERAGE(Table2[1Y Return vs Nifty]))/_xlfn.STDEV.P(Table2[1Y Return vs Nifty])</f>
        <v>0.10003538777243116</v>
      </c>
      <c r="I276">
        <v>11.057895065295501</v>
      </c>
      <c r="J276">
        <f>(Table2[[#This Row],[1M Return vs Nifty]]-AVERAGE(Table2[1M Return vs Nifty]))/_xlfn.STDEV.P(Table2[1M Return vs Nifty])</f>
        <v>1.0856274744158108</v>
      </c>
      <c r="K276">
        <v>14.1837710053807</v>
      </c>
      <c r="L276">
        <f>(Table2[[#This Row],[6M Return vs Nifty]]-AVERAGE(Table2[6M Return vs Nifty]))/_xlfn.STDEV.P(Table2[6M Return vs Nifty])</f>
        <v>0.16610841603562848</v>
      </c>
      <c r="M276">
        <v>4.2205556557739996</v>
      </c>
      <c r="N276">
        <f>(Table2[[#This Row],[1W Return vs Nifty]]-AVERAGE(Table2[1W Return vs Nifty]))/_xlfn.STDEV.P(Table2[1W Return vs Nifty])</f>
        <v>0.33532501478055321</v>
      </c>
      <c r="O276">
        <v>963.58</v>
      </c>
      <c r="P276">
        <v>949.90955735109696</v>
      </c>
      <c r="Q276">
        <v>891.79256940439495</v>
      </c>
      <c r="R276">
        <v>69.853919677837695</v>
      </c>
      <c r="S276" s="1">
        <f>(Table2[[#This Row],[Close Price]]-Table2[[#This Row],[20D EMA]])/Table2[[#This Row],[20D EMA]]</f>
        <v>4.7448058282654179E-2</v>
      </c>
      <c r="T276" s="1">
        <f>(Table2[[#This Row],[Close Price]]-Table2[[#This Row],[50D EMA]])/Table2[[#This Row],[50D EMA]]</f>
        <v>6.2522207708403582E-2</v>
      </c>
      <c r="U276" s="1">
        <f>(Table2[[#This Row],[Close Price]]-Table2[[#This Row],[200D EMA]])/Table2[[#This Row],[200D EMA]]</f>
        <v>0.13176542912225112</v>
      </c>
      <c r="V276">
        <v>1.0556517097675699</v>
      </c>
      <c r="W276">
        <v>995.05</v>
      </c>
      <c r="X276">
        <v>1021</v>
      </c>
      <c r="Y276">
        <v>973.65</v>
      </c>
      <c r="Z276">
        <v>1021</v>
      </c>
      <c r="AA276">
        <v>973.65</v>
      </c>
      <c r="AB276">
        <v>1021</v>
      </c>
      <c r="AC276" s="1">
        <f>(Table2[[#This Row],[Close Price]]/Table2[[#This Row],[Day Low]])-1</f>
        <v>1.4320888397568066E-2</v>
      </c>
      <c r="AD276" s="1">
        <f>(Table2[[#This Row],[Day High]]/Table2[[#This Row],[Close Price]])-1</f>
        <v>1.1592192608738783E-2</v>
      </c>
      <c r="AE276" s="1">
        <f>(Table2[[#This Row],[Close Price]]/Table2[[#This Row],[Current Week Low]])-1</f>
        <v>3.6614799979458823E-2</v>
      </c>
      <c r="AF276" s="1">
        <f>(Table2[[#This Row],[Current Week High]]/Table2[[#This Row],[Close Price]])-1</f>
        <v>1.1592192608738783E-2</v>
      </c>
      <c r="AG276" s="1">
        <f>(Table2[[#This Row],[Close Price]]/Table2[[#This Row],[Current Month Low]])-1</f>
        <v>3.6614799979458823E-2</v>
      </c>
      <c r="AH276" s="1">
        <f>(Table2[[#This Row],[Current Month High]]/Table2[[#This Row],[Close Price]])-1</f>
        <v>1.1592192608738783E-2</v>
      </c>
      <c r="AI276">
        <v>4.8994352521549702</v>
      </c>
      <c r="AJ276">
        <v>55.253037994154703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0.16</v>
      </c>
      <c r="AM276" t="s">
        <v>3203</v>
      </c>
      <c r="AN276">
        <v>12.39</v>
      </c>
      <c r="AO276" t="s">
        <v>3203</v>
      </c>
      <c r="AP276">
        <v>5.1113073593879003E-2</v>
      </c>
      <c r="AQ276">
        <f>(Table2[[#This Row],[Sharpe Ratio]]-AVERAGE(Table2[Sharpe Ratio]))/_xlfn.STDEV.P(Table2[Sharpe Ratio])</f>
        <v>-0.1453062583848142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1.5417900346196096</v>
      </c>
      <c r="AS276">
        <f>_xlfn.RANK.AVG(Table2[[#This Row],[1Y Return vs Nifty Z-Score]],Table2[1Y Return vs Nifty Z-Score])</f>
        <v>261</v>
      </c>
      <c r="AT276">
        <f>_xlfn.RANK.AVG(Table2[[#This Row],[6M Return vs Nifty Z-Score]],Table2[6M Return vs Nifty Z-Score])</f>
        <v>247</v>
      </c>
      <c r="AU276">
        <f>_xlfn.RANK.AVG(Table2[[#This Row],[Sharpe Ratio Z-Score]],Table2[Sharpe Ratio Z-Score])</f>
        <v>385</v>
      </c>
      <c r="AV276">
        <f>(Table2[[#This Row],[Rank 1Y]]+Table2[[#This Row],[Rank 6M]]+Table2[[#This Row],[Rank Sharpe]])/3</f>
        <v>297.66666666666669</v>
      </c>
    </row>
    <row r="277" spans="1:48" x14ac:dyDescent="0.3">
      <c r="A277" t="s">
        <v>364</v>
      </c>
      <c r="B277" t="s">
        <v>365</v>
      </c>
      <c r="C277" t="s">
        <v>3159</v>
      </c>
      <c r="D277" t="s">
        <v>366</v>
      </c>
      <c r="E277">
        <v>68420.647165529997</v>
      </c>
      <c r="F277">
        <v>1900.8</v>
      </c>
      <c r="G277">
        <v>7.64879505625772</v>
      </c>
      <c r="H277">
        <f>(Table2[[#This Row],[1Y Return vs Nifty]]-AVERAGE(Table2[1Y Return vs Nifty]))/_xlfn.STDEV.P(Table2[1Y Return vs Nifty])</f>
        <v>-0.28368093561537311</v>
      </c>
      <c r="I277">
        <v>17.997092626910401</v>
      </c>
      <c r="J277">
        <f>(Table2[[#This Row],[1M Return vs Nifty]]-AVERAGE(Table2[1M Return vs Nifty]))/_xlfn.STDEV.P(Table2[1M Return vs Nifty])</f>
        <v>1.8155098386185757</v>
      </c>
      <c r="K277">
        <v>22.824571143470301</v>
      </c>
      <c r="L277">
        <f>(Table2[[#This Row],[6M Return vs Nifty]]-AVERAGE(Table2[6M Return vs Nifty]))/_xlfn.STDEV.P(Table2[6M Return vs Nifty])</f>
        <v>0.4464249597174057</v>
      </c>
      <c r="M277">
        <v>6.9762661939300203</v>
      </c>
      <c r="N277">
        <f>(Table2[[#This Row],[1W Return vs Nifty]]-AVERAGE(Table2[1W Return vs Nifty]))/_xlfn.STDEV.P(Table2[1W Return vs Nifty])</f>
        <v>1.0349493101606739</v>
      </c>
      <c r="O277">
        <v>1794.21</v>
      </c>
      <c r="P277">
        <v>1771.9306743730799</v>
      </c>
      <c r="Q277">
        <v>1628.5998037568099</v>
      </c>
      <c r="R277">
        <v>71.197222695479795</v>
      </c>
      <c r="S277" s="1">
        <f>(Table2[[#This Row],[Close Price]]-Table2[[#This Row],[20D EMA]])/Table2[[#This Row],[20D EMA]]</f>
        <v>5.9407761633253585E-2</v>
      </c>
      <c r="T277" s="1">
        <f>(Table2[[#This Row],[Close Price]]-Table2[[#This Row],[50D EMA]])/Table2[[#This Row],[50D EMA]]</f>
        <v>7.2728198394395316E-2</v>
      </c>
      <c r="U277" s="1">
        <f>(Table2[[#This Row],[Close Price]]-Table2[[#This Row],[200D EMA]])/Table2[[#This Row],[200D EMA]]</f>
        <v>0.16713755927962534</v>
      </c>
      <c r="V277">
        <v>0.78537236247042996</v>
      </c>
      <c r="W277">
        <v>1866.05</v>
      </c>
      <c r="X277">
        <v>1912</v>
      </c>
      <c r="Y277">
        <v>1764.7</v>
      </c>
      <c r="Z277">
        <v>1912</v>
      </c>
      <c r="AA277">
        <v>1764.7</v>
      </c>
      <c r="AB277">
        <v>1912</v>
      </c>
      <c r="AC277" s="1">
        <f>(Table2[[#This Row],[Close Price]]/Table2[[#This Row],[Day Low]])-1</f>
        <v>1.8622223413091721E-2</v>
      </c>
      <c r="AD277" s="1">
        <f>(Table2[[#This Row],[Day High]]/Table2[[#This Row],[Close Price]])-1</f>
        <v>5.8922558922558377E-3</v>
      </c>
      <c r="AE277" s="1">
        <f>(Table2[[#This Row],[Close Price]]/Table2[[#This Row],[Current Week Low]])-1</f>
        <v>7.7123590411968035E-2</v>
      </c>
      <c r="AF277" s="1">
        <f>(Table2[[#This Row],[Current Week High]]/Table2[[#This Row],[Close Price]])-1</f>
        <v>5.8922558922558377E-3</v>
      </c>
      <c r="AG277" s="1">
        <f>(Table2[[#This Row],[Close Price]]/Table2[[#This Row],[Current Month Low]])-1</f>
        <v>7.7123590411968035E-2</v>
      </c>
      <c r="AH277" s="1">
        <f>(Table2[[#This Row],[Current Month High]]/Table2[[#This Row],[Close Price]])-1</f>
        <v>5.8922558922558377E-3</v>
      </c>
      <c r="AI277">
        <v>4.8085016835016798</v>
      </c>
      <c r="AJ277">
        <v>62.468481559040903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0.08</v>
      </c>
      <c r="AM277" t="s">
        <v>3203</v>
      </c>
      <c r="AN277">
        <v>7.61</v>
      </c>
      <c r="AO277" t="s">
        <v>3203</v>
      </c>
      <c r="AP277">
        <v>7.0369486688966004E-2</v>
      </c>
      <c r="AQ277">
        <f>(Table2[[#This Row],[Sharpe Ratio]]-AVERAGE(Table2[Sharpe Ratio]))/_xlfn.STDEV.P(Table2[Sharpe Ratio])</f>
        <v>8.442356909636109E-2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3.0976267419776438</v>
      </c>
      <c r="AS277">
        <f>_xlfn.RANK.AVG(Table2[[#This Row],[1Y Return vs Nifty Z-Score]],Table2[1Y Return vs Nifty Z-Score])</f>
        <v>400</v>
      </c>
      <c r="AT277">
        <f>_xlfn.RANK.AVG(Table2[[#This Row],[6M Return vs Nifty Z-Score]],Table2[6M Return vs Nifty Z-Score])</f>
        <v>172</v>
      </c>
      <c r="AU277">
        <f>_xlfn.RANK.AVG(Table2[[#This Row],[Sharpe Ratio Z-Score]],Table2[Sharpe Ratio Z-Score])</f>
        <v>323</v>
      </c>
      <c r="AV277">
        <f>(Table2[[#This Row],[Rank 1Y]]+Table2[[#This Row],[Rank 6M]]+Table2[[#This Row],[Rank Sharpe]])/3</f>
        <v>298.33333333333331</v>
      </c>
    </row>
    <row r="278" spans="1:48" hidden="1" x14ac:dyDescent="0.3">
      <c r="A278" t="s">
        <v>842</v>
      </c>
      <c r="B278" t="s">
        <v>843</v>
      </c>
      <c r="C278" t="s">
        <v>3167</v>
      </c>
      <c r="D278" t="s">
        <v>568</v>
      </c>
      <c r="E278">
        <v>18950.71423895</v>
      </c>
      <c r="F278">
        <v>1239</v>
      </c>
      <c r="G278">
        <v>11.7654064165697</v>
      </c>
      <c r="H278">
        <f>(Table2[[#This Row],[1Y Return vs Nifty]]-AVERAGE(Table2[1Y Return vs Nifty]))/_xlfn.STDEV.P(Table2[1Y Return vs Nifty])</f>
        <v>-0.21080858895068375</v>
      </c>
      <c r="I278">
        <v>-7.4390447928140997</v>
      </c>
      <c r="J278">
        <f>(Table2[[#This Row],[1M Return vs Nifty]]-AVERAGE(Table2[1M Return vs Nifty]))/_xlfn.STDEV.P(Table2[1M Return vs Nifty])</f>
        <v>-0.85992747978144501</v>
      </c>
      <c r="K278">
        <v>8.1066643808066896</v>
      </c>
      <c r="L278">
        <f>(Table2[[#This Row],[6M Return vs Nifty]]-AVERAGE(Table2[6M Return vs Nifty]))/_xlfn.STDEV.P(Table2[6M Return vs Nifty])</f>
        <v>-3.1039243597990689E-2</v>
      </c>
      <c r="M278">
        <v>1.60285078504144</v>
      </c>
      <c r="N278">
        <f>(Table2[[#This Row],[1W Return vs Nifty]]-AVERAGE(Table2[1W Return vs Nifty]))/_xlfn.STDEV.P(Table2[1W Return vs Nifty])</f>
        <v>-0.32926217619664649</v>
      </c>
      <c r="O278">
        <v>1259.81</v>
      </c>
      <c r="P278">
        <v>1327.64948390934</v>
      </c>
      <c r="Q278">
        <v>1279.57462068975</v>
      </c>
      <c r="R278">
        <v>48.715950171811798</v>
      </c>
      <c r="S278">
        <f>(Table2[[#This Row],[Close Price]]-Table2[[#This Row],[20D EMA]])/Table2[[#This Row],[20D EMA]]</f>
        <v>-1.6518363880267617E-2</v>
      </c>
      <c r="T278">
        <f>(Table2[[#This Row],[Close Price]]-Table2[[#This Row],[50D EMA]])/Table2[[#This Row],[50D EMA]]</f>
        <v>-6.6771753375978821E-2</v>
      </c>
      <c r="U278">
        <f>(Table2[[#This Row],[Close Price]]-Table2[[#This Row],[200D EMA]])/Table2[[#This Row],[200D EMA]]</f>
        <v>-3.1709460342280282E-2</v>
      </c>
      <c r="V278">
        <v>0.69744439037084005</v>
      </c>
      <c r="W278">
        <v>1232</v>
      </c>
      <c r="X278">
        <v>1269.2</v>
      </c>
      <c r="Y278">
        <v>1195.55</v>
      </c>
      <c r="Z278">
        <v>1269.2</v>
      </c>
      <c r="AA278">
        <v>1195.55</v>
      </c>
      <c r="AB278">
        <v>1269.2</v>
      </c>
      <c r="AC278" s="1">
        <f>(Table2[[#This Row],[Close Price]]/Table2[[#This Row],[Day Low]])-1</f>
        <v>5.6818181818181213E-3</v>
      </c>
      <c r="AD278" s="1">
        <f>(Table2[[#This Row],[Day High]]/Table2[[#This Row],[Close Price]])-1</f>
        <v>2.4374495560936182E-2</v>
      </c>
      <c r="AE278" s="1">
        <f>(Table2[[#This Row],[Close Price]]/Table2[[#This Row],[Current Week Low]])-1</f>
        <v>3.6343105683576571E-2</v>
      </c>
      <c r="AF278" s="1">
        <f>(Table2[[#This Row],[Current Week High]]/Table2[[#This Row],[Close Price]])-1</f>
        <v>2.4374495560936182E-2</v>
      </c>
      <c r="AG278" s="1">
        <f>(Table2[[#This Row],[Close Price]]/Table2[[#This Row],[Current Month Low]])-1</f>
        <v>3.6343105683576571E-2</v>
      </c>
      <c r="AH278" s="1">
        <f>(Table2[[#This Row],[Current Month High]]/Table2[[#This Row],[Close Price]])-1</f>
        <v>2.4374495560936182E-2</v>
      </c>
      <c r="AI278">
        <v>37.2074253430185</v>
      </c>
      <c r="AJ278">
        <v>49.052631578947299</v>
      </c>
      <c r="AK278" t="str">
        <f>IF(AND(Table2[[#This Row],[20D EMA]]&gt;Table2[[#This Row],[50D EMA]],Table2[[#This Row],[50D EMA]]&gt;Table2[[#This Row],[200D EMA]]),"Uptrend","Downtrend/NoTrend")</f>
        <v>Downtrend/NoTrend</v>
      </c>
      <c r="AL278">
        <v>-0.1</v>
      </c>
      <c r="AM278" t="s">
        <v>3202</v>
      </c>
      <c r="AN278">
        <v>-2.1800000000000002</v>
      </c>
      <c r="AO278" t="s">
        <v>3202</v>
      </c>
      <c r="AP278">
        <v>0.107831572954192</v>
      </c>
      <c r="AQ278">
        <f>(Table2[[#This Row],[Sharpe Ratio]]-AVERAGE(Table2[Sharpe Ratio]))/_xlfn.STDEV.P(Table2[Sharpe Ratio])</f>
        <v>0.53134785205075064</v>
      </c>
      <c r="AR2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8">
        <f>_xlfn.RANK.AVG(Table2[[#This Row],[1Y Return vs Nifty Z-Score]],Table2[1Y Return vs Nifty Z-Score])</f>
        <v>362</v>
      </c>
      <c r="AT278">
        <f>_xlfn.RANK.AVG(Table2[[#This Row],[6M Return vs Nifty Z-Score]],Table2[6M Return vs Nifty Z-Score])</f>
        <v>317</v>
      </c>
      <c r="AU278">
        <f>_xlfn.RANK.AVG(Table2[[#This Row],[Sharpe Ratio Z-Score]],Table2[Sharpe Ratio Z-Score])</f>
        <v>216</v>
      </c>
      <c r="AV278">
        <f>(Table2[[#This Row],[Rank 1Y]]+Table2[[#This Row],[Rank 6M]]+Table2[[#This Row],[Rank Sharpe]])/3</f>
        <v>298.33333333333331</v>
      </c>
    </row>
    <row r="279" spans="1:48" hidden="1" x14ac:dyDescent="0.3">
      <c r="A279" t="s">
        <v>307</v>
      </c>
      <c r="B279" t="s">
        <v>308</v>
      </c>
      <c r="C279" t="s">
        <v>3167</v>
      </c>
      <c r="D279" t="s">
        <v>173</v>
      </c>
      <c r="E279">
        <v>86348.207077290004</v>
      </c>
      <c r="F279">
        <v>244.29</v>
      </c>
      <c r="G279">
        <v>64.749669056644393</v>
      </c>
      <c r="H279">
        <f>(Table2[[#This Row],[1Y Return vs Nifty]]-AVERAGE(Table2[1Y Return vs Nifty]))/_xlfn.STDEV.P(Table2[1Y Return vs Nifty])</f>
        <v>0.72712001711230378</v>
      </c>
      <c r="I279">
        <v>-5.4260072306072296</v>
      </c>
      <c r="J279">
        <f>(Table2[[#This Row],[1M Return vs Nifty]]-AVERAGE(Table2[1M Return vs Nifty]))/_xlfn.STDEV.P(Table2[1M Return vs Nifty])</f>
        <v>-0.6481910935370121</v>
      </c>
      <c r="K279">
        <v>-21.336500860312</v>
      </c>
      <c r="L279">
        <f>(Table2[[#This Row],[6M Return vs Nifty]]-AVERAGE(Table2[6M Return vs Nifty]))/_xlfn.STDEV.P(Table2[6M Return vs Nifty])</f>
        <v>-0.98620614753549807</v>
      </c>
      <c r="M279">
        <v>5.1456018126549399</v>
      </c>
      <c r="N279">
        <f>(Table2[[#This Row],[1W Return vs Nifty]]-AVERAGE(Table2[1W Return vs Nifty]))/_xlfn.STDEV.P(Table2[1W Return vs Nifty])</f>
        <v>0.57017724499156042</v>
      </c>
      <c r="O279">
        <v>244.57</v>
      </c>
      <c r="P279">
        <v>259.08015441381002</v>
      </c>
      <c r="Q279">
        <v>253.594964327817</v>
      </c>
      <c r="R279">
        <v>58.2992990989719</v>
      </c>
      <c r="S279">
        <f>(Table2[[#This Row],[Close Price]]-Table2[[#This Row],[20D EMA]])/Table2[[#This Row],[20D EMA]]</f>
        <v>-1.1448665003884414E-3</v>
      </c>
      <c r="T279">
        <f>(Table2[[#This Row],[Close Price]]-Table2[[#This Row],[50D EMA]])/Table2[[#This Row],[50D EMA]]</f>
        <v>-5.7087176157023529E-2</v>
      </c>
      <c r="U279">
        <f>(Table2[[#This Row],[Close Price]]-Table2[[#This Row],[200D EMA]])/Table2[[#This Row],[200D EMA]]</f>
        <v>-3.669222830382652E-2</v>
      </c>
      <c r="V279">
        <v>1.5027929264965201</v>
      </c>
      <c r="W279">
        <v>243.9</v>
      </c>
      <c r="X279">
        <v>249.4</v>
      </c>
      <c r="Y279">
        <v>229.5</v>
      </c>
      <c r="Z279">
        <v>249.4</v>
      </c>
      <c r="AA279">
        <v>229.5</v>
      </c>
      <c r="AB279">
        <v>249.4</v>
      </c>
      <c r="AC279" s="1">
        <f>(Table2[[#This Row],[Close Price]]/Table2[[#This Row],[Day Low]])-1</f>
        <v>1.5990159901597689E-3</v>
      </c>
      <c r="AD279" s="1">
        <f>(Table2[[#This Row],[Day High]]/Table2[[#This Row],[Close Price]])-1</f>
        <v>2.091776167669579E-2</v>
      </c>
      <c r="AE279" s="1">
        <f>(Table2[[#This Row],[Close Price]]/Table2[[#This Row],[Current Week Low]])-1</f>
        <v>6.4444444444444304E-2</v>
      </c>
      <c r="AF279" s="1">
        <f>(Table2[[#This Row],[Current Week High]]/Table2[[#This Row],[Close Price]])-1</f>
        <v>2.091776167669579E-2</v>
      </c>
      <c r="AG279" s="1">
        <f>(Table2[[#This Row],[Close Price]]/Table2[[#This Row],[Current Month Low]])-1</f>
        <v>6.4444444444444304E-2</v>
      </c>
      <c r="AH279" s="1">
        <f>(Table2[[#This Row],[Current Month High]]/Table2[[#This Row],[Close Price]])-1</f>
        <v>2.091776167669579E-2</v>
      </c>
      <c r="AI279">
        <v>37.275369437963001</v>
      </c>
      <c r="AJ279">
        <v>100.319803198031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-0.13</v>
      </c>
      <c r="AM279" t="s">
        <v>3202</v>
      </c>
      <c r="AN279">
        <v>4.9400000000000004</v>
      </c>
      <c r="AO279" t="s">
        <v>3203</v>
      </c>
      <c r="AP279">
        <v>0.15240152543215099</v>
      </c>
      <c r="AQ279">
        <f>(Table2[[#This Row],[Sharpe Ratio]]-AVERAGE(Table2[Sharpe Ratio]))/_xlfn.STDEV.P(Table2[Sharpe Ratio])</f>
        <v>1.0630692813245153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125</v>
      </c>
      <c r="AT279">
        <f>_xlfn.RANK.AVG(Table2[[#This Row],[6M Return vs Nifty Z-Score]],Table2[6M Return vs Nifty Z-Score])</f>
        <v>666</v>
      </c>
      <c r="AU279">
        <f>_xlfn.RANK.AVG(Table2[[#This Row],[Sharpe Ratio Z-Score]],Table2[Sharpe Ratio Z-Score])</f>
        <v>105</v>
      </c>
      <c r="AV279">
        <f>(Table2[[#This Row],[Rank 1Y]]+Table2[[#This Row],[Rank 6M]]+Table2[[#This Row],[Rank Sharpe]])/3</f>
        <v>298.66666666666669</v>
      </c>
    </row>
    <row r="280" spans="1:48" hidden="1" x14ac:dyDescent="0.3">
      <c r="A280" t="s">
        <v>545</v>
      </c>
      <c r="B280" t="s">
        <v>546</v>
      </c>
      <c r="C280" t="s">
        <v>3163</v>
      </c>
      <c r="D280" t="s">
        <v>547</v>
      </c>
      <c r="E280">
        <v>38437</v>
      </c>
      <c r="F280">
        <v>447.8</v>
      </c>
      <c r="G280">
        <v>42.331376182703004</v>
      </c>
      <c r="H280">
        <f>(Table2[[#This Row],[1Y Return vs Nifty]]-AVERAGE(Table2[1Y Return vs Nifty]))/_xlfn.STDEV.P(Table2[1Y Return vs Nifty])</f>
        <v>0.33027089365835105</v>
      </c>
      <c r="I280">
        <v>-8.0413279693431701</v>
      </c>
      <c r="J280">
        <f>(Table2[[#This Row],[1M Return vs Nifty]]-AVERAGE(Table2[1M Return vs Nifty]))/_xlfn.STDEV.P(Table2[1M Return vs Nifty])</f>
        <v>-0.92327714880315914</v>
      </c>
      <c r="K280">
        <v>-9.6857248423436602</v>
      </c>
      <c r="L280">
        <f>(Table2[[#This Row],[6M Return vs Nifty]]-AVERAGE(Table2[6M Return vs Nifty]))/_xlfn.STDEV.P(Table2[6M Return vs Nifty])</f>
        <v>-0.60824285566731184</v>
      </c>
      <c r="M280">
        <v>-1.6708642654547901</v>
      </c>
      <c r="N280">
        <f>(Table2[[#This Row],[1W Return vs Nifty]]-AVERAGE(Table2[1W Return vs Nifty]))/_xlfn.STDEV.P(Table2[1W Return vs Nifty])</f>
        <v>-1.1603983037999903</v>
      </c>
      <c r="O280">
        <v>467.47</v>
      </c>
      <c r="P280">
        <v>481.74002250257598</v>
      </c>
      <c r="Q280">
        <v>447.10097858842101</v>
      </c>
      <c r="R280">
        <v>39.264538345391799</v>
      </c>
      <c r="S280">
        <f>(Table2[[#This Row],[Close Price]]-Table2[[#This Row],[20D EMA]])/Table2[[#This Row],[20D EMA]]</f>
        <v>-4.2077566474854035E-2</v>
      </c>
      <c r="T280">
        <f>(Table2[[#This Row],[Close Price]]-Table2[[#This Row],[50D EMA]])/Table2[[#This Row],[50D EMA]]</f>
        <v>-7.0452984840790309E-2</v>
      </c>
      <c r="U280">
        <f>(Table2[[#This Row],[Close Price]]-Table2[[#This Row],[200D EMA]])/Table2[[#This Row],[200D EMA]]</f>
        <v>1.5634531013238538E-3</v>
      </c>
      <c r="V280">
        <v>1.00497811089162</v>
      </c>
      <c r="W280">
        <v>446.8</v>
      </c>
      <c r="X280">
        <v>456.8</v>
      </c>
      <c r="Y280">
        <v>433</v>
      </c>
      <c r="Z280">
        <v>459.8</v>
      </c>
      <c r="AA280">
        <v>433</v>
      </c>
      <c r="AB280">
        <v>463.45</v>
      </c>
      <c r="AC280" s="1">
        <f>(Table2[[#This Row],[Close Price]]/Table2[[#This Row],[Day Low]])-1</f>
        <v>2.2381378692928333E-3</v>
      </c>
      <c r="AD280" s="1">
        <f>(Table2[[#This Row],[Day High]]/Table2[[#This Row],[Close Price]])-1</f>
        <v>2.0098258150960335E-2</v>
      </c>
      <c r="AE280" s="1">
        <f>(Table2[[#This Row],[Close Price]]/Table2[[#This Row],[Current Week Low]])-1</f>
        <v>3.4180138568129292E-2</v>
      </c>
      <c r="AF280" s="1">
        <f>(Table2[[#This Row],[Current Week High]]/Table2[[#This Row],[Close Price]])-1</f>
        <v>2.6797677534613706E-2</v>
      </c>
      <c r="AG280" s="1">
        <f>(Table2[[#This Row],[Close Price]]/Table2[[#This Row],[Current Month Low]])-1</f>
        <v>3.4180138568129292E-2</v>
      </c>
      <c r="AH280" s="1">
        <f>(Table2[[#This Row],[Current Month High]]/Table2[[#This Row],[Close Price]])-1</f>
        <v>3.4948637784725234E-2</v>
      </c>
      <c r="AI280">
        <v>38.532827154979898</v>
      </c>
      <c r="AJ280">
        <v>68.631142910939502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-0.05</v>
      </c>
      <c r="AM280" t="s">
        <v>3202</v>
      </c>
      <c r="AN280">
        <v>-2.83</v>
      </c>
      <c r="AO280" t="s">
        <v>3202</v>
      </c>
      <c r="AP280">
        <v>0.129037252898693</v>
      </c>
      <c r="AQ280">
        <f>(Table2[[#This Row],[Sharpe Ratio]]-AVERAGE(Table2[Sharpe Ratio]))/_xlfn.STDEV.P(Table2[Sharpe Ratio])</f>
        <v>0.78433251597625331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208</v>
      </c>
      <c r="AT280">
        <f>_xlfn.RANK.AVG(Table2[[#This Row],[6M Return vs Nifty Z-Score]],Table2[6M Return vs Nifty Z-Score])</f>
        <v>536</v>
      </c>
      <c r="AU280">
        <f>_xlfn.RANK.AVG(Table2[[#This Row],[Sharpe Ratio Z-Score]],Table2[Sharpe Ratio Z-Score])</f>
        <v>152</v>
      </c>
      <c r="AV280">
        <f>(Table2[[#This Row],[Rank 1Y]]+Table2[[#This Row],[Rank 6M]]+Table2[[#This Row],[Rank Sharpe]])/3</f>
        <v>298.66666666666669</v>
      </c>
    </row>
    <row r="281" spans="1:48" hidden="1" x14ac:dyDescent="0.3">
      <c r="A281" t="s">
        <v>443</v>
      </c>
      <c r="B281" t="s">
        <v>444</v>
      </c>
      <c r="C281" t="s">
        <v>3155</v>
      </c>
      <c r="D281" t="s">
        <v>445</v>
      </c>
      <c r="E281">
        <v>51697.503032920002</v>
      </c>
      <c r="F281">
        <v>346.7</v>
      </c>
      <c r="G281">
        <v>48.006513663699103</v>
      </c>
      <c r="H281">
        <f>(Table2[[#This Row],[1Y Return vs Nifty]]-AVERAGE(Table2[1Y Return vs Nifty]))/_xlfn.STDEV.P(Table2[1Y Return vs Nifty])</f>
        <v>0.43073230468005552</v>
      </c>
      <c r="I281">
        <v>-2.0973814082667901</v>
      </c>
      <c r="J281">
        <f>(Table2[[#This Row],[1M Return vs Nifty]]-AVERAGE(Table2[1M Return vs Nifty]))/_xlfn.STDEV.P(Table2[1M Return vs Nifty])</f>
        <v>-0.29807780404150241</v>
      </c>
      <c r="K281">
        <v>8.0131319048016607</v>
      </c>
      <c r="L281">
        <f>(Table2[[#This Row],[6M Return vs Nifty]]-AVERAGE(Table2[6M Return vs Nifty]))/_xlfn.STDEV.P(Table2[6M Return vs Nifty])</f>
        <v>-3.4073534401703826E-2</v>
      </c>
      <c r="M281">
        <v>5.1651173776467703</v>
      </c>
      <c r="N281">
        <f>(Table2[[#This Row],[1W Return vs Nifty]]-AVERAGE(Table2[1W Return vs Nifty]))/_xlfn.STDEV.P(Table2[1W Return vs Nifty])</f>
        <v>0.57513188852806574</v>
      </c>
      <c r="O281">
        <v>341.1</v>
      </c>
      <c r="P281">
        <v>344.00616776658802</v>
      </c>
      <c r="Q281">
        <v>317.01782580096102</v>
      </c>
      <c r="R281">
        <v>61.286213075826502</v>
      </c>
      <c r="S281">
        <f>(Table2[[#This Row],[Close Price]]-Table2[[#This Row],[20D EMA]])/Table2[[#This Row],[20D EMA]]</f>
        <v>1.6417472881852729E-2</v>
      </c>
      <c r="T281">
        <f>(Table2[[#This Row],[Close Price]]-Table2[[#This Row],[50D EMA]])/Table2[[#This Row],[50D EMA]]</f>
        <v>7.8307672531027477E-3</v>
      </c>
      <c r="U281">
        <f>(Table2[[#This Row],[Close Price]]-Table2[[#This Row],[200D EMA]])/Table2[[#This Row],[200D EMA]]</f>
        <v>9.362935388268942E-2</v>
      </c>
      <c r="V281">
        <v>0.72451563600903102</v>
      </c>
      <c r="W281">
        <v>343.8</v>
      </c>
      <c r="X281">
        <v>349.9</v>
      </c>
      <c r="Y281">
        <v>327.7</v>
      </c>
      <c r="Z281">
        <v>349.9</v>
      </c>
      <c r="AA281">
        <v>327.7</v>
      </c>
      <c r="AB281">
        <v>349.9</v>
      </c>
      <c r="AC281" s="1">
        <f>(Table2[[#This Row],[Close Price]]/Table2[[#This Row],[Day Low]])-1</f>
        <v>8.4351367073880468E-3</v>
      </c>
      <c r="AD281" s="1">
        <f>(Table2[[#This Row],[Day High]]/Table2[[#This Row],[Close Price]])-1</f>
        <v>9.2298817421401225E-3</v>
      </c>
      <c r="AE281" s="1">
        <f>(Table2[[#This Row],[Close Price]]/Table2[[#This Row],[Current Week Low]])-1</f>
        <v>5.7979859627708352E-2</v>
      </c>
      <c r="AF281" s="1">
        <f>(Table2[[#This Row],[Current Week High]]/Table2[[#This Row],[Close Price]])-1</f>
        <v>9.2298817421401225E-3</v>
      </c>
      <c r="AG281" s="1">
        <f>(Table2[[#This Row],[Close Price]]/Table2[[#This Row],[Current Month Low]])-1</f>
        <v>5.7979859627708352E-2</v>
      </c>
      <c r="AH281" s="1">
        <f>(Table2[[#This Row],[Current Month High]]/Table2[[#This Row],[Close Price]])-1</f>
        <v>9.2298817421401225E-3</v>
      </c>
      <c r="AI281">
        <v>10.8162676665705</v>
      </c>
      <c r="AJ281">
        <v>80.855503390714603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0.03</v>
      </c>
      <c r="AM281" t="s">
        <v>3203</v>
      </c>
      <c r="AN281">
        <v>0.25</v>
      </c>
      <c r="AO281" t="s">
        <v>3203</v>
      </c>
      <c r="AP281">
        <v>4.2899975175144003E-2</v>
      </c>
      <c r="AQ281">
        <f>(Table2[[#This Row],[Sharpe Ratio]]-AVERAGE(Table2[Sharpe Ratio]))/_xlfn.STDEV.P(Table2[Sharpe Ratio])</f>
        <v>-0.24328887194347812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186</v>
      </c>
      <c r="AT281">
        <f>_xlfn.RANK.AVG(Table2[[#This Row],[6M Return vs Nifty Z-Score]],Table2[6M Return vs Nifty Z-Score])</f>
        <v>319</v>
      </c>
      <c r="AU281">
        <f>_xlfn.RANK.AVG(Table2[[#This Row],[Sharpe Ratio Z-Score]],Table2[Sharpe Ratio Z-Score])</f>
        <v>410</v>
      </c>
      <c r="AV281">
        <f>(Table2[[#This Row],[Rank 1Y]]+Table2[[#This Row],[Rank 6M]]+Table2[[#This Row],[Rank Sharpe]])/3</f>
        <v>305</v>
      </c>
    </row>
    <row r="282" spans="1:48" x14ac:dyDescent="0.3">
      <c r="A282" t="s">
        <v>1589</v>
      </c>
      <c r="B282" t="s">
        <v>1590</v>
      </c>
      <c r="C282" t="s">
        <v>3161</v>
      </c>
      <c r="D282" t="s">
        <v>163</v>
      </c>
      <c r="E282">
        <v>6144.8964724400003</v>
      </c>
      <c r="F282">
        <v>688.1</v>
      </c>
      <c r="G282">
        <v>40.653180337348303</v>
      </c>
      <c r="H282">
        <f>(Table2[[#This Row],[1Y Return vs Nifty]]-AVERAGE(Table2[1Y Return vs Nifty]))/_xlfn.STDEV.P(Table2[1Y Return vs Nifty])</f>
        <v>0.30056343315018663</v>
      </c>
      <c r="I282">
        <v>12.2909975978503</v>
      </c>
      <c r="J282">
        <f>(Table2[[#This Row],[1M Return vs Nifty]]-AVERAGE(Table2[1M Return vs Nifty]))/_xlfn.STDEV.P(Table2[1M Return vs Nifty])</f>
        <v>1.2153283200501956</v>
      </c>
      <c r="K282">
        <v>25.5229479803392</v>
      </c>
      <c r="L282">
        <f>(Table2[[#This Row],[6M Return vs Nifty]]-AVERAGE(Table2[6M Return vs Nifty]))/_xlfn.STDEV.P(Table2[6M Return vs Nifty])</f>
        <v>0.53396311085780324</v>
      </c>
      <c r="M282">
        <v>8.5388312788671392</v>
      </c>
      <c r="N282">
        <f>(Table2[[#This Row],[1W Return vs Nifty]]-AVERAGE(Table2[1W Return vs Nifty]))/_xlfn.STDEV.P(Table2[1W Return vs Nifty])</f>
        <v>1.4316558877920926</v>
      </c>
      <c r="O282">
        <v>637.66999999999996</v>
      </c>
      <c r="P282">
        <v>631.49090617451895</v>
      </c>
      <c r="Q282">
        <v>575.29261043358701</v>
      </c>
      <c r="R282">
        <v>73.7750491074395</v>
      </c>
      <c r="S282" s="1">
        <f>(Table2[[#This Row],[Close Price]]-Table2[[#This Row],[20D EMA]])/Table2[[#This Row],[20D EMA]]</f>
        <v>7.908479307478801E-2</v>
      </c>
      <c r="T282" s="1">
        <f>(Table2[[#This Row],[Close Price]]-Table2[[#This Row],[50D EMA]])/Table2[[#This Row],[50D EMA]]</f>
        <v>8.9643561406783853E-2</v>
      </c>
      <c r="U282" s="1">
        <f>(Table2[[#This Row],[Close Price]]-Table2[[#This Row],[200D EMA]])/Table2[[#This Row],[200D EMA]]</f>
        <v>0.19608697820990997</v>
      </c>
      <c r="V282">
        <v>0.992256124683078</v>
      </c>
      <c r="W282">
        <v>678.05</v>
      </c>
      <c r="X282">
        <v>697.9</v>
      </c>
      <c r="Y282">
        <v>632</v>
      </c>
      <c r="Z282">
        <v>697.9</v>
      </c>
      <c r="AA282">
        <v>631.75</v>
      </c>
      <c r="AB282">
        <v>697.9</v>
      </c>
      <c r="AC282" s="1">
        <f>(Table2[[#This Row],[Close Price]]/Table2[[#This Row],[Day Low]])-1</f>
        <v>1.4821915787921247E-2</v>
      </c>
      <c r="AD282" s="1">
        <f>(Table2[[#This Row],[Day High]]/Table2[[#This Row],[Close Price]])-1</f>
        <v>1.4242115971515812E-2</v>
      </c>
      <c r="AE282" s="1">
        <f>(Table2[[#This Row],[Close Price]]/Table2[[#This Row],[Current Week Low]])-1</f>
        <v>8.8765822784810267E-2</v>
      </c>
      <c r="AF282" s="1">
        <f>(Table2[[#This Row],[Current Week High]]/Table2[[#This Row],[Close Price]])-1</f>
        <v>1.4242115971515812E-2</v>
      </c>
      <c r="AG282" s="1">
        <f>(Table2[[#This Row],[Close Price]]/Table2[[#This Row],[Current Month Low]])-1</f>
        <v>8.9196675900277134E-2</v>
      </c>
      <c r="AH282" s="1">
        <f>(Table2[[#This Row],[Current Month High]]/Table2[[#This Row],[Close Price]])-1</f>
        <v>1.4242115971515812E-2</v>
      </c>
      <c r="AI282">
        <v>4.8830111902339697</v>
      </c>
      <c r="AJ282">
        <v>81.055124325746604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7.0000000000000007E-2</v>
      </c>
      <c r="AM282" t="s">
        <v>3203</v>
      </c>
      <c r="AN282">
        <v>16.8</v>
      </c>
      <c r="AO282" t="s">
        <v>3203</v>
      </c>
      <c r="AQ282">
        <f>(Table2[[#This Row],[Sharpe Ratio]]-AVERAGE(Table2[Sharpe Ratio]))/_xlfn.STDEV.P(Table2[Sharpe Ratio])</f>
        <v>-0.75508740094610949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2.7264233509041684</v>
      </c>
      <c r="AS282">
        <f>_xlfn.RANK.AVG(Table2[[#This Row],[1Y Return vs Nifty Z-Score]],Table2[1Y Return vs Nifty Z-Score])</f>
        <v>216</v>
      </c>
      <c r="AT282">
        <f>_xlfn.RANK.AVG(Table2[[#This Row],[6M Return vs Nifty Z-Score]],Table2[6M Return vs Nifty Z-Score])</f>
        <v>157</v>
      </c>
      <c r="AU282">
        <f>_xlfn.RANK.AVG(Table2[[#This Row],[Sharpe Ratio Z-Score]],Table2[Sharpe Ratio Z-Score])</f>
        <v>547.5</v>
      </c>
      <c r="AV282">
        <f>(Table2[[#This Row],[Rank 1Y]]+Table2[[#This Row],[Rank 6M]]+Table2[[#This Row],[Rank Sharpe]])/3</f>
        <v>306.83333333333331</v>
      </c>
    </row>
    <row r="283" spans="1:48" hidden="1" x14ac:dyDescent="0.3">
      <c r="A283" t="s">
        <v>421</v>
      </c>
      <c r="B283" t="s">
        <v>422</v>
      </c>
      <c r="C283" t="s">
        <v>3170</v>
      </c>
      <c r="D283" t="s">
        <v>136</v>
      </c>
      <c r="E283">
        <v>54057.603729900002</v>
      </c>
      <c r="F283">
        <v>1515.35</v>
      </c>
      <c r="G283">
        <v>22.579216176275001</v>
      </c>
      <c r="H283">
        <f>(Table2[[#This Row],[1Y Return vs Nifty]]-AVERAGE(Table2[1Y Return vs Nifty]))/_xlfn.STDEV.P(Table2[1Y Return vs Nifty])</f>
        <v>-1.9382285954832081E-2</v>
      </c>
      <c r="I283">
        <v>-7.5914753880563</v>
      </c>
      <c r="J283">
        <f>(Table2[[#This Row],[1M Return vs Nifty]]-AVERAGE(Table2[1M Return vs Nifty]))/_xlfn.STDEV.P(Table2[1M Return vs Nifty])</f>
        <v>-0.87596051562519195</v>
      </c>
      <c r="K283">
        <v>-6.6345435277109104</v>
      </c>
      <c r="L283">
        <f>(Table2[[#This Row],[6M Return vs Nifty]]-AVERAGE(Table2[6M Return vs Nifty]))/_xlfn.STDEV.P(Table2[6M Return vs Nifty])</f>
        <v>-0.50925936032015851</v>
      </c>
      <c r="M283">
        <v>-3.28435299380219</v>
      </c>
      <c r="N283">
        <f>(Table2[[#This Row],[1W Return vs Nifty]]-AVERAGE(Table2[1W Return vs Nifty]))/_xlfn.STDEV.P(Table2[1W Return vs Nifty])</f>
        <v>-1.5700334592503791</v>
      </c>
      <c r="O283">
        <v>1563.47</v>
      </c>
      <c r="P283">
        <v>1642.1495154102599</v>
      </c>
      <c r="Q283">
        <v>1561.1319341144599</v>
      </c>
      <c r="R283">
        <v>41.993425300779599</v>
      </c>
      <c r="S283">
        <f>(Table2[[#This Row],[Close Price]]-Table2[[#This Row],[20D EMA]])/Table2[[#This Row],[20D EMA]]</f>
        <v>-3.0777693208056515E-2</v>
      </c>
      <c r="T283">
        <f>(Table2[[#This Row],[Close Price]]-Table2[[#This Row],[50D EMA]])/Table2[[#This Row],[50D EMA]]</f>
        <v>-7.7215572772362059E-2</v>
      </c>
      <c r="U283">
        <f>(Table2[[#This Row],[Close Price]]-Table2[[#This Row],[200D EMA]])/Table2[[#This Row],[200D EMA]]</f>
        <v>-2.9326114669756886E-2</v>
      </c>
      <c r="V283">
        <v>1.2501565349982899</v>
      </c>
      <c r="W283">
        <v>1510.6</v>
      </c>
      <c r="X283">
        <v>1554.95</v>
      </c>
      <c r="Y283">
        <v>1463.6</v>
      </c>
      <c r="Z283">
        <v>1554.95</v>
      </c>
      <c r="AA283">
        <v>1463.6</v>
      </c>
      <c r="AB283">
        <v>1560</v>
      </c>
      <c r="AC283" s="1">
        <f>(Table2[[#This Row],[Close Price]]/Table2[[#This Row],[Day Low]])-1</f>
        <v>3.1444459155303139E-3</v>
      </c>
      <c r="AD283" s="1">
        <f>(Table2[[#This Row],[Day High]]/Table2[[#This Row],[Close Price]])-1</f>
        <v>2.6132576632461157E-2</v>
      </c>
      <c r="AE283" s="1">
        <f>(Table2[[#This Row],[Close Price]]/Table2[[#This Row],[Current Week Low]])-1</f>
        <v>3.5358021317299704E-2</v>
      </c>
      <c r="AF283" s="1">
        <f>(Table2[[#This Row],[Current Week High]]/Table2[[#This Row],[Close Price]])-1</f>
        <v>2.6132576632461157E-2</v>
      </c>
      <c r="AG283" s="1">
        <f>(Table2[[#This Row],[Close Price]]/Table2[[#This Row],[Current Month Low]])-1</f>
        <v>3.5358021317299704E-2</v>
      </c>
      <c r="AH283" s="1">
        <f>(Table2[[#This Row],[Current Month High]]/Table2[[#This Row],[Close Price]])-1</f>
        <v>2.9465140066651241E-2</v>
      </c>
      <c r="AI283">
        <v>36.503118091529998</v>
      </c>
      <c r="AJ283">
        <v>52.2964824120602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-0.1</v>
      </c>
      <c r="AM283" t="s">
        <v>3202</v>
      </c>
      <c r="AN283">
        <v>-4.32</v>
      </c>
      <c r="AO283" t="s">
        <v>3202</v>
      </c>
      <c r="AP283">
        <v>0.13935601861088401</v>
      </c>
      <c r="AQ283">
        <f>(Table2[[#This Row],[Sharpe Ratio]]-AVERAGE(Table2[Sharpe Ratio]))/_xlfn.STDEV.P(Table2[Sharpe Ratio])</f>
        <v>0.9074358299306633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305</v>
      </c>
      <c r="AT283">
        <f>_xlfn.RANK.AVG(Table2[[#This Row],[6M Return vs Nifty Z-Score]],Table2[6M Return vs Nifty Z-Score])</f>
        <v>490</v>
      </c>
      <c r="AU283">
        <f>_xlfn.RANK.AVG(Table2[[#This Row],[Sharpe Ratio Z-Score]],Table2[Sharpe Ratio Z-Score])</f>
        <v>130</v>
      </c>
      <c r="AV283">
        <f>(Table2[[#This Row],[Rank 1Y]]+Table2[[#This Row],[Rank 6M]]+Table2[[#This Row],[Rank Sharpe]])/3</f>
        <v>308.33333333333331</v>
      </c>
    </row>
    <row r="284" spans="1:48" hidden="1" x14ac:dyDescent="0.3">
      <c r="A284" t="s">
        <v>179</v>
      </c>
      <c r="B284" t="s">
        <v>180</v>
      </c>
      <c r="C284" t="s">
        <v>3162</v>
      </c>
      <c r="D284" t="s">
        <v>80</v>
      </c>
      <c r="E284">
        <v>143566.60584671001</v>
      </c>
      <c r="F284">
        <v>444.9</v>
      </c>
      <c r="G284">
        <v>53.406629522263898</v>
      </c>
      <c r="H284">
        <f>(Table2[[#This Row],[1Y Return vs Nifty]]-AVERAGE(Table2[1Y Return vs Nifty]))/_xlfn.STDEV.P(Table2[1Y Return vs Nifty])</f>
        <v>0.52632527677081842</v>
      </c>
      <c r="I284">
        <v>-1.7031686925076099</v>
      </c>
      <c r="J284">
        <f>(Table2[[#This Row],[1M Return vs Nifty]]-AVERAGE(Table2[1M Return vs Nifty]))/_xlfn.STDEV.P(Table2[1M Return vs Nifty])</f>
        <v>-0.25661351275677036</v>
      </c>
      <c r="K284">
        <v>-6.5573459712717996</v>
      </c>
      <c r="L284">
        <f>(Table2[[#This Row],[6M Return vs Nifty]]-AVERAGE(Table2[6M Return vs Nifty]))/_xlfn.STDEV.P(Table2[6M Return vs Nifty])</f>
        <v>-0.5067549912969358</v>
      </c>
      <c r="M284">
        <v>4.1016931667394703</v>
      </c>
      <c r="N284">
        <f>(Table2[[#This Row],[1W Return vs Nifty]]-AVERAGE(Table2[1W Return vs Nifty]))/_xlfn.STDEV.P(Table2[1W Return vs Nifty])</f>
        <v>0.3051480117947622</v>
      </c>
      <c r="O284">
        <v>442.18</v>
      </c>
      <c r="P284">
        <v>443.57764836036898</v>
      </c>
      <c r="Q284">
        <v>411.09105328707199</v>
      </c>
      <c r="R284">
        <v>58.923981174613402</v>
      </c>
      <c r="S284">
        <f>(Table2[[#This Row],[Close Price]]-Table2[[#This Row],[20D EMA]])/Table2[[#This Row],[20D EMA]]</f>
        <v>6.1513410828168856E-3</v>
      </c>
      <c r="T284">
        <f>(Table2[[#This Row],[Close Price]]-Table2[[#This Row],[50D EMA]])/Table2[[#This Row],[50D EMA]]</f>
        <v>2.9811052123994686E-3</v>
      </c>
      <c r="U284">
        <f>(Table2[[#This Row],[Close Price]]-Table2[[#This Row],[200D EMA]])/Table2[[#This Row],[200D EMA]]</f>
        <v>8.2241991020219604E-2</v>
      </c>
      <c r="V284">
        <v>0.85813993358984297</v>
      </c>
      <c r="W284">
        <v>443</v>
      </c>
      <c r="X284">
        <v>454.75</v>
      </c>
      <c r="Y284">
        <v>425.85</v>
      </c>
      <c r="Z284">
        <v>454.75</v>
      </c>
      <c r="AA284">
        <v>425.85</v>
      </c>
      <c r="AB284">
        <v>454.75</v>
      </c>
      <c r="AC284" s="1">
        <f>(Table2[[#This Row],[Close Price]]/Table2[[#This Row],[Day Low]])-1</f>
        <v>4.2889390519187387E-3</v>
      </c>
      <c r="AD284" s="1">
        <f>(Table2[[#This Row],[Day High]]/Table2[[#This Row],[Close Price]])-1</f>
        <v>2.2139806698134423E-2</v>
      </c>
      <c r="AE284" s="1">
        <f>(Table2[[#This Row],[Close Price]]/Table2[[#This Row],[Current Week Low]])-1</f>
        <v>4.4734061289186222E-2</v>
      </c>
      <c r="AF284" s="1">
        <f>(Table2[[#This Row],[Current Week High]]/Table2[[#This Row],[Close Price]])-1</f>
        <v>2.2139806698134423E-2</v>
      </c>
      <c r="AG284" s="1">
        <f>(Table2[[#This Row],[Close Price]]/Table2[[#This Row],[Current Month Low]])-1</f>
        <v>4.4734061289186222E-2</v>
      </c>
      <c r="AH284" s="1">
        <f>(Table2[[#This Row],[Current Month High]]/Table2[[#This Row],[Close Price]])-1</f>
        <v>2.2139806698134423E-2</v>
      </c>
      <c r="AI284">
        <v>11.2272420768712</v>
      </c>
      <c r="AJ284">
        <v>80.230909459185696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0.17</v>
      </c>
      <c r="AM284" t="s">
        <v>3203</v>
      </c>
      <c r="AN284">
        <v>2.08</v>
      </c>
      <c r="AO284" t="s">
        <v>3203</v>
      </c>
      <c r="AP284">
        <v>8.3971118661715999E-2</v>
      </c>
      <c r="AQ284">
        <f>(Table2[[#This Row],[Sharpe Ratio]]-AVERAGE(Table2[Sharpe Ratio]))/_xlfn.STDEV.P(Table2[Sharpe Ratio])</f>
        <v>0.24669161720753902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163</v>
      </c>
      <c r="AT284">
        <f>_xlfn.RANK.AVG(Table2[[#This Row],[6M Return vs Nifty Z-Score]],Table2[6M Return vs Nifty Z-Score])</f>
        <v>488</v>
      </c>
      <c r="AU284">
        <f>_xlfn.RANK.AVG(Table2[[#This Row],[Sharpe Ratio Z-Score]],Table2[Sharpe Ratio Z-Score])</f>
        <v>278</v>
      </c>
      <c r="AV284">
        <f>(Table2[[#This Row],[Rank 1Y]]+Table2[[#This Row],[Rank 6M]]+Table2[[#This Row],[Rank Sharpe]])/3</f>
        <v>309.66666666666669</v>
      </c>
    </row>
    <row r="285" spans="1:48" x14ac:dyDescent="0.3">
      <c r="A285" t="s">
        <v>1665</v>
      </c>
      <c r="B285" t="s">
        <v>1666</v>
      </c>
      <c r="C285" t="s">
        <v>3161</v>
      </c>
      <c r="D285" t="s">
        <v>475</v>
      </c>
      <c r="E285">
        <v>5587.3196610000005</v>
      </c>
      <c r="F285">
        <v>494</v>
      </c>
      <c r="G285">
        <v>26.236014325554098</v>
      </c>
      <c r="H285">
        <f>(Table2[[#This Row],[1Y Return vs Nifty]]-AVERAGE(Table2[1Y Return vs Nifty]))/_xlfn.STDEV.P(Table2[1Y Return vs Nifty])</f>
        <v>4.5350436931320008E-2</v>
      </c>
      <c r="I285">
        <v>3.3655258417298901</v>
      </c>
      <c r="J285">
        <f>(Table2[[#This Row],[1M Return vs Nifty]]-AVERAGE(Table2[1M Return vs Nifty]))/_xlfn.STDEV.P(Table2[1M Return vs Nifty])</f>
        <v>0.27652460836193915</v>
      </c>
      <c r="K285">
        <v>19.077544303023501</v>
      </c>
      <c r="L285">
        <f>(Table2[[#This Row],[6M Return vs Nifty]]-AVERAGE(Table2[6M Return vs Nifty]))/_xlfn.STDEV.P(Table2[6M Return vs Nifty])</f>
        <v>0.32486751177148893</v>
      </c>
      <c r="M285">
        <v>10.061143532563101</v>
      </c>
      <c r="N285">
        <f>(Table2[[#This Row],[1W Return vs Nifty]]-AVERAGE(Table2[1W Return vs Nifty]))/_xlfn.STDEV.P(Table2[1W Return vs Nifty])</f>
        <v>1.8181430108384904</v>
      </c>
      <c r="O285">
        <v>475.84</v>
      </c>
      <c r="P285">
        <v>471.56322450089698</v>
      </c>
      <c r="Q285">
        <v>418.88242148775402</v>
      </c>
      <c r="R285">
        <v>71.990866009536106</v>
      </c>
      <c r="S285" s="1">
        <f>(Table2[[#This Row],[Close Price]]-Table2[[#This Row],[20D EMA]])/Table2[[#This Row],[20D EMA]]</f>
        <v>3.8164088769334283E-2</v>
      </c>
      <c r="T285" s="1">
        <f>(Table2[[#This Row],[Close Price]]-Table2[[#This Row],[50D EMA]])/Table2[[#This Row],[50D EMA]]</f>
        <v>4.7579570105048222E-2</v>
      </c>
      <c r="U285" s="1">
        <f>(Table2[[#This Row],[Close Price]]-Table2[[#This Row],[200D EMA]])/Table2[[#This Row],[200D EMA]]</f>
        <v>0.1793285529754369</v>
      </c>
      <c r="V285">
        <v>0.36641234669829598</v>
      </c>
      <c r="W285">
        <v>491</v>
      </c>
      <c r="X285">
        <v>504.75</v>
      </c>
      <c r="Y285">
        <v>468.85</v>
      </c>
      <c r="Z285">
        <v>505.7</v>
      </c>
      <c r="AA285">
        <v>468.85</v>
      </c>
      <c r="AB285">
        <v>505.7</v>
      </c>
      <c r="AC285" s="1">
        <f>(Table2[[#This Row],[Close Price]]/Table2[[#This Row],[Day Low]])-1</f>
        <v>6.109979633401208E-3</v>
      </c>
      <c r="AD285" s="1">
        <f>(Table2[[#This Row],[Day High]]/Table2[[#This Row],[Close Price]])-1</f>
        <v>2.1761133603238836E-2</v>
      </c>
      <c r="AE285" s="1">
        <f>(Table2[[#This Row],[Close Price]]/Table2[[#This Row],[Current Week Low]])-1</f>
        <v>5.3641889730190906E-2</v>
      </c>
      <c r="AF285" s="1">
        <f>(Table2[[#This Row],[Current Week High]]/Table2[[#This Row],[Close Price]])-1</f>
        <v>2.3684210526315752E-2</v>
      </c>
      <c r="AG285" s="1">
        <f>(Table2[[#This Row],[Close Price]]/Table2[[#This Row],[Current Month Low]])-1</f>
        <v>5.3641889730190906E-2</v>
      </c>
      <c r="AH285" s="1">
        <f>(Table2[[#This Row],[Current Month High]]/Table2[[#This Row],[Close Price]])-1</f>
        <v>2.3684210526315752E-2</v>
      </c>
      <c r="AI285">
        <v>15.5870445344129</v>
      </c>
      <c r="AJ285">
        <v>57.827476038338602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7.0000000000000007E-2</v>
      </c>
      <c r="AM285" t="s">
        <v>3203</v>
      </c>
      <c r="AN285">
        <v>12.35</v>
      </c>
      <c r="AO285" t="s">
        <v>3203</v>
      </c>
      <c r="AP285">
        <v>3.1009359416264998E-2</v>
      </c>
      <c r="AQ285">
        <f>(Table2[[#This Row],[Sharpe Ratio]]-AVERAGE(Table2[Sharpe Ratio]))/_xlfn.STDEV.P(Table2[Sharpe Ratio])</f>
        <v>-0.38514442382863973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2.0797411440745988</v>
      </c>
      <c r="AS285">
        <f>_xlfn.RANK.AVG(Table2[[#This Row],[1Y Return vs Nifty Z-Score]],Table2[1Y Return vs Nifty Z-Score])</f>
        <v>280</v>
      </c>
      <c r="AT285">
        <f>_xlfn.RANK.AVG(Table2[[#This Row],[6M Return vs Nifty Z-Score]],Table2[6M Return vs Nifty Z-Score])</f>
        <v>208</v>
      </c>
      <c r="AU285">
        <f>_xlfn.RANK.AVG(Table2[[#This Row],[Sharpe Ratio Z-Score]],Table2[Sharpe Ratio Z-Score])</f>
        <v>443</v>
      </c>
      <c r="AV285">
        <f>(Table2[[#This Row],[Rank 1Y]]+Table2[[#This Row],[Rank 6M]]+Table2[[#This Row],[Rank Sharpe]])/3</f>
        <v>310.33333333333331</v>
      </c>
    </row>
    <row r="286" spans="1:48" hidden="1" x14ac:dyDescent="0.3">
      <c r="A286" t="s">
        <v>1734</v>
      </c>
      <c r="B286" t="s">
        <v>1735</v>
      </c>
      <c r="C286" t="s">
        <v>3159</v>
      </c>
      <c r="D286" t="s">
        <v>1736</v>
      </c>
      <c r="E286">
        <v>4839.5767404600001</v>
      </c>
      <c r="F286">
        <v>953</v>
      </c>
      <c r="G286">
        <v>30.972229862712702</v>
      </c>
      <c r="H286">
        <f>(Table2[[#This Row],[1Y Return vs Nifty]]-AVERAGE(Table2[1Y Return vs Nifty]))/_xlfn.STDEV.P(Table2[1Y Return vs Nifty])</f>
        <v>0.12919103063661291</v>
      </c>
      <c r="I286">
        <v>4.8573457358374998</v>
      </c>
      <c r="J286">
        <f>(Table2[[#This Row],[1M Return vs Nifty]]-AVERAGE(Table2[1M Return vs Nifty]))/_xlfn.STDEV.P(Table2[1M Return vs Nifty])</f>
        <v>0.43343800095636775</v>
      </c>
      <c r="K286">
        <v>5.5105723434653404</v>
      </c>
      <c r="L286">
        <f>(Table2[[#This Row],[6M Return vs Nifty]]-AVERAGE(Table2[6M Return vs Nifty]))/_xlfn.STDEV.P(Table2[6M Return vs Nifty])</f>
        <v>-0.11525916945640823</v>
      </c>
      <c r="M286">
        <v>8.0063031982802499</v>
      </c>
      <c r="N286">
        <f>(Table2[[#This Row],[1W Return vs Nifty]]-AVERAGE(Table2[1W Return vs Nifty]))/_xlfn.STDEV.P(Table2[1W Return vs Nifty])</f>
        <v>1.2964567883249785</v>
      </c>
      <c r="O286">
        <v>915.76</v>
      </c>
      <c r="P286">
        <v>954.39896960235797</v>
      </c>
      <c r="Q286">
        <v>887.95173318258901</v>
      </c>
      <c r="R286">
        <v>66.6416528919424</v>
      </c>
      <c r="S286">
        <f>(Table2[[#This Row],[Close Price]]-Table2[[#This Row],[20D EMA]])/Table2[[#This Row],[20D EMA]]</f>
        <v>4.0665676596488176E-2</v>
      </c>
      <c r="T286">
        <f>(Table2[[#This Row],[Close Price]]-Table2[[#This Row],[50D EMA]])/Table2[[#This Row],[50D EMA]]</f>
        <v>-1.4658121466128928E-3</v>
      </c>
      <c r="U286">
        <f>(Table2[[#This Row],[Close Price]]-Table2[[#This Row],[200D EMA]])/Table2[[#This Row],[200D EMA]]</f>
        <v>7.3256534546382993E-2</v>
      </c>
      <c r="V286">
        <v>0.54223531075516995</v>
      </c>
      <c r="W286">
        <v>935</v>
      </c>
      <c r="X286">
        <v>956.7</v>
      </c>
      <c r="Y286">
        <v>915.1</v>
      </c>
      <c r="Z286">
        <v>964.4</v>
      </c>
      <c r="AA286">
        <v>911</v>
      </c>
      <c r="AB286">
        <v>964.4</v>
      </c>
      <c r="AC286" s="1">
        <f>(Table2[[#This Row],[Close Price]]/Table2[[#This Row],[Day Low]])-1</f>
        <v>1.9251336898395754E-2</v>
      </c>
      <c r="AD286" s="1">
        <f>(Table2[[#This Row],[Day High]]/Table2[[#This Row],[Close Price]])-1</f>
        <v>3.8824763903462234E-3</v>
      </c>
      <c r="AE286" s="1">
        <f>(Table2[[#This Row],[Close Price]]/Table2[[#This Row],[Current Week Low]])-1</f>
        <v>4.1416238662441263E-2</v>
      </c>
      <c r="AF286" s="1">
        <f>(Table2[[#This Row],[Current Week High]]/Table2[[#This Row],[Close Price]])-1</f>
        <v>1.1962224554039835E-2</v>
      </c>
      <c r="AG286" s="1">
        <f>(Table2[[#This Row],[Close Price]]/Table2[[#This Row],[Current Month Low]])-1</f>
        <v>4.6103183315038487E-2</v>
      </c>
      <c r="AH286" s="1">
        <f>(Table2[[#This Row],[Current Month High]]/Table2[[#This Row],[Close Price]])-1</f>
        <v>1.1962224554039835E-2</v>
      </c>
      <c r="AI286">
        <v>26.0230849947534</v>
      </c>
      <c r="AJ286">
        <v>63.9710942876806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-0.08</v>
      </c>
      <c r="AM286" t="s">
        <v>3202</v>
      </c>
      <c r="AN286">
        <v>10.62</v>
      </c>
      <c r="AO286" t="s">
        <v>3203</v>
      </c>
      <c r="AP286">
        <v>6.7780988438900999E-2</v>
      </c>
      <c r="AQ286">
        <f>(Table2[[#This Row],[Sharpe Ratio]]-AVERAGE(Table2[Sharpe Ratio]))/_xlfn.STDEV.P(Table2[Sharpe Ratio])</f>
        <v>5.3542674846409857E-2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249</v>
      </c>
      <c r="AT286">
        <f>_xlfn.RANK.AVG(Table2[[#This Row],[6M Return vs Nifty Z-Score]],Table2[6M Return vs Nifty Z-Score])</f>
        <v>352</v>
      </c>
      <c r="AU286">
        <f>_xlfn.RANK.AVG(Table2[[#This Row],[Sharpe Ratio Z-Score]],Table2[Sharpe Ratio Z-Score])</f>
        <v>333</v>
      </c>
      <c r="AV286">
        <f>(Table2[[#This Row],[Rank 1Y]]+Table2[[#This Row],[Rank 6M]]+Table2[[#This Row],[Rank Sharpe]])/3</f>
        <v>311.33333333333331</v>
      </c>
    </row>
    <row r="287" spans="1:48" hidden="1" x14ac:dyDescent="0.3">
      <c r="A287" t="s">
        <v>129</v>
      </c>
      <c r="B287" t="s">
        <v>130</v>
      </c>
      <c r="C287" t="s">
        <v>3164</v>
      </c>
      <c r="D287" t="s">
        <v>131</v>
      </c>
      <c r="E287">
        <v>216801.11788999999</v>
      </c>
      <c r="F287">
        <v>507.6</v>
      </c>
      <c r="G287">
        <v>48.694412267674601</v>
      </c>
      <c r="H287">
        <f>(Table2[[#This Row],[1Y Return vs Nifty]]-AVERAGE(Table2[1Y Return vs Nifty]))/_xlfn.STDEV.P(Table2[1Y Return vs Nifty])</f>
        <v>0.44290950120201705</v>
      </c>
      <c r="I287">
        <v>0.96460549070849799</v>
      </c>
      <c r="J287">
        <f>(Table2[[#This Row],[1M Return vs Nifty]]-AVERAGE(Table2[1M Return vs Nifty]))/_xlfn.STDEV.P(Table2[1M Return vs Nifty])</f>
        <v>2.3989728571284091E-2</v>
      </c>
      <c r="K287">
        <v>5.3576183828651196</v>
      </c>
      <c r="L287">
        <f>(Table2[[#This Row],[6M Return vs Nifty]]-AVERAGE(Table2[6M Return vs Nifty]))/_xlfn.STDEV.P(Table2[6M Return vs Nifty])</f>
        <v>-0.12022115502402859</v>
      </c>
      <c r="M287">
        <v>-8.7249897902790607</v>
      </c>
      <c r="N287">
        <f>(Table2[[#This Row],[1W Return vs Nifty]]-AVERAGE(Table2[1W Return vs Nifty]))/_xlfn.STDEV.P(Table2[1W Return vs Nifty])</f>
        <v>-2.9513112213557329</v>
      </c>
      <c r="O287">
        <v>528.45000000000005</v>
      </c>
      <c r="P287">
        <v>528.79796146651199</v>
      </c>
      <c r="Q287">
        <v>498.48400944131703</v>
      </c>
      <c r="R287">
        <v>40.094900820226101</v>
      </c>
      <c r="S287">
        <f>(Table2[[#This Row],[Close Price]]-Table2[[#This Row],[20D EMA]])/Table2[[#This Row],[20D EMA]]</f>
        <v>-3.945500993471477E-2</v>
      </c>
      <c r="T287">
        <f>(Table2[[#This Row],[Close Price]]-Table2[[#This Row],[50D EMA]])/Table2[[#This Row],[50D EMA]]</f>
        <v>-4.0087071076680782E-2</v>
      </c>
      <c r="U287">
        <f>(Table2[[#This Row],[Close Price]]-Table2[[#This Row],[200D EMA]])/Table2[[#This Row],[200D EMA]]</f>
        <v>1.8287428254518876E-2</v>
      </c>
      <c r="V287">
        <v>1.12911442153742</v>
      </c>
      <c r="W287">
        <v>505.55</v>
      </c>
      <c r="X287">
        <v>509.7</v>
      </c>
      <c r="Y287">
        <v>505.55</v>
      </c>
      <c r="Z287">
        <v>565</v>
      </c>
      <c r="AA287">
        <v>505.55</v>
      </c>
      <c r="AB287">
        <v>565</v>
      </c>
      <c r="AC287" s="1">
        <f>(Table2[[#This Row],[Close Price]]/Table2[[#This Row],[Day Low]])-1</f>
        <v>4.0549896152706211E-3</v>
      </c>
      <c r="AD287" s="1">
        <f>(Table2[[#This Row],[Day High]]/Table2[[#This Row],[Close Price]])-1</f>
        <v>4.137115839243366E-3</v>
      </c>
      <c r="AE287" s="1">
        <f>(Table2[[#This Row],[Close Price]]/Table2[[#This Row],[Current Week Low]])-1</f>
        <v>4.0549896152706211E-3</v>
      </c>
      <c r="AF287" s="1">
        <f>(Table2[[#This Row],[Current Week High]]/Table2[[#This Row],[Close Price]])-1</f>
        <v>0.11308116627265563</v>
      </c>
      <c r="AG287" s="1">
        <f>(Table2[[#This Row],[Close Price]]/Table2[[#This Row],[Current Month Low]])-1</f>
        <v>4.0549896152706211E-3</v>
      </c>
      <c r="AH287" s="1">
        <f>(Table2[[#This Row],[Current Month High]]/Table2[[#This Row],[Close Price]])-1</f>
        <v>0.11308116627265563</v>
      </c>
      <c r="AI287">
        <v>59.121355397951099</v>
      </c>
      <c r="AJ287">
        <v>78.355586788474994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-0.02</v>
      </c>
      <c r="AM287" t="s">
        <v>3202</v>
      </c>
      <c r="AN287">
        <v>-1.17</v>
      </c>
      <c r="AO287" t="s">
        <v>3202</v>
      </c>
      <c r="AP287">
        <v>4.6232175753312003E-2</v>
      </c>
      <c r="AQ287">
        <f>(Table2[[#This Row],[Sharpe Ratio]]-AVERAGE(Table2[Sharpe Ratio]))/_xlfn.STDEV.P(Table2[Sharpe Ratio])</f>
        <v>-0.20353557727872484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183</v>
      </c>
      <c r="AT287">
        <f>_xlfn.RANK.AVG(Table2[[#This Row],[6M Return vs Nifty Z-Score]],Table2[6M Return vs Nifty Z-Score])</f>
        <v>357</v>
      </c>
      <c r="AU287">
        <f>_xlfn.RANK.AVG(Table2[[#This Row],[Sharpe Ratio Z-Score]],Table2[Sharpe Ratio Z-Score])</f>
        <v>399</v>
      </c>
      <c r="AV287">
        <f>(Table2[[#This Row],[Rank 1Y]]+Table2[[#This Row],[Rank 6M]]+Table2[[#This Row],[Rank Sharpe]])/3</f>
        <v>313</v>
      </c>
    </row>
    <row r="288" spans="1:48" hidden="1" x14ac:dyDescent="0.3">
      <c r="A288" t="s">
        <v>989</v>
      </c>
      <c r="B288" t="s">
        <v>990</v>
      </c>
      <c r="C288" t="s">
        <v>3171</v>
      </c>
      <c r="D288" t="s">
        <v>475</v>
      </c>
      <c r="E288">
        <v>14643.71950825</v>
      </c>
      <c r="F288">
        <v>761.3</v>
      </c>
      <c r="G288">
        <v>6.5514538033766296</v>
      </c>
      <c r="H288">
        <f>(Table2[[#This Row],[1Y Return vs Nifty]]-AVERAGE(Table2[1Y Return vs Nifty]))/_xlfn.STDEV.P(Table2[1Y Return vs Nifty])</f>
        <v>-0.30310609509492997</v>
      </c>
      <c r="I288">
        <v>-2.65418219981294</v>
      </c>
      <c r="J288">
        <f>(Table2[[#This Row],[1M Return vs Nifty]]-AVERAGE(Table2[1M Return vs Nifty]))/_xlfn.STDEV.P(Table2[1M Return vs Nifty])</f>
        <v>-0.35664352068455141</v>
      </c>
      <c r="K288">
        <v>4.0050600237014002</v>
      </c>
      <c r="L288">
        <f>(Table2[[#This Row],[6M Return vs Nifty]]-AVERAGE(Table2[6M Return vs Nifty]))/_xlfn.STDEV.P(Table2[6M Return vs Nifty])</f>
        <v>-0.16409955497652359</v>
      </c>
      <c r="M288">
        <v>4.3519364113720398</v>
      </c>
      <c r="N288">
        <f>(Table2[[#This Row],[1W Return vs Nifty]]-AVERAGE(Table2[1W Return vs Nifty]))/_xlfn.STDEV.P(Table2[1W Return vs Nifty])</f>
        <v>0.36868017574143297</v>
      </c>
      <c r="O288">
        <v>775.22</v>
      </c>
      <c r="P288">
        <v>801.44773519610305</v>
      </c>
      <c r="Q288">
        <v>744.23360717509399</v>
      </c>
      <c r="R288">
        <v>58.867297854975803</v>
      </c>
      <c r="S288">
        <f>(Table2[[#This Row],[Close Price]]-Table2[[#This Row],[20D EMA]])/Table2[[#This Row],[20D EMA]]</f>
        <v>-1.7956193080673966E-2</v>
      </c>
      <c r="T288">
        <f>(Table2[[#This Row],[Close Price]]-Table2[[#This Row],[50D EMA]])/Table2[[#This Row],[50D EMA]]</f>
        <v>-5.0094015408602421E-2</v>
      </c>
      <c r="U288">
        <f>(Table2[[#This Row],[Close Price]]-Table2[[#This Row],[200D EMA]])/Table2[[#This Row],[200D EMA]]</f>
        <v>2.2931499814534434E-2</v>
      </c>
      <c r="V288">
        <v>0.494976117922728</v>
      </c>
      <c r="W288">
        <v>759</v>
      </c>
      <c r="X288">
        <v>781.85</v>
      </c>
      <c r="Y288">
        <v>746.95</v>
      </c>
      <c r="Z288">
        <v>804.95</v>
      </c>
      <c r="AA288">
        <v>746.95</v>
      </c>
      <c r="AB288">
        <v>804.95</v>
      </c>
      <c r="AC288" s="1">
        <f>(Table2[[#This Row],[Close Price]]/Table2[[#This Row],[Day Low]])-1</f>
        <v>3.0303030303029388E-3</v>
      </c>
      <c r="AD288" s="1">
        <f>(Table2[[#This Row],[Day High]]/Table2[[#This Row],[Close Price]])-1</f>
        <v>2.6993300932615316E-2</v>
      </c>
      <c r="AE288" s="1">
        <f>(Table2[[#This Row],[Close Price]]/Table2[[#This Row],[Current Week Low]])-1</f>
        <v>1.9211459937077402E-2</v>
      </c>
      <c r="AF288" s="1">
        <f>(Table2[[#This Row],[Current Week High]]/Table2[[#This Row],[Close Price]])-1</f>
        <v>5.7336135557598977E-2</v>
      </c>
      <c r="AG288" s="1">
        <f>(Table2[[#This Row],[Close Price]]/Table2[[#This Row],[Current Month Low]])-1</f>
        <v>1.9211459937077402E-2</v>
      </c>
      <c r="AH288" s="1">
        <f>(Table2[[#This Row],[Current Month High]]/Table2[[#This Row],[Close Price]])-1</f>
        <v>5.7336135557598977E-2</v>
      </c>
      <c r="AI288">
        <v>21.712859582293401</v>
      </c>
      <c r="AJ288">
        <v>46.052757793764897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-0.09</v>
      </c>
      <c r="AM288" t="s">
        <v>3202</v>
      </c>
      <c r="AN288">
        <v>-2.9</v>
      </c>
      <c r="AO288" t="s">
        <v>3202</v>
      </c>
      <c r="AP288">
        <v>0.12436133704664901</v>
      </c>
      <c r="AQ288">
        <f>(Table2[[#This Row],[Sharpe Ratio]]-AVERAGE(Table2[Sharpe Ratio]))/_xlfn.STDEV.P(Table2[Sharpe Ratio])</f>
        <v>0.728548640926303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412</v>
      </c>
      <c r="AT288">
        <f>_xlfn.RANK.AVG(Table2[[#This Row],[6M Return vs Nifty Z-Score]],Table2[6M Return vs Nifty Z-Score])</f>
        <v>368</v>
      </c>
      <c r="AU288">
        <f>_xlfn.RANK.AVG(Table2[[#This Row],[Sharpe Ratio Z-Score]],Table2[Sharpe Ratio Z-Score])</f>
        <v>162</v>
      </c>
      <c r="AV288">
        <f>(Table2[[#This Row],[Rank 1Y]]+Table2[[#This Row],[Rank 6M]]+Table2[[#This Row],[Rank Sharpe]])/3</f>
        <v>314</v>
      </c>
    </row>
    <row r="289" spans="1:48" x14ac:dyDescent="0.3">
      <c r="A289" t="s">
        <v>1544</v>
      </c>
      <c r="B289" t="s">
        <v>1545</v>
      </c>
      <c r="C289" t="s">
        <v>3161</v>
      </c>
      <c r="D289" t="s">
        <v>243</v>
      </c>
      <c r="E289">
        <v>6540.722446025</v>
      </c>
      <c r="F289">
        <v>470.75</v>
      </c>
      <c r="G289">
        <v>4.0827004022205502</v>
      </c>
      <c r="H289">
        <f>(Table2[[#This Row],[1Y Return vs Nifty]]-AVERAGE(Table2[1Y Return vs Nifty]))/_xlfn.STDEV.P(Table2[1Y Return vs Nifty])</f>
        <v>-0.34680802319363746</v>
      </c>
      <c r="I289">
        <v>11.317865498900099</v>
      </c>
      <c r="J289">
        <f>(Table2[[#This Row],[1M Return vs Nifty]]-AVERAGE(Table2[1M Return vs Nifty]))/_xlfn.STDEV.P(Table2[1M Return vs Nifty])</f>
        <v>1.1129718226660694</v>
      </c>
      <c r="K289">
        <v>20.768550642931999</v>
      </c>
      <c r="L289">
        <f>(Table2[[#This Row],[6M Return vs Nifty]]-AVERAGE(Table2[6M Return vs Nifty]))/_xlfn.STDEV.P(Table2[6M Return vs Nifty])</f>
        <v>0.37972551623540457</v>
      </c>
      <c r="M289">
        <v>5.0024165438050101</v>
      </c>
      <c r="N289">
        <f>(Table2[[#This Row],[1W Return vs Nifty]]-AVERAGE(Table2[1W Return vs Nifty]))/_xlfn.STDEV.P(Table2[1W Return vs Nifty])</f>
        <v>0.53382513491290984</v>
      </c>
      <c r="O289">
        <v>446.15</v>
      </c>
      <c r="P289">
        <v>426.976819838609</v>
      </c>
      <c r="Q289">
        <v>386.25976543989202</v>
      </c>
      <c r="R289">
        <v>69.866913443463602</v>
      </c>
      <c r="S289" s="1">
        <f>(Table2[[#This Row],[Close Price]]-Table2[[#This Row],[20D EMA]])/Table2[[#This Row],[20D EMA]]</f>
        <v>5.5138406365572171E-2</v>
      </c>
      <c r="T289" s="1">
        <f>(Table2[[#This Row],[Close Price]]-Table2[[#This Row],[50D EMA]])/Table2[[#This Row],[50D EMA]]</f>
        <v>0.10251886783440989</v>
      </c>
      <c r="U289" s="1">
        <f>(Table2[[#This Row],[Close Price]]-Table2[[#This Row],[200D EMA]])/Table2[[#This Row],[200D EMA]]</f>
        <v>0.21873941352365878</v>
      </c>
      <c r="V289">
        <v>0.79698742400313005</v>
      </c>
      <c r="W289">
        <v>464.35</v>
      </c>
      <c r="X289">
        <v>478.7</v>
      </c>
      <c r="Y289">
        <v>440.25</v>
      </c>
      <c r="Z289">
        <v>519.5</v>
      </c>
      <c r="AA289">
        <v>440.25</v>
      </c>
      <c r="AB289">
        <v>519.5</v>
      </c>
      <c r="AC289" s="1">
        <f>(Table2[[#This Row],[Close Price]]/Table2[[#This Row],[Day Low]])-1</f>
        <v>1.3782707009798667E-2</v>
      </c>
      <c r="AD289" s="1">
        <f>(Table2[[#This Row],[Day High]]/Table2[[#This Row],[Close Price]])-1</f>
        <v>1.6887944768985585E-2</v>
      </c>
      <c r="AE289" s="1">
        <f>(Table2[[#This Row],[Close Price]]/Table2[[#This Row],[Current Week Low]])-1</f>
        <v>6.9278818852924529E-2</v>
      </c>
      <c r="AF289" s="1">
        <f>(Table2[[#This Row],[Current Week High]]/Table2[[#This Row],[Close Price]])-1</f>
        <v>0.1035581518852895</v>
      </c>
      <c r="AG289" s="1">
        <f>(Table2[[#This Row],[Close Price]]/Table2[[#This Row],[Current Month Low]])-1</f>
        <v>6.9278818852924529E-2</v>
      </c>
      <c r="AH289" s="1">
        <f>(Table2[[#This Row],[Current Month High]]/Table2[[#This Row],[Close Price]])-1</f>
        <v>0.1035581518852895</v>
      </c>
      <c r="AI289">
        <v>10.355815188528901</v>
      </c>
      <c r="AJ289">
        <v>49.920382165605098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0.3</v>
      </c>
      <c r="AM289" t="s">
        <v>3203</v>
      </c>
      <c r="AN289">
        <v>14.04</v>
      </c>
      <c r="AO289" t="s">
        <v>3203</v>
      </c>
      <c r="AP289">
        <v>7.0459932443454998E-2</v>
      </c>
      <c r="AQ289">
        <f>(Table2[[#This Row],[Sharpe Ratio]]-AVERAGE(Table2[Sharpe Ratio]))/_xlfn.STDEV.P(Table2[Sharpe Ratio])</f>
        <v>8.5502590795395073E-2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1.7652170414161414</v>
      </c>
      <c r="AS289">
        <f>_xlfn.RANK.AVG(Table2[[#This Row],[1Y Return vs Nifty Z-Score]],Table2[1Y Return vs Nifty Z-Score])</f>
        <v>433</v>
      </c>
      <c r="AT289">
        <f>_xlfn.RANK.AVG(Table2[[#This Row],[6M Return vs Nifty Z-Score]],Table2[6M Return vs Nifty Z-Score])</f>
        <v>190</v>
      </c>
      <c r="AU289">
        <f>_xlfn.RANK.AVG(Table2[[#This Row],[Sharpe Ratio Z-Score]],Table2[Sharpe Ratio Z-Score])</f>
        <v>322</v>
      </c>
      <c r="AV289">
        <f>(Table2[[#This Row],[Rank 1Y]]+Table2[[#This Row],[Rank 6M]]+Table2[[#This Row],[Rank Sharpe]])/3</f>
        <v>315</v>
      </c>
    </row>
    <row r="290" spans="1:48" x14ac:dyDescent="0.3">
      <c r="A290" t="s">
        <v>1308</v>
      </c>
      <c r="B290" t="s">
        <v>1309</v>
      </c>
      <c r="C290" t="s">
        <v>3163</v>
      </c>
      <c r="D290" t="s">
        <v>199</v>
      </c>
      <c r="E290">
        <v>8983.7882819999995</v>
      </c>
      <c r="F290">
        <v>452.3</v>
      </c>
      <c r="G290">
        <v>21.160322963957</v>
      </c>
      <c r="H290">
        <f>(Table2[[#This Row],[1Y Return vs Nifty]]-AVERAGE(Table2[1Y Return vs Nifty]))/_xlfn.STDEV.P(Table2[1Y Return vs Nifty])</f>
        <v>-4.4499565435005294E-2</v>
      </c>
      <c r="I290">
        <v>12.9583804486145</v>
      </c>
      <c r="J290">
        <f>(Table2[[#This Row],[1M Return vs Nifty]]-AVERAGE(Table2[1M Return vs Nifty]))/_xlfn.STDEV.P(Table2[1M Return vs Nifty])</f>
        <v>1.2855253375899003</v>
      </c>
      <c r="K290">
        <v>41.611062967323903</v>
      </c>
      <c r="L290">
        <f>(Table2[[#This Row],[6M Return vs Nifty]]-AVERAGE(Table2[6M Return vs Nifty]))/_xlfn.STDEV.P(Table2[6M Return vs Nifty])</f>
        <v>1.0558782941088325</v>
      </c>
      <c r="M290">
        <v>5.5842041697508096</v>
      </c>
      <c r="N290">
        <f>(Table2[[#This Row],[1W Return vs Nifty]]-AVERAGE(Table2[1W Return vs Nifty]))/_xlfn.STDEV.P(Table2[1W Return vs Nifty])</f>
        <v>0.68153032826589832</v>
      </c>
      <c r="O290">
        <v>432.13</v>
      </c>
      <c r="P290">
        <v>426.38595438999801</v>
      </c>
      <c r="Q290">
        <v>363.847964770364</v>
      </c>
      <c r="R290">
        <v>76.067033393264197</v>
      </c>
      <c r="S290" s="1">
        <f>(Table2[[#This Row],[Close Price]]-Table2[[#This Row],[20D EMA]])/Table2[[#This Row],[20D EMA]]</f>
        <v>4.6675768865850592E-2</v>
      </c>
      <c r="T290" s="1">
        <f>(Table2[[#This Row],[Close Price]]-Table2[[#This Row],[50D EMA]])/Table2[[#This Row],[50D EMA]]</f>
        <v>6.0776030127623469E-2</v>
      </c>
      <c r="U290" s="1">
        <f>(Table2[[#This Row],[Close Price]]-Table2[[#This Row],[200D EMA]])/Table2[[#This Row],[200D EMA]]</f>
        <v>0.24310163528181586</v>
      </c>
      <c r="V290">
        <v>1.0535273312294999</v>
      </c>
      <c r="W290">
        <v>450.8</v>
      </c>
      <c r="X290">
        <v>462</v>
      </c>
      <c r="Y290">
        <v>438.55</v>
      </c>
      <c r="Z290">
        <v>462</v>
      </c>
      <c r="AA290">
        <v>438.55</v>
      </c>
      <c r="AB290">
        <v>462</v>
      </c>
      <c r="AC290" s="1">
        <f>(Table2[[#This Row],[Close Price]]/Table2[[#This Row],[Day Low]])-1</f>
        <v>3.3274179236912893E-3</v>
      </c>
      <c r="AD290" s="1">
        <f>(Table2[[#This Row],[Day High]]/Table2[[#This Row],[Close Price]])-1</f>
        <v>2.1445942958213449E-2</v>
      </c>
      <c r="AE290" s="1">
        <f>(Table2[[#This Row],[Close Price]]/Table2[[#This Row],[Current Week Low]])-1</f>
        <v>3.135332345228603E-2</v>
      </c>
      <c r="AF290" s="1">
        <f>(Table2[[#This Row],[Current Week High]]/Table2[[#This Row],[Close Price]])-1</f>
        <v>2.1445942958213449E-2</v>
      </c>
      <c r="AG290" s="1">
        <f>(Table2[[#This Row],[Close Price]]/Table2[[#This Row],[Current Month Low]])-1</f>
        <v>3.135332345228603E-2</v>
      </c>
      <c r="AH290" s="1">
        <f>(Table2[[#This Row],[Current Month High]]/Table2[[#This Row],[Close Price]])-1</f>
        <v>2.1445942958213449E-2</v>
      </c>
      <c r="AI290">
        <v>7.2960424497015204</v>
      </c>
      <c r="AJ290">
        <v>88.379841732611396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0.16</v>
      </c>
      <c r="AM290" t="s">
        <v>3203</v>
      </c>
      <c r="AN290">
        <v>13.81</v>
      </c>
      <c r="AO290" t="s">
        <v>3203</v>
      </c>
      <c r="AQ290">
        <f>(Table2[[#This Row],[Sharpe Ratio]]-AVERAGE(Table2[Sharpe Ratio]))/_xlfn.STDEV.P(Table2[Sharpe Ratio])</f>
        <v>-0.75508740094610949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2.2233469935835162</v>
      </c>
      <c r="AS290">
        <f>_xlfn.RANK.AVG(Table2[[#This Row],[1Y Return vs Nifty Z-Score]],Table2[1Y Return vs Nifty Z-Score])</f>
        <v>311</v>
      </c>
      <c r="AT290">
        <f>_xlfn.RANK.AVG(Table2[[#This Row],[6M Return vs Nifty Z-Score]],Table2[6M Return vs Nifty Z-Score])</f>
        <v>87</v>
      </c>
      <c r="AU290">
        <f>_xlfn.RANK.AVG(Table2[[#This Row],[Sharpe Ratio Z-Score]],Table2[Sharpe Ratio Z-Score])</f>
        <v>547.5</v>
      </c>
      <c r="AV290">
        <f>(Table2[[#This Row],[Rank 1Y]]+Table2[[#This Row],[Rank 6M]]+Table2[[#This Row],[Rank Sharpe]])/3</f>
        <v>315.16666666666669</v>
      </c>
    </row>
    <row r="291" spans="1:48" hidden="1" x14ac:dyDescent="0.3">
      <c r="A291" t="s">
        <v>1184</v>
      </c>
      <c r="B291" t="s">
        <v>1185</v>
      </c>
      <c r="C291" t="s">
        <v>3166</v>
      </c>
      <c r="D291" t="s">
        <v>433</v>
      </c>
      <c r="E291">
        <v>10397.56550122</v>
      </c>
      <c r="F291">
        <v>221.21</v>
      </c>
      <c r="G291">
        <v>41.128735242822401</v>
      </c>
      <c r="H291">
        <f>(Table2[[#This Row],[1Y Return vs Nifty]]-AVERAGE(Table2[1Y Return vs Nifty]))/_xlfn.STDEV.P(Table2[1Y Return vs Nifty])</f>
        <v>0.30898171675691888</v>
      </c>
      <c r="I291">
        <v>-6.7441182495173502</v>
      </c>
      <c r="J291">
        <f>(Table2[[#This Row],[1M Return vs Nifty]]-AVERAGE(Table2[1M Return vs Nifty]))/_xlfn.STDEV.P(Table2[1M Return vs Nifty])</f>
        <v>-0.78683334694187701</v>
      </c>
      <c r="K291">
        <v>-3.0414531260291602</v>
      </c>
      <c r="L291">
        <f>(Table2[[#This Row],[6M Return vs Nifty]]-AVERAGE(Table2[6M Return vs Nifty]))/_xlfn.STDEV.P(Table2[6M Return vs Nifty])</f>
        <v>-0.39269577055539401</v>
      </c>
      <c r="M291">
        <v>3.3913079362424599</v>
      </c>
      <c r="N291">
        <f>(Table2[[#This Row],[1W Return vs Nifty]]-AVERAGE(Table2[1W Return vs Nifty]))/_xlfn.STDEV.P(Table2[1W Return vs Nifty])</f>
        <v>0.12479424841746492</v>
      </c>
      <c r="O291">
        <v>223.84</v>
      </c>
      <c r="P291">
        <v>238.225588187358</v>
      </c>
      <c r="Q291">
        <v>231.683391215293</v>
      </c>
      <c r="R291">
        <v>54.444990864631798</v>
      </c>
      <c r="S291">
        <f>(Table2[[#This Row],[Close Price]]-Table2[[#This Row],[20D EMA]])/Table2[[#This Row],[20D EMA]]</f>
        <v>-1.1749463902787685E-2</v>
      </c>
      <c r="T291">
        <f>(Table2[[#This Row],[Close Price]]-Table2[[#This Row],[50D EMA]])/Table2[[#This Row],[50D EMA]]</f>
        <v>-7.1426366566364363E-2</v>
      </c>
      <c r="U291">
        <f>(Table2[[#This Row],[Close Price]]-Table2[[#This Row],[200D EMA]])/Table2[[#This Row],[200D EMA]]</f>
        <v>-4.5205619446240485E-2</v>
      </c>
      <c r="V291">
        <v>0.71051141836653398</v>
      </c>
      <c r="W291">
        <v>220</v>
      </c>
      <c r="X291">
        <v>227.55</v>
      </c>
      <c r="Y291">
        <v>211.1</v>
      </c>
      <c r="Z291">
        <v>227.55</v>
      </c>
      <c r="AA291">
        <v>211.1</v>
      </c>
      <c r="AB291">
        <v>227.55</v>
      </c>
      <c r="AC291" s="1">
        <f>(Table2[[#This Row],[Close Price]]/Table2[[#This Row],[Day Low]])-1</f>
        <v>5.5000000000000604E-3</v>
      </c>
      <c r="AD291" s="1">
        <f>(Table2[[#This Row],[Day High]]/Table2[[#This Row],[Close Price]])-1</f>
        <v>2.8660548799783081E-2</v>
      </c>
      <c r="AE291" s="1">
        <f>(Table2[[#This Row],[Close Price]]/Table2[[#This Row],[Current Week Low]])-1</f>
        <v>4.7891994315490294E-2</v>
      </c>
      <c r="AF291" s="1">
        <f>(Table2[[#This Row],[Current Week High]]/Table2[[#This Row],[Close Price]])-1</f>
        <v>2.8660548799783081E-2</v>
      </c>
      <c r="AG291" s="1">
        <f>(Table2[[#This Row],[Close Price]]/Table2[[#This Row],[Current Month Low]])-1</f>
        <v>4.7891994315490294E-2</v>
      </c>
      <c r="AH291" s="1">
        <f>(Table2[[#This Row],[Current Month High]]/Table2[[#This Row],[Close Price]])-1</f>
        <v>2.8660548799783081E-2</v>
      </c>
      <c r="AI291">
        <v>73.681117490167694</v>
      </c>
      <c r="AJ291">
        <v>69.185468451242798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-0.14000000000000001</v>
      </c>
      <c r="AM291" t="s">
        <v>3202</v>
      </c>
      <c r="AN291">
        <v>2.41</v>
      </c>
      <c r="AO291" t="s">
        <v>3203</v>
      </c>
      <c r="AP291">
        <v>8.1410911454417006E-2</v>
      </c>
      <c r="AQ291">
        <f>(Table2[[#This Row],[Sharpe Ratio]]-AVERAGE(Table2[Sharpe Ratio]))/_xlfn.STDEV.P(Table2[Sharpe Ratio])</f>
        <v>0.216148236301418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214</v>
      </c>
      <c r="AT291">
        <f>_xlfn.RANK.AVG(Table2[[#This Row],[6M Return vs Nifty Z-Score]],Table2[6M Return vs Nifty Z-Score])</f>
        <v>443</v>
      </c>
      <c r="AU291">
        <f>_xlfn.RANK.AVG(Table2[[#This Row],[Sharpe Ratio Z-Score]],Table2[Sharpe Ratio Z-Score])</f>
        <v>289</v>
      </c>
      <c r="AV291">
        <f>(Table2[[#This Row],[Rank 1Y]]+Table2[[#This Row],[Rank 6M]]+Table2[[#This Row],[Rank Sharpe]])/3</f>
        <v>315.33333333333331</v>
      </c>
    </row>
    <row r="292" spans="1:48" hidden="1" x14ac:dyDescent="0.3">
      <c r="A292" t="s">
        <v>1215</v>
      </c>
      <c r="B292" t="s">
        <v>1216</v>
      </c>
      <c r="C292" t="s">
        <v>3163</v>
      </c>
      <c r="D292" t="s">
        <v>62</v>
      </c>
      <c r="E292">
        <v>9861.5756499700001</v>
      </c>
      <c r="F292">
        <v>7564.35</v>
      </c>
      <c r="G292">
        <v>72.289863868493995</v>
      </c>
      <c r="H292">
        <f>(Table2[[#This Row],[1Y Return vs Nifty]]-AVERAGE(Table2[1Y Return vs Nifty]))/_xlfn.STDEV.P(Table2[1Y Return vs Nifty])</f>
        <v>0.86059671485108535</v>
      </c>
      <c r="I292">
        <v>5.7952453051177599</v>
      </c>
      <c r="J292">
        <f>(Table2[[#This Row],[1M Return vs Nifty]]-AVERAGE(Table2[1M Return vs Nifty]))/_xlfn.STDEV.P(Table2[1M Return vs Nifty])</f>
        <v>0.53208865168834085</v>
      </c>
      <c r="K292">
        <v>-26.299094913032199</v>
      </c>
      <c r="L292">
        <f>(Table2[[#This Row],[6M Return vs Nifty]]-AVERAGE(Table2[6M Return vs Nifty]))/_xlfn.STDEV.P(Table2[6M Return vs Nifty])</f>
        <v>-1.1471978601457875</v>
      </c>
      <c r="M292">
        <v>-5.23000831153173</v>
      </c>
      <c r="N292">
        <f>(Table2[[#This Row],[1W Return vs Nifty]]-AVERAGE(Table2[1W Return vs Nifty]))/_xlfn.STDEV.P(Table2[1W Return vs Nifty])</f>
        <v>-2.0639996113085624</v>
      </c>
      <c r="O292">
        <v>7185.97</v>
      </c>
      <c r="P292">
        <v>7343.0266139594496</v>
      </c>
      <c r="Q292">
        <v>7095.0767000436299</v>
      </c>
      <c r="R292">
        <v>60.2483892395894</v>
      </c>
      <c r="S292">
        <f>(Table2[[#This Row],[Close Price]]-Table2[[#This Row],[20D EMA]])/Table2[[#This Row],[20D EMA]]</f>
        <v>5.2655382641452732E-2</v>
      </c>
      <c r="T292">
        <f>(Table2[[#This Row],[Close Price]]-Table2[[#This Row],[50D EMA]])/Table2[[#This Row],[50D EMA]]</f>
        <v>3.0140621527886644E-2</v>
      </c>
      <c r="U292">
        <f>(Table2[[#This Row],[Close Price]]-Table2[[#This Row],[200D EMA]])/Table2[[#This Row],[200D EMA]]</f>
        <v>6.6140694427374511E-2</v>
      </c>
      <c r="V292">
        <v>1.96144508643711</v>
      </c>
      <c r="W292">
        <v>7466.95</v>
      </c>
      <c r="X292">
        <v>7638.8</v>
      </c>
      <c r="Y292">
        <v>7205.8</v>
      </c>
      <c r="Z292">
        <v>7888</v>
      </c>
      <c r="AA292">
        <v>7205.8</v>
      </c>
      <c r="AB292">
        <v>7998.95</v>
      </c>
      <c r="AC292" s="1">
        <f>(Table2[[#This Row],[Close Price]]/Table2[[#This Row],[Day Low]])-1</f>
        <v>1.3044147878317203E-2</v>
      </c>
      <c r="AD292" s="1">
        <f>(Table2[[#This Row],[Day High]]/Table2[[#This Row],[Close Price]])-1</f>
        <v>9.8422204155015347E-3</v>
      </c>
      <c r="AE292" s="1">
        <f>(Table2[[#This Row],[Close Price]]/Table2[[#This Row],[Current Week Low]])-1</f>
        <v>4.9758527852563184E-2</v>
      </c>
      <c r="AF292" s="1">
        <f>(Table2[[#This Row],[Current Week High]]/Table2[[#This Row],[Close Price]])-1</f>
        <v>4.278622750137151E-2</v>
      </c>
      <c r="AG292" s="1">
        <f>(Table2[[#This Row],[Close Price]]/Table2[[#This Row],[Current Month Low]])-1</f>
        <v>4.9758527852563184E-2</v>
      </c>
      <c r="AH292" s="1">
        <f>(Table2[[#This Row],[Current Month High]]/Table2[[#This Row],[Close Price]])-1</f>
        <v>5.7453713802243289E-2</v>
      </c>
      <c r="AI292">
        <v>35.8722163834301</v>
      </c>
      <c r="AJ292">
        <v>126.95319531953101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-0.05</v>
      </c>
      <c r="AM292" t="s">
        <v>3202</v>
      </c>
      <c r="AN292">
        <v>16.23</v>
      </c>
      <c r="AO292" t="s">
        <v>3203</v>
      </c>
      <c r="AP292">
        <v>0.13308532425660599</v>
      </c>
      <c r="AQ292">
        <f>(Table2[[#This Row],[Sharpe Ratio]]-AVERAGE(Table2[Sharpe Ratio]))/_xlfn.STDEV.P(Table2[Sharpe Ratio])</f>
        <v>0.83262617949981499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110</v>
      </c>
      <c r="AT292">
        <f>_xlfn.RANK.AVG(Table2[[#This Row],[6M Return vs Nifty Z-Score]],Table2[6M Return vs Nifty Z-Score])</f>
        <v>694</v>
      </c>
      <c r="AU292">
        <f>_xlfn.RANK.AVG(Table2[[#This Row],[Sharpe Ratio Z-Score]],Table2[Sharpe Ratio Z-Score])</f>
        <v>143</v>
      </c>
      <c r="AV292">
        <f>(Table2[[#This Row],[Rank 1Y]]+Table2[[#This Row],[Rank 6M]]+Table2[[#This Row],[Rank Sharpe]])/3</f>
        <v>315.66666666666669</v>
      </c>
    </row>
    <row r="293" spans="1:48" hidden="1" x14ac:dyDescent="0.3">
      <c r="A293" t="s">
        <v>362</v>
      </c>
      <c r="B293" t="s">
        <v>363</v>
      </c>
      <c r="C293" t="s">
        <v>3163</v>
      </c>
      <c r="D293" t="s">
        <v>117</v>
      </c>
      <c r="E293">
        <v>68490.415710360001</v>
      </c>
      <c r="F293">
        <v>1446.65</v>
      </c>
      <c r="G293">
        <v>12.453370138116499</v>
      </c>
      <c r="H293">
        <f>(Table2[[#This Row],[1Y Return vs Nifty]]-AVERAGE(Table2[1Y Return vs Nifty]))/_xlfn.STDEV.P(Table2[1Y Return vs Nifty])</f>
        <v>-0.19863023971601398</v>
      </c>
      <c r="I293">
        <v>1.9316539308723899</v>
      </c>
      <c r="J293">
        <f>(Table2[[#This Row],[1M Return vs Nifty]]-AVERAGE(Table2[1M Return vs Nifty]))/_xlfn.STDEV.P(Table2[1M Return vs Nifty])</f>
        <v>0.12570633132515571</v>
      </c>
      <c r="K293">
        <v>8.1649266921427799</v>
      </c>
      <c r="L293">
        <f>(Table2[[#This Row],[6M Return vs Nifty]]-AVERAGE(Table2[6M Return vs Nifty]))/_xlfn.STDEV.P(Table2[6M Return vs Nifty])</f>
        <v>-2.9149153620252204E-2</v>
      </c>
      <c r="M293">
        <v>3.4668805882979301</v>
      </c>
      <c r="N293">
        <f>(Table2[[#This Row],[1W Return vs Nifty]]-AVERAGE(Table2[1W Return vs Nifty]))/_xlfn.STDEV.P(Table2[1W Return vs Nifty])</f>
        <v>0.1439807568377923</v>
      </c>
      <c r="O293">
        <v>1446.13</v>
      </c>
      <c r="P293">
        <v>1490.8042291962499</v>
      </c>
      <c r="Q293">
        <v>1426.78422407012</v>
      </c>
      <c r="R293">
        <v>63.971595477393898</v>
      </c>
      <c r="S293">
        <f>(Table2[[#This Row],[Close Price]]-Table2[[#This Row],[20D EMA]])/Table2[[#This Row],[20D EMA]]</f>
        <v>3.5958039733632646E-4</v>
      </c>
      <c r="T293">
        <f>(Table2[[#This Row],[Close Price]]-Table2[[#This Row],[50D EMA]])/Table2[[#This Row],[50D EMA]]</f>
        <v>-2.961772466935856E-2</v>
      </c>
      <c r="U293">
        <f>(Table2[[#This Row],[Close Price]]-Table2[[#This Row],[200D EMA]])/Table2[[#This Row],[200D EMA]]</f>
        <v>1.3923462002691577E-2</v>
      </c>
      <c r="V293">
        <v>0.81216627734903601</v>
      </c>
      <c r="W293">
        <v>1441.5</v>
      </c>
      <c r="X293">
        <v>1479.45</v>
      </c>
      <c r="Y293">
        <v>1395.5</v>
      </c>
      <c r="Z293">
        <v>1482.9</v>
      </c>
      <c r="AA293">
        <v>1391</v>
      </c>
      <c r="AB293">
        <v>1482.9</v>
      </c>
      <c r="AC293" s="1">
        <f>(Table2[[#This Row],[Close Price]]/Table2[[#This Row],[Day Low]])-1</f>
        <v>3.5726673603886372E-3</v>
      </c>
      <c r="AD293" s="1">
        <f>(Table2[[#This Row],[Day High]]/Table2[[#This Row],[Close Price]])-1</f>
        <v>2.2673072270417816E-2</v>
      </c>
      <c r="AE293" s="1">
        <f>(Table2[[#This Row],[Close Price]]/Table2[[#This Row],[Current Week Low]])-1</f>
        <v>3.6653529201003288E-2</v>
      </c>
      <c r="AF293" s="1">
        <f>(Table2[[#This Row],[Current Week High]]/Table2[[#This Row],[Close Price]])-1</f>
        <v>2.5057892372031931E-2</v>
      </c>
      <c r="AG293" s="1">
        <f>(Table2[[#This Row],[Close Price]]/Table2[[#This Row],[Current Month Low]])-1</f>
        <v>4.0007189072609695E-2</v>
      </c>
      <c r="AH293" s="1">
        <f>(Table2[[#This Row],[Current Month High]]/Table2[[#This Row],[Close Price]])-1</f>
        <v>2.5057892372031931E-2</v>
      </c>
      <c r="AI293">
        <v>24.736460097466502</v>
      </c>
      <c r="AJ293">
        <v>42.527093596059103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-0.03</v>
      </c>
      <c r="AM293" t="s">
        <v>3202</v>
      </c>
      <c r="AN293">
        <v>2.88</v>
      </c>
      <c r="AO293" t="s">
        <v>3203</v>
      </c>
      <c r="AP293">
        <v>8.5899707466278993E-2</v>
      </c>
      <c r="AQ293">
        <f>(Table2[[#This Row],[Sharpe Ratio]]-AVERAGE(Table2[Sharpe Ratio]))/_xlfn.STDEV.P(Table2[Sharpe Ratio])</f>
        <v>0.26969976369705434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359</v>
      </c>
      <c r="AT293">
        <f>_xlfn.RANK.AVG(Table2[[#This Row],[6M Return vs Nifty Z-Score]],Table2[6M Return vs Nifty Z-Score])</f>
        <v>316</v>
      </c>
      <c r="AU293">
        <f>_xlfn.RANK.AVG(Table2[[#This Row],[Sharpe Ratio Z-Score]],Table2[Sharpe Ratio Z-Score])</f>
        <v>274</v>
      </c>
      <c r="AV293">
        <f>(Table2[[#This Row],[Rank 1Y]]+Table2[[#This Row],[Rank 6M]]+Table2[[#This Row],[Rank Sharpe]])/3</f>
        <v>316.33333333333331</v>
      </c>
    </row>
    <row r="294" spans="1:48" x14ac:dyDescent="0.3">
      <c r="A294" t="s">
        <v>560</v>
      </c>
      <c r="B294" t="s">
        <v>561</v>
      </c>
      <c r="C294" t="s">
        <v>3161</v>
      </c>
      <c r="D294" t="s">
        <v>163</v>
      </c>
      <c r="E294">
        <v>36261.227792824997</v>
      </c>
      <c r="F294">
        <v>913.5</v>
      </c>
      <c r="G294">
        <v>3.6678094491324602</v>
      </c>
      <c r="H294">
        <f>(Table2[[#This Row],[1Y Return vs Nifty]]-AVERAGE(Table2[1Y Return vs Nifty]))/_xlfn.STDEV.P(Table2[1Y Return vs Nifty])</f>
        <v>-0.35415243215411496</v>
      </c>
      <c r="I294">
        <v>6.4694959058963599</v>
      </c>
      <c r="J294">
        <f>(Table2[[#This Row],[1M Return vs Nifty]]-AVERAGE(Table2[1M Return vs Nifty]))/_xlfn.STDEV.P(Table2[1M Return vs Nifty])</f>
        <v>0.6030080365583822</v>
      </c>
      <c r="K294">
        <v>28.0317803265946</v>
      </c>
      <c r="L294">
        <f>(Table2[[#This Row],[6M Return vs Nifty]]-AVERAGE(Table2[6M Return vs Nifty]))/_xlfn.STDEV.P(Table2[6M Return vs Nifty])</f>
        <v>0.61535224157953805</v>
      </c>
      <c r="M294">
        <v>5.3624721925908796</v>
      </c>
      <c r="N294">
        <f>(Table2[[#This Row],[1W Return vs Nifty]]-AVERAGE(Table2[1W Return vs Nifty]))/_xlfn.STDEV.P(Table2[1W Return vs Nifty])</f>
        <v>0.62523665150420138</v>
      </c>
      <c r="O294">
        <v>875.73</v>
      </c>
      <c r="P294">
        <v>866.64673502476603</v>
      </c>
      <c r="Q294">
        <v>793.659025146614</v>
      </c>
      <c r="R294">
        <v>71.354383379537197</v>
      </c>
      <c r="S294" s="1">
        <f>(Table2[[#This Row],[Close Price]]-Table2[[#This Row],[20D EMA]])/Table2[[#This Row],[20D EMA]]</f>
        <v>4.3129731766640381E-2</v>
      </c>
      <c r="T294" s="1">
        <f>(Table2[[#This Row],[Close Price]]-Table2[[#This Row],[50D EMA]])/Table2[[#This Row],[50D EMA]]</f>
        <v>5.4062702923464025E-2</v>
      </c>
      <c r="U294" s="1">
        <f>(Table2[[#This Row],[Close Price]]-Table2[[#This Row],[200D EMA]])/Table2[[#This Row],[200D EMA]]</f>
        <v>0.15099806221096973</v>
      </c>
      <c r="V294">
        <v>1.3906493412769001</v>
      </c>
      <c r="W294">
        <v>901</v>
      </c>
      <c r="X294">
        <v>918.8</v>
      </c>
      <c r="Y294">
        <v>850</v>
      </c>
      <c r="Z294">
        <v>918.8</v>
      </c>
      <c r="AA294">
        <v>850</v>
      </c>
      <c r="AB294">
        <v>918.8</v>
      </c>
      <c r="AC294" s="1">
        <f>(Table2[[#This Row],[Close Price]]/Table2[[#This Row],[Day Low]])-1</f>
        <v>1.3873473917868973E-2</v>
      </c>
      <c r="AD294" s="1">
        <f>(Table2[[#This Row],[Day High]]/Table2[[#This Row],[Close Price]])-1</f>
        <v>5.8018609742747085E-3</v>
      </c>
      <c r="AE294" s="1">
        <f>(Table2[[#This Row],[Close Price]]/Table2[[#This Row],[Current Week Low]])-1</f>
        <v>7.4705882352941178E-2</v>
      </c>
      <c r="AF294" s="1">
        <f>(Table2[[#This Row],[Current Week High]]/Table2[[#This Row],[Close Price]])-1</f>
        <v>5.8018609742747085E-3</v>
      </c>
      <c r="AG294" s="1">
        <f>(Table2[[#This Row],[Close Price]]/Table2[[#This Row],[Current Month Low]])-1</f>
        <v>7.4705882352941178E-2</v>
      </c>
      <c r="AH294" s="1">
        <f>(Table2[[#This Row],[Current Month High]]/Table2[[#This Row],[Close Price]])-1</f>
        <v>5.8018609742747085E-3</v>
      </c>
      <c r="AI294">
        <v>3.47564313081554</v>
      </c>
      <c r="AJ294">
        <v>50.333251049123596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0.1</v>
      </c>
      <c r="AM294" t="s">
        <v>3203</v>
      </c>
      <c r="AN294">
        <v>8.92</v>
      </c>
      <c r="AO294" t="s">
        <v>3203</v>
      </c>
      <c r="AP294">
        <v>5.7221267110601999E-2</v>
      </c>
      <c r="AQ294">
        <f>(Table2[[#This Row],[Sharpe Ratio]]-AVERAGE(Table2[Sharpe Ratio]))/_xlfn.STDEV.P(Table2[Sharpe Ratio])</f>
        <v>-7.2435249859533743E-2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1.417009247628473</v>
      </c>
      <c r="AS294">
        <f>_xlfn.RANK.AVG(Table2[[#This Row],[1Y Return vs Nifty Z-Score]],Table2[1Y Return vs Nifty Z-Score])</f>
        <v>436</v>
      </c>
      <c r="AT294">
        <f>_xlfn.RANK.AVG(Table2[[#This Row],[6M Return vs Nifty Z-Score]],Table2[6M Return vs Nifty Z-Score])</f>
        <v>144</v>
      </c>
      <c r="AU294">
        <f>_xlfn.RANK.AVG(Table2[[#This Row],[Sharpe Ratio Z-Score]],Table2[Sharpe Ratio Z-Score])</f>
        <v>369</v>
      </c>
      <c r="AV294">
        <f>(Table2[[#This Row],[Rank 1Y]]+Table2[[#This Row],[Rank 6M]]+Table2[[#This Row],[Rank Sharpe]])/3</f>
        <v>316.33333333333331</v>
      </c>
    </row>
    <row r="295" spans="1:48" x14ac:dyDescent="0.3">
      <c r="A295" t="s">
        <v>1344</v>
      </c>
      <c r="B295" t="s">
        <v>1345</v>
      </c>
      <c r="C295" t="s">
        <v>3167</v>
      </c>
      <c r="D295" t="s">
        <v>1346</v>
      </c>
      <c r="E295">
        <v>8605.1862880600002</v>
      </c>
      <c r="F295">
        <v>273.3</v>
      </c>
      <c r="G295">
        <v>12.7444291559865</v>
      </c>
      <c r="H295">
        <f>(Table2[[#This Row],[1Y Return vs Nifty]]-AVERAGE(Table2[1Y Return vs Nifty]))/_xlfn.STDEV.P(Table2[1Y Return vs Nifty])</f>
        <v>-0.1934779064511854</v>
      </c>
      <c r="I295">
        <v>7.3799885601704904</v>
      </c>
      <c r="J295">
        <f>(Table2[[#This Row],[1M Return vs Nifty]]-AVERAGE(Table2[1M Return vs Nifty]))/_xlfn.STDEV.P(Table2[1M Return vs Nifty])</f>
        <v>0.6987759585969352</v>
      </c>
      <c r="K295">
        <v>35.488577230245703</v>
      </c>
      <c r="L295">
        <f>(Table2[[#This Row],[6M Return vs Nifty]]-AVERAGE(Table2[6M Return vs Nifty]))/_xlfn.STDEV.P(Table2[6M Return vs Nifty])</f>
        <v>0.85725848886725653</v>
      </c>
      <c r="M295">
        <v>0.97788078829380298</v>
      </c>
      <c r="N295">
        <f>(Table2[[#This Row],[1W Return vs Nifty]]-AVERAGE(Table2[1W Return vs Nifty]))/_xlfn.STDEV.P(Table2[1W Return vs Nifty])</f>
        <v>-0.48793058042638215</v>
      </c>
      <c r="O295">
        <v>265.32</v>
      </c>
      <c r="P295">
        <v>257.35673758920899</v>
      </c>
      <c r="Q295">
        <v>225.916791680963</v>
      </c>
      <c r="R295">
        <v>57.402748675946199</v>
      </c>
      <c r="S295" s="1">
        <f>(Table2[[#This Row],[Close Price]]-Table2[[#This Row],[20D EMA]])/Table2[[#This Row],[20D EMA]]</f>
        <v>3.0076888285843578E-2</v>
      </c>
      <c r="T295" s="1">
        <f>(Table2[[#This Row],[Close Price]]-Table2[[#This Row],[50D EMA]])/Table2[[#This Row],[50D EMA]]</f>
        <v>6.1950048637310379E-2</v>
      </c>
      <c r="U295" s="1">
        <f>(Table2[[#This Row],[Close Price]]-Table2[[#This Row],[200D EMA]])/Table2[[#This Row],[200D EMA]]</f>
        <v>0.20973743459472907</v>
      </c>
      <c r="V295">
        <v>0.344676693490851</v>
      </c>
      <c r="W295">
        <v>270.25</v>
      </c>
      <c r="X295">
        <v>275.89999999999998</v>
      </c>
      <c r="Y295">
        <v>259.3</v>
      </c>
      <c r="Z295">
        <v>280.10000000000002</v>
      </c>
      <c r="AA295">
        <v>259.3</v>
      </c>
      <c r="AB295">
        <v>280.10000000000002</v>
      </c>
      <c r="AC295" s="1">
        <f>(Table2[[#This Row],[Close Price]]/Table2[[#This Row],[Day Low]])-1</f>
        <v>1.1285846438482849E-2</v>
      </c>
      <c r="AD295" s="1">
        <f>(Table2[[#This Row],[Day High]]/Table2[[#This Row],[Close Price]])-1</f>
        <v>9.5133552872299632E-3</v>
      </c>
      <c r="AE295" s="1">
        <f>(Table2[[#This Row],[Close Price]]/Table2[[#This Row],[Current Week Low]])-1</f>
        <v>5.3991515618974084E-2</v>
      </c>
      <c r="AF295" s="1">
        <f>(Table2[[#This Row],[Current Week High]]/Table2[[#This Row],[Close Price]])-1</f>
        <v>2.4881083058909681E-2</v>
      </c>
      <c r="AG295" s="1">
        <f>(Table2[[#This Row],[Close Price]]/Table2[[#This Row],[Current Month Low]])-1</f>
        <v>5.3991515618974084E-2</v>
      </c>
      <c r="AH295" s="1">
        <f>(Table2[[#This Row],[Current Month High]]/Table2[[#This Row],[Close Price]])-1</f>
        <v>2.4881083058909681E-2</v>
      </c>
      <c r="AI295">
        <v>2.4881083058909601</v>
      </c>
      <c r="AJ295">
        <v>61.143867924528301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0.13</v>
      </c>
      <c r="AM295" t="s">
        <v>3203</v>
      </c>
      <c r="AN295">
        <v>6.34</v>
      </c>
      <c r="AO295" t="s">
        <v>3203</v>
      </c>
      <c r="AP295">
        <v>1.5111233449207E-2</v>
      </c>
      <c r="AQ295">
        <f>(Table2[[#This Row],[Sharpe Ratio]]-AVERAGE(Table2[Sharpe Ratio]))/_xlfn.STDEV.P(Table2[Sharpe Ratio])</f>
        <v>-0.57480974299537757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0.29981621759124666</v>
      </c>
      <c r="AS295">
        <f>_xlfn.RANK.AVG(Table2[[#This Row],[1Y Return vs Nifty Z-Score]],Table2[1Y Return vs Nifty Z-Score])</f>
        <v>355</v>
      </c>
      <c r="AT295">
        <f>_xlfn.RANK.AVG(Table2[[#This Row],[6M Return vs Nifty Z-Score]],Table2[6M Return vs Nifty Z-Score])</f>
        <v>110</v>
      </c>
      <c r="AU295">
        <f>_xlfn.RANK.AVG(Table2[[#This Row],[Sharpe Ratio Z-Score]],Table2[Sharpe Ratio Z-Score])</f>
        <v>485</v>
      </c>
      <c r="AV295">
        <f>(Table2[[#This Row],[Rank 1Y]]+Table2[[#This Row],[Rank 6M]]+Table2[[#This Row],[Rank Sharpe]])/3</f>
        <v>316.66666666666669</v>
      </c>
    </row>
    <row r="296" spans="1:48" hidden="1" x14ac:dyDescent="0.3">
      <c r="A296" t="s">
        <v>1083</v>
      </c>
      <c r="B296" t="s">
        <v>1084</v>
      </c>
      <c r="C296" t="s">
        <v>3166</v>
      </c>
      <c r="D296" t="s">
        <v>67</v>
      </c>
      <c r="E296">
        <v>12112.5</v>
      </c>
      <c r="F296">
        <v>80.81</v>
      </c>
      <c r="G296">
        <v>26.633735551656699</v>
      </c>
      <c r="H296">
        <f>(Table2[[#This Row],[1Y Return vs Nifty]]-AVERAGE(Table2[1Y Return vs Nifty]))/_xlfn.STDEV.P(Table2[1Y Return vs Nifty])</f>
        <v>5.2390906999463027E-2</v>
      </c>
      <c r="I296">
        <v>-4.9065030028112</v>
      </c>
      <c r="J296">
        <f>(Table2[[#This Row],[1M Return vs Nifty]]-AVERAGE(Table2[1M Return vs Nifty]))/_xlfn.STDEV.P(Table2[1M Return vs Nifty])</f>
        <v>-0.59354832387520484</v>
      </c>
      <c r="K296">
        <v>6.2003645436255397</v>
      </c>
      <c r="L296">
        <f>(Table2[[#This Row],[6M Return vs Nifty]]-AVERAGE(Table2[6M Return vs Nifty]))/_xlfn.STDEV.P(Table2[6M Return vs Nifty])</f>
        <v>-9.2881593037853802E-2</v>
      </c>
      <c r="M296">
        <v>2.3695280858980401</v>
      </c>
      <c r="N296">
        <f>(Table2[[#This Row],[1W Return vs Nifty]]-AVERAGE(Table2[1W Return vs Nifty]))/_xlfn.STDEV.P(Table2[1W Return vs Nifty])</f>
        <v>-0.13461688999229296</v>
      </c>
      <c r="O296">
        <v>80.17</v>
      </c>
      <c r="P296">
        <v>84.871204489569806</v>
      </c>
      <c r="Q296">
        <v>80.706198796467802</v>
      </c>
      <c r="R296">
        <v>57.898250042015803</v>
      </c>
      <c r="S296">
        <f>(Table2[[#This Row],[Close Price]]-Table2[[#This Row],[20D EMA]])/Table2[[#This Row],[20D EMA]]</f>
        <v>7.9830360483971637E-3</v>
      </c>
      <c r="T296">
        <f>(Table2[[#This Row],[Close Price]]-Table2[[#This Row],[50D EMA]])/Table2[[#This Row],[50D EMA]]</f>
        <v>-4.7851382739229328E-2</v>
      </c>
      <c r="U296">
        <f>(Table2[[#This Row],[Close Price]]-Table2[[#This Row],[200D EMA]])/Table2[[#This Row],[200D EMA]]</f>
        <v>1.2861614730979346E-3</v>
      </c>
      <c r="V296">
        <v>0.37457255779353799</v>
      </c>
      <c r="W296">
        <v>80.22</v>
      </c>
      <c r="X296">
        <v>82.55</v>
      </c>
      <c r="Y296">
        <v>76.23</v>
      </c>
      <c r="Z296">
        <v>82.55</v>
      </c>
      <c r="AA296">
        <v>76.23</v>
      </c>
      <c r="AB296">
        <v>82.55</v>
      </c>
      <c r="AC296" s="1">
        <f>(Table2[[#This Row],[Close Price]]/Table2[[#This Row],[Day Low]])-1</f>
        <v>7.3547743704811541E-3</v>
      </c>
      <c r="AD296" s="1">
        <f>(Table2[[#This Row],[Day High]]/Table2[[#This Row],[Close Price]])-1</f>
        <v>2.1531988615270281E-2</v>
      </c>
      <c r="AE296" s="1">
        <f>(Table2[[#This Row],[Close Price]]/Table2[[#This Row],[Current Week Low]])-1</f>
        <v>6.0081332808605614E-2</v>
      </c>
      <c r="AF296" s="1">
        <f>(Table2[[#This Row],[Current Week High]]/Table2[[#This Row],[Close Price]])-1</f>
        <v>2.1531988615270281E-2</v>
      </c>
      <c r="AG296" s="1">
        <f>(Table2[[#This Row],[Close Price]]/Table2[[#This Row],[Current Month Low]])-1</f>
        <v>6.0081332808605614E-2</v>
      </c>
      <c r="AH296" s="1">
        <f>(Table2[[#This Row],[Current Month High]]/Table2[[#This Row],[Close Price]])-1</f>
        <v>2.1531988615270281E-2</v>
      </c>
      <c r="AI296">
        <v>63.098626407622803</v>
      </c>
      <c r="AJ296">
        <v>61.943887775551097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-0.23</v>
      </c>
      <c r="AM296" t="s">
        <v>3202</v>
      </c>
      <c r="AN296">
        <v>7.32</v>
      </c>
      <c r="AO296" t="s">
        <v>3203</v>
      </c>
      <c r="AP296">
        <v>6.9336916750931996E-2</v>
      </c>
      <c r="AQ296">
        <f>(Table2[[#This Row],[Sharpe Ratio]]-AVERAGE(Table2[Sharpe Ratio]))/_xlfn.STDEV.P(Table2[Sharpe Ratio])</f>
        <v>7.2104965805319207E-2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278</v>
      </c>
      <c r="AT296">
        <f>_xlfn.RANK.AVG(Table2[[#This Row],[6M Return vs Nifty Z-Score]],Table2[6M Return vs Nifty Z-Score])</f>
        <v>346</v>
      </c>
      <c r="AU296">
        <f>_xlfn.RANK.AVG(Table2[[#This Row],[Sharpe Ratio Z-Score]],Table2[Sharpe Ratio Z-Score])</f>
        <v>328</v>
      </c>
      <c r="AV296">
        <f>(Table2[[#This Row],[Rank 1Y]]+Table2[[#This Row],[Rank 6M]]+Table2[[#This Row],[Rank Sharpe]])/3</f>
        <v>317.33333333333331</v>
      </c>
    </row>
    <row r="297" spans="1:48" x14ac:dyDescent="0.3">
      <c r="A297" t="s">
        <v>1530</v>
      </c>
      <c r="B297" t="s">
        <v>1531</v>
      </c>
      <c r="C297" t="s">
        <v>3171</v>
      </c>
      <c r="D297" t="s">
        <v>396</v>
      </c>
      <c r="E297">
        <v>6632.3614934500001</v>
      </c>
      <c r="F297">
        <v>338.1</v>
      </c>
      <c r="G297">
        <v>29.4765141577425</v>
      </c>
      <c r="H297">
        <f>(Table2[[#This Row],[1Y Return vs Nifty]]-AVERAGE(Table2[1Y Return vs Nifty]))/_xlfn.STDEV.P(Table2[1Y Return vs Nifty])</f>
        <v>0.10271383766784345</v>
      </c>
      <c r="I297">
        <v>8.66790863470146</v>
      </c>
      <c r="J297">
        <f>(Table2[[#This Row],[1M Return vs Nifty]]-AVERAGE(Table2[1M Return vs Nifty]))/_xlfn.STDEV.P(Table2[1M Return vs Nifty])</f>
        <v>0.83424265205192016</v>
      </c>
      <c r="K297">
        <v>17.675157185653902</v>
      </c>
      <c r="L297">
        <f>(Table2[[#This Row],[6M Return vs Nifty]]-AVERAGE(Table2[6M Return vs Nifty]))/_xlfn.STDEV.P(Table2[6M Return vs Nifty])</f>
        <v>0.27937261507644623</v>
      </c>
      <c r="M297">
        <v>1.60334338128029</v>
      </c>
      <c r="N297">
        <f>(Table2[[#This Row],[1W Return vs Nifty]]-AVERAGE(Table2[1W Return vs Nifty]))/_xlfn.STDEV.P(Table2[1W Return vs Nifty])</f>
        <v>-0.32913711505842441</v>
      </c>
      <c r="O297">
        <v>334.29</v>
      </c>
      <c r="P297">
        <v>332.02680582229999</v>
      </c>
      <c r="Q297">
        <v>303.99669636495099</v>
      </c>
      <c r="R297">
        <v>56.843724043378003</v>
      </c>
      <c r="S297" s="1">
        <f>(Table2[[#This Row],[Close Price]]-Table2[[#This Row],[20D EMA]])/Table2[[#This Row],[20D EMA]]</f>
        <v>1.1397289778336182E-2</v>
      </c>
      <c r="T297" s="1">
        <f>(Table2[[#This Row],[Close Price]]-Table2[[#This Row],[50D EMA]])/Table2[[#This Row],[50D EMA]]</f>
        <v>1.8291276701768444E-2</v>
      </c>
      <c r="U297" s="1">
        <f>(Table2[[#This Row],[Close Price]]-Table2[[#This Row],[200D EMA]])/Table2[[#This Row],[200D EMA]]</f>
        <v>0.11218313897104883</v>
      </c>
      <c r="V297">
        <v>0.63424763184625799</v>
      </c>
      <c r="W297">
        <v>336.4</v>
      </c>
      <c r="X297">
        <v>349.4</v>
      </c>
      <c r="Y297">
        <v>333</v>
      </c>
      <c r="Z297">
        <v>349.65</v>
      </c>
      <c r="AA297">
        <v>333</v>
      </c>
      <c r="AB297">
        <v>349.65</v>
      </c>
      <c r="AC297" s="1">
        <f>(Table2[[#This Row],[Close Price]]/Table2[[#This Row],[Day Low]])-1</f>
        <v>5.0535077288942354E-3</v>
      </c>
      <c r="AD297" s="1">
        <f>(Table2[[#This Row],[Day High]]/Table2[[#This Row],[Close Price]])-1</f>
        <v>3.342206447796503E-2</v>
      </c>
      <c r="AE297" s="1">
        <f>(Table2[[#This Row],[Close Price]]/Table2[[#This Row],[Current Week Low]])-1</f>
        <v>1.5315315315315381E-2</v>
      </c>
      <c r="AF297" s="1">
        <f>(Table2[[#This Row],[Current Week High]]/Table2[[#This Row],[Close Price]])-1</f>
        <v>3.4161490683229712E-2</v>
      </c>
      <c r="AG297" s="1">
        <f>(Table2[[#This Row],[Close Price]]/Table2[[#This Row],[Current Month Low]])-1</f>
        <v>1.5315315315315381E-2</v>
      </c>
      <c r="AH297" s="1">
        <f>(Table2[[#This Row],[Current Month High]]/Table2[[#This Row],[Close Price]])-1</f>
        <v>3.4161490683229712E-2</v>
      </c>
      <c r="AI297">
        <v>12.0082815734989</v>
      </c>
      <c r="AJ297">
        <v>59.481132075471699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0.03</v>
      </c>
      <c r="AM297" t="s">
        <v>3203</v>
      </c>
      <c r="AN297">
        <v>2.66</v>
      </c>
      <c r="AO297" t="s">
        <v>3203</v>
      </c>
      <c r="AP297">
        <v>1.7845713786405999E-2</v>
      </c>
      <c r="AQ297">
        <f>(Table2[[#This Row],[Sharpe Ratio]]-AVERAGE(Table2[Sharpe Ratio]))/_xlfn.STDEV.P(Table2[Sharpe Ratio])</f>
        <v>-0.54218727623516527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0.34500471350262013</v>
      </c>
      <c r="AS297">
        <f>_xlfn.RANK.AVG(Table2[[#This Row],[1Y Return vs Nifty Z-Score]],Table2[1Y Return vs Nifty Z-Score])</f>
        <v>259</v>
      </c>
      <c r="AT297">
        <f>_xlfn.RANK.AVG(Table2[[#This Row],[6M Return vs Nifty Z-Score]],Table2[6M Return vs Nifty Z-Score])</f>
        <v>218</v>
      </c>
      <c r="AU297">
        <f>_xlfn.RANK.AVG(Table2[[#This Row],[Sharpe Ratio Z-Score]],Table2[Sharpe Ratio Z-Score])</f>
        <v>475</v>
      </c>
      <c r="AV297">
        <f>(Table2[[#This Row],[Rank 1Y]]+Table2[[#This Row],[Rank 6M]]+Table2[[#This Row],[Rank Sharpe]])/3</f>
        <v>317.33333333333331</v>
      </c>
    </row>
    <row r="298" spans="1:48" hidden="1" x14ac:dyDescent="0.3">
      <c r="A298" t="s">
        <v>925</v>
      </c>
      <c r="B298" t="s">
        <v>926</v>
      </c>
      <c r="C298" t="s">
        <v>3156</v>
      </c>
      <c r="D298" t="s">
        <v>21</v>
      </c>
      <c r="E298">
        <v>16959.61558116</v>
      </c>
      <c r="F298">
        <v>737.3</v>
      </c>
      <c r="G298">
        <v>24.313848425923599</v>
      </c>
      <c r="H298">
        <f>(Table2[[#This Row],[1Y Return vs Nifty]]-AVERAGE(Table2[1Y Return vs Nifty]))/_xlfn.STDEV.P(Table2[1Y Return vs Nifty])</f>
        <v>1.1324213048407047E-2</v>
      </c>
      <c r="I298">
        <v>11.703496513886799</v>
      </c>
      <c r="J298">
        <f>(Table2[[#This Row],[1M Return vs Nifty]]-AVERAGE(Table2[1M Return vs Nifty]))/_xlfn.STDEV.P(Table2[1M Return vs Nifty])</f>
        <v>1.1535334689413344</v>
      </c>
      <c r="K298">
        <v>12.3835699487397</v>
      </c>
      <c r="L298">
        <f>(Table2[[#This Row],[6M Return vs Nifty]]-AVERAGE(Table2[6M Return vs Nifty]))/_xlfn.STDEV.P(Table2[6M Return vs Nifty])</f>
        <v>0.10770802138867436</v>
      </c>
      <c r="M298">
        <v>6.6268127195234197</v>
      </c>
      <c r="N298">
        <f>(Table2[[#This Row],[1W Return vs Nifty]]-AVERAGE(Table2[1W Return vs Nifty]))/_xlfn.STDEV.P(Table2[1W Return vs Nifty])</f>
        <v>0.94622949092906095</v>
      </c>
      <c r="O298">
        <v>706.32</v>
      </c>
      <c r="P298">
        <v>713.72598365635599</v>
      </c>
      <c r="Q298">
        <v>665.99762491253102</v>
      </c>
      <c r="R298">
        <v>74.890836024667607</v>
      </c>
      <c r="S298">
        <f>(Table2[[#This Row],[Close Price]]-Table2[[#This Row],[20D EMA]])/Table2[[#This Row],[20D EMA]]</f>
        <v>4.3861139426888525E-2</v>
      </c>
      <c r="T298">
        <f>(Table2[[#This Row],[Close Price]]-Table2[[#This Row],[50D EMA]])/Table2[[#This Row],[50D EMA]]</f>
        <v>3.3029505557407801E-2</v>
      </c>
      <c r="U298">
        <f>(Table2[[#This Row],[Close Price]]-Table2[[#This Row],[200D EMA]])/Table2[[#This Row],[200D EMA]]</f>
        <v>0.10706100505513581</v>
      </c>
      <c r="V298">
        <v>0.87625605568420795</v>
      </c>
      <c r="W298">
        <v>730</v>
      </c>
      <c r="X298">
        <v>751</v>
      </c>
      <c r="Y298">
        <v>691.6</v>
      </c>
      <c r="Z298">
        <v>751</v>
      </c>
      <c r="AA298">
        <v>691.6</v>
      </c>
      <c r="AB298">
        <v>751</v>
      </c>
      <c r="AC298" s="1">
        <f>(Table2[[#This Row],[Close Price]]/Table2[[#This Row],[Day Low]])-1</f>
        <v>1.0000000000000009E-2</v>
      </c>
      <c r="AD298" s="1">
        <f>(Table2[[#This Row],[Day High]]/Table2[[#This Row],[Close Price]])-1</f>
        <v>1.8581310185813216E-2</v>
      </c>
      <c r="AE298" s="1">
        <f>(Table2[[#This Row],[Close Price]]/Table2[[#This Row],[Current Week Low]])-1</f>
        <v>6.6078658183921224E-2</v>
      </c>
      <c r="AF298" s="1">
        <f>(Table2[[#This Row],[Current Week High]]/Table2[[#This Row],[Close Price]])-1</f>
        <v>1.8581310185813216E-2</v>
      </c>
      <c r="AG298" s="1">
        <f>(Table2[[#This Row],[Close Price]]/Table2[[#This Row],[Current Month Low]])-1</f>
        <v>6.6078658183921224E-2</v>
      </c>
      <c r="AH298" s="1">
        <f>(Table2[[#This Row],[Current Month High]]/Table2[[#This Row],[Close Price]])-1</f>
        <v>1.8581310185813216E-2</v>
      </c>
      <c r="AI298">
        <v>13.861386138613801</v>
      </c>
      <c r="AJ298">
        <v>53.6041666666666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-0.08</v>
      </c>
      <c r="AM298" t="s">
        <v>3202</v>
      </c>
      <c r="AN298">
        <v>12.38</v>
      </c>
      <c r="AO298" t="s">
        <v>3203</v>
      </c>
      <c r="AP298">
        <v>4.8589278100418E-2</v>
      </c>
      <c r="AQ298">
        <f>(Table2[[#This Row],[Sharpe Ratio]]-AVERAGE(Table2[Sharpe Ratio]))/_xlfn.STDEV.P(Table2[Sharpe Ratio])</f>
        <v>-0.17541524599572547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297</v>
      </c>
      <c r="AT298">
        <f>_xlfn.RANK.AVG(Table2[[#This Row],[6M Return vs Nifty Z-Score]],Table2[6M Return vs Nifty Z-Score])</f>
        <v>266</v>
      </c>
      <c r="AU298">
        <f>_xlfn.RANK.AVG(Table2[[#This Row],[Sharpe Ratio Z-Score]],Table2[Sharpe Ratio Z-Score])</f>
        <v>391</v>
      </c>
      <c r="AV298">
        <f>(Table2[[#This Row],[Rank 1Y]]+Table2[[#This Row],[Rank 6M]]+Table2[[#This Row],[Rank Sharpe]])/3</f>
        <v>318</v>
      </c>
    </row>
    <row r="299" spans="1:48" x14ac:dyDescent="0.3">
      <c r="A299" t="s">
        <v>1217</v>
      </c>
      <c r="B299" t="s">
        <v>1218</v>
      </c>
      <c r="C299" t="s">
        <v>3156</v>
      </c>
      <c r="D299" t="s">
        <v>257</v>
      </c>
      <c r="E299">
        <v>9818.9920739000008</v>
      </c>
      <c r="F299">
        <v>824.9</v>
      </c>
      <c r="G299">
        <v>-1.53968644361712</v>
      </c>
      <c r="H299">
        <f>(Table2[[#This Row],[1Y Return vs Nifty]]-AVERAGE(Table2[1Y Return vs Nifty]))/_xlfn.STDEV.P(Table2[1Y Return vs Nifty])</f>
        <v>-0.44633564128820097</v>
      </c>
      <c r="I299">
        <v>15.292302868142301</v>
      </c>
      <c r="J299">
        <f>(Table2[[#This Row],[1M Return vs Nifty]]-AVERAGE(Table2[1M Return vs Nifty]))/_xlfn.STDEV.P(Table2[1M Return vs Nifty])</f>
        <v>1.5310132053592032</v>
      </c>
      <c r="K299">
        <v>14.5316660258826</v>
      </c>
      <c r="L299">
        <f>(Table2[[#This Row],[6M Return vs Nifty]]-AVERAGE(Table2[6M Return vs Nifty]))/_xlfn.STDEV.P(Table2[6M Return vs Nifty])</f>
        <v>0.17739449234253341</v>
      </c>
      <c r="M299">
        <v>15.8146273691573</v>
      </c>
      <c r="N299">
        <f>(Table2[[#This Row],[1W Return vs Nifty]]-AVERAGE(Table2[1W Return vs Nifty]))/_xlfn.STDEV.P(Table2[1W Return vs Nifty])</f>
        <v>3.278846890808278</v>
      </c>
      <c r="O299">
        <v>760.86</v>
      </c>
      <c r="P299">
        <v>751.17525985418001</v>
      </c>
      <c r="Q299">
        <v>726.23303539835103</v>
      </c>
      <c r="R299">
        <v>81.777634086832606</v>
      </c>
      <c r="S299" s="1">
        <f>(Table2[[#This Row],[Close Price]]-Table2[[#This Row],[20D EMA]])/Table2[[#This Row],[20D EMA]]</f>
        <v>8.4167915253791706E-2</v>
      </c>
      <c r="T299" s="1">
        <f>(Table2[[#This Row],[Close Price]]-Table2[[#This Row],[50D EMA]])/Table2[[#This Row],[50D EMA]]</f>
        <v>9.81458576792473E-2</v>
      </c>
      <c r="U299" s="1">
        <f>(Table2[[#This Row],[Close Price]]-Table2[[#This Row],[200D EMA]])/Table2[[#This Row],[200D EMA]]</f>
        <v>0.13586130042614827</v>
      </c>
      <c r="V299">
        <v>0.69910200722535898</v>
      </c>
      <c r="W299">
        <v>816.35</v>
      </c>
      <c r="X299">
        <v>840</v>
      </c>
      <c r="Y299">
        <v>745.75</v>
      </c>
      <c r="Z299">
        <v>840</v>
      </c>
      <c r="AA299">
        <v>738.4</v>
      </c>
      <c r="AB299">
        <v>840</v>
      </c>
      <c r="AC299" s="1">
        <f>(Table2[[#This Row],[Close Price]]/Table2[[#This Row],[Day Low]])-1</f>
        <v>1.047344888834445E-2</v>
      </c>
      <c r="AD299" s="1">
        <f>(Table2[[#This Row],[Day High]]/Table2[[#This Row],[Close Price]])-1</f>
        <v>1.8305249121105538E-2</v>
      </c>
      <c r="AE299" s="1">
        <f>(Table2[[#This Row],[Close Price]]/Table2[[#This Row],[Current Week Low]])-1</f>
        <v>0.10613476366074415</v>
      </c>
      <c r="AF299" s="1">
        <f>(Table2[[#This Row],[Current Week High]]/Table2[[#This Row],[Close Price]])-1</f>
        <v>1.8305249121105538E-2</v>
      </c>
      <c r="AG299" s="1">
        <f>(Table2[[#This Row],[Close Price]]/Table2[[#This Row],[Current Month Low]])-1</f>
        <v>0.11714517876489716</v>
      </c>
      <c r="AH299" s="1">
        <f>(Table2[[#This Row],[Current Month High]]/Table2[[#This Row],[Close Price]])-1</f>
        <v>1.8305249121105538E-2</v>
      </c>
      <c r="AI299">
        <v>11.734755727967</v>
      </c>
      <c r="AJ299">
        <v>29.793092596963199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0.15</v>
      </c>
      <c r="AM299" t="s">
        <v>3203</v>
      </c>
      <c r="AN299">
        <v>13.54</v>
      </c>
      <c r="AO299" t="s">
        <v>3203</v>
      </c>
      <c r="AP299">
        <v>9.6388014050322005E-2</v>
      </c>
      <c r="AQ299">
        <f>(Table2[[#This Row],[Sharpe Ratio]]-AVERAGE(Table2[Sharpe Ratio]))/_xlfn.STDEV.P(Table2[Sharpe Ratio])</f>
        <v>0.39482570746571077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4.9357446546875243</v>
      </c>
      <c r="AS299">
        <f>_xlfn.RANK.AVG(Table2[[#This Row],[1Y Return vs Nifty Z-Score]],Table2[1Y Return vs Nifty Z-Score])</f>
        <v>471</v>
      </c>
      <c r="AT299">
        <f>_xlfn.RANK.AVG(Table2[[#This Row],[6M Return vs Nifty Z-Score]],Table2[6M Return vs Nifty Z-Score])</f>
        <v>243</v>
      </c>
      <c r="AU299">
        <f>_xlfn.RANK.AVG(Table2[[#This Row],[Sharpe Ratio Z-Score]],Table2[Sharpe Ratio Z-Score])</f>
        <v>244</v>
      </c>
      <c r="AV299">
        <f>(Table2[[#This Row],[Rank 1Y]]+Table2[[#This Row],[Rank 6M]]+Table2[[#This Row],[Rank Sharpe]])/3</f>
        <v>319.33333333333331</v>
      </c>
    </row>
    <row r="300" spans="1:48" hidden="1" x14ac:dyDescent="0.3">
      <c r="A300" t="s">
        <v>277</v>
      </c>
      <c r="B300" t="s">
        <v>278</v>
      </c>
      <c r="C300" t="s">
        <v>3164</v>
      </c>
      <c r="D300" t="s">
        <v>117</v>
      </c>
      <c r="E300">
        <v>96306.223902330006</v>
      </c>
      <c r="F300">
        <v>947.6</v>
      </c>
      <c r="G300">
        <v>25.633329737040299</v>
      </c>
      <c r="H300">
        <f>(Table2[[#This Row],[1Y Return vs Nifty]]-AVERAGE(Table2[1Y Return vs Nifty]))/_xlfn.STDEV.P(Table2[1Y Return vs Nifty])</f>
        <v>3.4681700823009108E-2</v>
      </c>
      <c r="I300">
        <v>-4.8399254790217201</v>
      </c>
      <c r="J300">
        <f>(Table2[[#This Row],[1M Return vs Nifty]]-AVERAGE(Table2[1M Return vs Nifty]))/_xlfn.STDEV.P(Table2[1M Return vs Nifty])</f>
        <v>-0.58654553140031773</v>
      </c>
      <c r="K300">
        <v>-5.9565369356486704</v>
      </c>
      <c r="L300">
        <f>(Table2[[#This Row],[6M Return vs Nifty]]-AVERAGE(Table2[6M Return vs Nifty]))/_xlfn.STDEV.P(Table2[6M Return vs Nifty])</f>
        <v>-0.48726412128638458</v>
      </c>
      <c r="M300">
        <v>3.1895849604281201</v>
      </c>
      <c r="N300">
        <f>(Table2[[#This Row],[1W Return vs Nifty]]-AVERAGE(Table2[1W Return vs Nifty]))/_xlfn.STDEV.P(Table2[1W Return vs Nifty])</f>
        <v>7.3580489620241718E-2</v>
      </c>
      <c r="O300">
        <v>942.99</v>
      </c>
      <c r="P300">
        <v>962.28770870290896</v>
      </c>
      <c r="Q300">
        <v>916.14666347884599</v>
      </c>
      <c r="R300">
        <v>58.258403345271802</v>
      </c>
      <c r="S300">
        <f>(Table2[[#This Row],[Close Price]]-Table2[[#This Row],[20D EMA]])/Table2[[#This Row],[20D EMA]]</f>
        <v>4.8887050764059147E-3</v>
      </c>
      <c r="T300">
        <f>(Table2[[#This Row],[Close Price]]-Table2[[#This Row],[50D EMA]])/Table2[[#This Row],[50D EMA]]</f>
        <v>-1.5263323609013831E-2</v>
      </c>
      <c r="U300">
        <f>(Table2[[#This Row],[Close Price]]-Table2[[#This Row],[200D EMA]])/Table2[[#This Row],[200D EMA]]</f>
        <v>3.4332206594212294E-2</v>
      </c>
      <c r="V300">
        <v>0.79457359783667503</v>
      </c>
      <c r="W300">
        <v>929.6</v>
      </c>
      <c r="X300">
        <v>968.95</v>
      </c>
      <c r="Y300">
        <v>897.8</v>
      </c>
      <c r="Z300">
        <v>968.95</v>
      </c>
      <c r="AA300">
        <v>897.8</v>
      </c>
      <c r="AB300">
        <v>968.95</v>
      </c>
      <c r="AC300" s="1">
        <f>(Table2[[#This Row],[Close Price]]/Table2[[#This Row],[Day Low]])-1</f>
        <v>1.9363166953528355E-2</v>
      </c>
      <c r="AD300" s="1">
        <f>(Table2[[#This Row],[Day High]]/Table2[[#This Row],[Close Price]])-1</f>
        <v>2.2530603630223744E-2</v>
      </c>
      <c r="AE300" s="1">
        <f>(Table2[[#This Row],[Close Price]]/Table2[[#This Row],[Current Week Low]])-1</f>
        <v>5.5468924036533807E-2</v>
      </c>
      <c r="AF300" s="1">
        <f>(Table2[[#This Row],[Current Week High]]/Table2[[#This Row],[Close Price]])-1</f>
        <v>2.2530603630223744E-2</v>
      </c>
      <c r="AG300" s="1">
        <f>(Table2[[#This Row],[Close Price]]/Table2[[#This Row],[Current Month Low]])-1</f>
        <v>5.5468924036533807E-2</v>
      </c>
      <c r="AH300" s="1">
        <f>(Table2[[#This Row],[Current Month High]]/Table2[[#This Row],[Close Price]])-1</f>
        <v>2.2530603630223744E-2</v>
      </c>
      <c r="AI300">
        <v>15.766146053187001</v>
      </c>
      <c r="AJ300">
        <v>52.838709677419303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-0.02</v>
      </c>
      <c r="AM300" t="s">
        <v>3202</v>
      </c>
      <c r="AN300">
        <v>4.0999999999999996</v>
      </c>
      <c r="AO300" t="s">
        <v>3203</v>
      </c>
      <c r="AP300">
        <v>0.113794439129379</v>
      </c>
      <c r="AQ300">
        <f>(Table2[[#This Row],[Sharpe Ratio]]-AVERAGE(Table2[Sharpe Ratio]))/_xlfn.STDEV.P(Table2[Sharpe Ratio])</f>
        <v>0.60248509920861004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287</v>
      </c>
      <c r="AT300">
        <f>_xlfn.RANK.AVG(Table2[[#This Row],[6M Return vs Nifty Z-Score]],Table2[6M Return vs Nifty Z-Score])</f>
        <v>482</v>
      </c>
      <c r="AU300">
        <f>_xlfn.RANK.AVG(Table2[[#This Row],[Sharpe Ratio Z-Score]],Table2[Sharpe Ratio Z-Score])</f>
        <v>193</v>
      </c>
      <c r="AV300">
        <f>(Table2[[#This Row],[Rank 1Y]]+Table2[[#This Row],[Rank 6M]]+Table2[[#This Row],[Rank Sharpe]])/3</f>
        <v>320.66666666666669</v>
      </c>
    </row>
    <row r="301" spans="1:48" x14ac:dyDescent="0.3">
      <c r="A301" t="s">
        <v>258</v>
      </c>
      <c r="B301" t="s">
        <v>259</v>
      </c>
      <c r="C301" t="s">
        <v>3161</v>
      </c>
      <c r="D301" t="s">
        <v>243</v>
      </c>
      <c r="E301">
        <v>100190.58684417</v>
      </c>
      <c r="F301">
        <v>7424.85</v>
      </c>
      <c r="G301">
        <v>19.845062688957501</v>
      </c>
      <c r="H301">
        <f>(Table2[[#This Row],[1Y Return vs Nifty]]-AVERAGE(Table2[1Y Return vs Nifty]))/_xlfn.STDEV.P(Table2[1Y Return vs Nifty])</f>
        <v>-6.7782332333553241E-2</v>
      </c>
      <c r="I301">
        <v>4.4279597044550503</v>
      </c>
      <c r="J301">
        <f>(Table2[[#This Row],[1M Return vs Nifty]]-AVERAGE(Table2[1M Return vs Nifty]))/_xlfn.STDEV.P(Table2[1M Return vs Nifty])</f>
        <v>0.38827409130279544</v>
      </c>
      <c r="K301">
        <v>17.334482743438301</v>
      </c>
      <c r="L301">
        <f>(Table2[[#This Row],[6M Return vs Nifty]]-AVERAGE(Table2[6M Return vs Nifty]))/_xlfn.STDEV.P(Table2[6M Return vs Nifty])</f>
        <v>0.26832078183919372</v>
      </c>
      <c r="M301">
        <v>-0.43092637725602601</v>
      </c>
      <c r="N301">
        <f>(Table2[[#This Row],[1W Return vs Nifty]]-AVERAGE(Table2[1W Return vs Nifty]))/_xlfn.STDEV.P(Table2[1W Return vs Nifty])</f>
        <v>-0.84560084618070941</v>
      </c>
      <c r="O301">
        <v>7022.72</v>
      </c>
      <c r="P301">
        <v>6942.1859044494804</v>
      </c>
      <c r="Q301">
        <v>6429.65079431503</v>
      </c>
      <c r="R301">
        <v>47.432334856947598</v>
      </c>
      <c r="S301" s="1">
        <f>(Table2[[#This Row],[Close Price]]-Table2[[#This Row],[20D EMA]])/Table2[[#This Row],[20D EMA]]</f>
        <v>5.7261289073179636E-2</v>
      </c>
      <c r="T301" s="1">
        <f>(Table2[[#This Row],[Close Price]]-Table2[[#This Row],[50D EMA]])/Table2[[#This Row],[50D EMA]]</f>
        <v>6.952624176214646E-2</v>
      </c>
      <c r="U301" s="1">
        <f>(Table2[[#This Row],[Close Price]]-Table2[[#This Row],[200D EMA]])/Table2[[#This Row],[200D EMA]]</f>
        <v>0.15478277709341631</v>
      </c>
      <c r="V301">
        <v>1.13825141414357</v>
      </c>
      <c r="W301">
        <v>7200.3</v>
      </c>
      <c r="X301">
        <v>7483.9</v>
      </c>
      <c r="Y301">
        <v>6814.25</v>
      </c>
      <c r="Z301">
        <v>7483.9</v>
      </c>
      <c r="AA301">
        <v>6814.25</v>
      </c>
      <c r="AB301">
        <v>7483.9</v>
      </c>
      <c r="AC301" s="1">
        <f>(Table2[[#This Row],[Close Price]]/Table2[[#This Row],[Day Low]])-1</f>
        <v>3.118620057497612E-2</v>
      </c>
      <c r="AD301" s="1">
        <f>(Table2[[#This Row],[Day High]]/Table2[[#This Row],[Close Price]])-1</f>
        <v>7.9530226199855392E-3</v>
      </c>
      <c r="AE301" s="1">
        <f>(Table2[[#This Row],[Close Price]]/Table2[[#This Row],[Current Week Low]])-1</f>
        <v>8.9606339655868172E-2</v>
      </c>
      <c r="AF301" s="1">
        <f>(Table2[[#This Row],[Current Week High]]/Table2[[#This Row],[Close Price]])-1</f>
        <v>7.9530226199855392E-3</v>
      </c>
      <c r="AG301" s="1">
        <f>(Table2[[#This Row],[Close Price]]/Table2[[#This Row],[Current Month Low]])-1</f>
        <v>8.9606339655868172E-2</v>
      </c>
      <c r="AH301" s="1">
        <f>(Table2[[#This Row],[Current Month High]]/Table2[[#This Row],[Close Price]])-1</f>
        <v>7.9530226199855392E-3</v>
      </c>
      <c r="AI301">
        <v>0.79530226199855303</v>
      </c>
      <c r="AJ301">
        <v>45.944431886308401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0.1</v>
      </c>
      <c r="AM301" t="s">
        <v>3203</v>
      </c>
      <c r="AN301">
        <v>7.73</v>
      </c>
      <c r="AO301" t="s">
        <v>3203</v>
      </c>
      <c r="AP301">
        <v>3.7416827772928998E-2</v>
      </c>
      <c r="AQ301">
        <f>(Table2[[#This Row],[Sharpe Ratio]]-AVERAGE(Table2[Sharpe Ratio]))/_xlfn.STDEV.P(Table2[Sharpe Ratio])</f>
        <v>-0.30870305373032852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-0.56549135910260206</v>
      </c>
      <c r="AS301">
        <f>_xlfn.RANK.AVG(Table2[[#This Row],[1Y Return vs Nifty Z-Score]],Table2[1Y Return vs Nifty Z-Score])</f>
        <v>318</v>
      </c>
      <c r="AT301">
        <f>_xlfn.RANK.AVG(Table2[[#This Row],[6M Return vs Nifty Z-Score]],Table2[6M Return vs Nifty Z-Score])</f>
        <v>220</v>
      </c>
      <c r="AU301">
        <f>_xlfn.RANK.AVG(Table2[[#This Row],[Sharpe Ratio Z-Score]],Table2[Sharpe Ratio Z-Score])</f>
        <v>426</v>
      </c>
      <c r="AV301">
        <f>(Table2[[#This Row],[Rank 1Y]]+Table2[[#This Row],[Rank 6M]]+Table2[[#This Row],[Rank Sharpe]])/3</f>
        <v>321.33333333333331</v>
      </c>
    </row>
    <row r="302" spans="1:48" hidden="1" x14ac:dyDescent="0.3">
      <c r="A302" t="s">
        <v>81</v>
      </c>
      <c r="B302" t="s">
        <v>82</v>
      </c>
      <c r="C302" t="s">
        <v>3166</v>
      </c>
      <c r="D302" t="s">
        <v>83</v>
      </c>
      <c r="E302">
        <v>295939.03546500002</v>
      </c>
      <c r="F302">
        <v>1353.1</v>
      </c>
      <c r="G302">
        <v>44.961222328224601</v>
      </c>
      <c r="H302">
        <f>(Table2[[#This Row],[1Y Return vs Nifty]]-AVERAGE(Table2[1Y Return vs Nifty]))/_xlfn.STDEV.P(Table2[1Y Return vs Nifty])</f>
        <v>0.37682448913225636</v>
      </c>
      <c r="I302">
        <v>-1.0512869247491601</v>
      </c>
      <c r="J302">
        <f>(Table2[[#This Row],[1M Return vs Nifty]]-AVERAGE(Table2[1M Return vs Nifty]))/_xlfn.STDEV.P(Table2[1M Return vs Nifty])</f>
        <v>-0.1880469383643435</v>
      </c>
      <c r="K302">
        <v>-3.42219736231405</v>
      </c>
      <c r="L302">
        <f>(Table2[[#This Row],[6M Return vs Nifty]]-AVERAGE(Table2[6M Return vs Nifty]))/_xlfn.STDEV.P(Table2[6M Return vs Nifty])</f>
        <v>-0.40504750958841085</v>
      </c>
      <c r="M302">
        <v>-2.4489618690822299</v>
      </c>
      <c r="N302">
        <f>(Table2[[#This Row],[1W Return vs Nifty]]-AVERAGE(Table2[1W Return vs Nifty]))/_xlfn.STDEV.P(Table2[1W Return vs Nifty])</f>
        <v>-1.3579429951372293</v>
      </c>
      <c r="O302">
        <v>1375.55</v>
      </c>
      <c r="P302">
        <v>1406.8817205540499</v>
      </c>
      <c r="Q302">
        <v>1338.2283322583401</v>
      </c>
      <c r="R302">
        <v>49.995351137694797</v>
      </c>
      <c r="S302" s="1">
        <f>(Table2[[#This Row],[Close Price]]-Table2[[#This Row],[20D EMA]])/Table2[[#This Row],[20D EMA]]</f>
        <v>-1.6320744429500961E-2</v>
      </c>
      <c r="T302" s="1">
        <f>(Table2[[#This Row],[Close Price]]-Table2[[#This Row],[50D EMA]])/Table2[[#This Row],[50D EMA]]</f>
        <v>-3.8227606321354454E-2</v>
      </c>
      <c r="U302" s="1">
        <f>(Table2[[#This Row],[Close Price]]-Table2[[#This Row],[200D EMA]])/Table2[[#This Row],[200D EMA]]</f>
        <v>1.1112952388747458E-2</v>
      </c>
      <c r="V302">
        <v>1.1018475665074301</v>
      </c>
      <c r="W302">
        <v>1350</v>
      </c>
      <c r="X302">
        <v>1372.95</v>
      </c>
      <c r="Y302">
        <v>1295.9000000000001</v>
      </c>
      <c r="Z302">
        <v>1395</v>
      </c>
      <c r="AA302">
        <v>1295.9000000000001</v>
      </c>
      <c r="AB302">
        <v>1397.95</v>
      </c>
      <c r="AC302" s="1">
        <f>(Table2[[#This Row],[Close Price]]/Table2[[#This Row],[Day Low]])-1</f>
        <v>2.2962962962962408E-3</v>
      </c>
      <c r="AD302" s="1">
        <f>(Table2[[#This Row],[Day High]]/Table2[[#This Row],[Close Price]])-1</f>
        <v>1.4670016998004742E-2</v>
      </c>
      <c r="AE302" s="1">
        <f>(Table2[[#This Row],[Close Price]]/Table2[[#This Row],[Current Week Low]])-1</f>
        <v>4.4139208272243158E-2</v>
      </c>
      <c r="AF302" s="1">
        <f>(Table2[[#This Row],[Current Week High]]/Table2[[#This Row],[Close Price]])-1</f>
        <v>3.0965930086468196E-2</v>
      </c>
      <c r="AG302" s="1">
        <f>(Table2[[#This Row],[Close Price]]/Table2[[#This Row],[Current Month Low]])-1</f>
        <v>4.4139208272243158E-2</v>
      </c>
      <c r="AH302" s="1">
        <f>(Table2[[#This Row],[Current Month High]]/Table2[[#This Row],[Close Price]])-1</f>
        <v>3.3146108935038221E-2</v>
      </c>
      <c r="AI302">
        <v>19.828541866824299</v>
      </c>
      <c r="AJ302">
        <v>72.3694267515923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-0.05</v>
      </c>
      <c r="AM302" t="s">
        <v>3202</v>
      </c>
      <c r="AN302">
        <v>-0.72</v>
      </c>
      <c r="AO302" t="s">
        <v>3202</v>
      </c>
      <c r="AP302">
        <v>7.0564637938548003E-2</v>
      </c>
      <c r="AQ302">
        <f>(Table2[[#This Row],[Sharpe Ratio]]-AVERAGE(Table2[Sharpe Ratio]))/_xlfn.STDEV.P(Table2[Sharpe Ratio])</f>
        <v>8.6751731806510177E-2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193</v>
      </c>
      <c r="AT302">
        <f>_xlfn.RANK.AVG(Table2[[#This Row],[6M Return vs Nifty Z-Score]],Table2[6M Return vs Nifty Z-Score])</f>
        <v>451</v>
      </c>
      <c r="AU302">
        <f>_xlfn.RANK.AVG(Table2[[#This Row],[Sharpe Ratio Z-Score]],Table2[Sharpe Ratio Z-Score])</f>
        <v>321</v>
      </c>
      <c r="AV302">
        <f>(Table2[[#This Row],[Rank 1Y]]+Table2[[#This Row],[Rank 6M]]+Table2[[#This Row],[Rank Sharpe]])/3</f>
        <v>321.66666666666669</v>
      </c>
    </row>
    <row r="303" spans="1:48" hidden="1" x14ac:dyDescent="0.3">
      <c r="A303" t="s">
        <v>1283</v>
      </c>
      <c r="B303" t="s">
        <v>1284</v>
      </c>
      <c r="C303" t="s">
        <v>3171</v>
      </c>
      <c r="D303" t="s">
        <v>396</v>
      </c>
      <c r="E303">
        <v>9249.0509965000001</v>
      </c>
      <c r="F303">
        <v>170.1</v>
      </c>
      <c r="G303">
        <v>8.0910327825771304</v>
      </c>
      <c r="H303">
        <f>(Table2[[#This Row],[1Y Return vs Nifty]]-AVERAGE(Table2[1Y Return vs Nifty]))/_xlfn.STDEV.P(Table2[1Y Return vs Nifty])</f>
        <v>-0.27585243346157501</v>
      </c>
      <c r="I303">
        <v>-2.1981404737683201</v>
      </c>
      <c r="J303">
        <f>(Table2[[#This Row],[1M Return vs Nifty]]-AVERAGE(Table2[1M Return vs Nifty]))/_xlfn.STDEV.P(Table2[1M Return vs Nifty])</f>
        <v>-0.30867589759484454</v>
      </c>
      <c r="K303">
        <v>10.654269202069599</v>
      </c>
      <c r="L303">
        <f>(Table2[[#This Row],[6M Return vs Nifty]]-AVERAGE(Table2[6M Return vs Nifty]))/_xlfn.STDEV.P(Table2[6M Return vs Nifty])</f>
        <v>5.1607706539816722E-2</v>
      </c>
      <c r="M303">
        <v>5.10815258189439</v>
      </c>
      <c r="N303">
        <f>(Table2[[#This Row],[1W Return vs Nifty]]-AVERAGE(Table2[1W Return vs Nifty]))/_xlfn.STDEV.P(Table2[1W Return vs Nifty])</f>
        <v>0.56066957307878063</v>
      </c>
      <c r="O303">
        <v>165.48</v>
      </c>
      <c r="P303">
        <v>174.690117496065</v>
      </c>
      <c r="Q303">
        <v>170.665046616756</v>
      </c>
      <c r="R303">
        <v>59.5550465145432</v>
      </c>
      <c r="S303">
        <f>(Table2[[#This Row],[Close Price]]-Table2[[#This Row],[20D EMA]])/Table2[[#This Row],[20D EMA]]</f>
        <v>2.7918781725888353E-2</v>
      </c>
      <c r="T303">
        <f>(Table2[[#This Row],[Close Price]]-Table2[[#This Row],[50D EMA]])/Table2[[#This Row],[50D EMA]]</f>
        <v>-2.6275770844154365E-2</v>
      </c>
      <c r="U303">
        <f>(Table2[[#This Row],[Close Price]]-Table2[[#This Row],[200D EMA]])/Table2[[#This Row],[200D EMA]]</f>
        <v>-3.3108514482457019E-3</v>
      </c>
      <c r="V303">
        <v>0.65060856060535899</v>
      </c>
      <c r="W303">
        <v>167.4</v>
      </c>
      <c r="X303">
        <v>173.4</v>
      </c>
      <c r="Y303">
        <v>156.19999999999999</v>
      </c>
      <c r="Z303">
        <v>173.4</v>
      </c>
      <c r="AA303">
        <v>156.19999999999999</v>
      </c>
      <c r="AB303">
        <v>173.4</v>
      </c>
      <c r="AC303" s="1">
        <f>(Table2[[#This Row],[Close Price]]/Table2[[#This Row],[Day Low]])-1</f>
        <v>1.6129032258064502E-2</v>
      </c>
      <c r="AD303" s="1">
        <f>(Table2[[#This Row],[Day High]]/Table2[[#This Row],[Close Price]])-1</f>
        <v>1.9400352733686121E-2</v>
      </c>
      <c r="AE303" s="1">
        <f>(Table2[[#This Row],[Close Price]]/Table2[[#This Row],[Current Week Low]])-1</f>
        <v>8.8988476312420017E-2</v>
      </c>
      <c r="AF303" s="1">
        <f>(Table2[[#This Row],[Current Week High]]/Table2[[#This Row],[Close Price]])-1</f>
        <v>1.9400352733686121E-2</v>
      </c>
      <c r="AG303" s="1">
        <f>(Table2[[#This Row],[Close Price]]/Table2[[#This Row],[Current Month Low]])-1</f>
        <v>8.8988476312420017E-2</v>
      </c>
      <c r="AH303" s="1">
        <f>(Table2[[#This Row],[Current Month High]]/Table2[[#This Row],[Close Price]])-1</f>
        <v>1.9400352733686121E-2</v>
      </c>
      <c r="AI303">
        <v>44.032921810699598</v>
      </c>
      <c r="AJ303">
        <v>43.665540540540498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-0.06</v>
      </c>
      <c r="AM303" t="s">
        <v>3202</v>
      </c>
      <c r="AN303">
        <v>8.77</v>
      </c>
      <c r="AO303" t="s">
        <v>3203</v>
      </c>
      <c r="AP303">
        <v>8.1503394803549997E-2</v>
      </c>
      <c r="AQ303">
        <f>(Table2[[#This Row],[Sharpe Ratio]]-AVERAGE(Table2[Sharpe Ratio]))/_xlfn.STDEV.P(Table2[Sharpe Ratio])</f>
        <v>0.21725156659124356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398</v>
      </c>
      <c r="AT303">
        <f>_xlfn.RANK.AVG(Table2[[#This Row],[6M Return vs Nifty Z-Score]],Table2[6M Return vs Nifty Z-Score])</f>
        <v>289</v>
      </c>
      <c r="AU303">
        <f>_xlfn.RANK.AVG(Table2[[#This Row],[Sharpe Ratio Z-Score]],Table2[Sharpe Ratio Z-Score])</f>
        <v>288</v>
      </c>
      <c r="AV303">
        <f>(Table2[[#This Row],[Rank 1Y]]+Table2[[#This Row],[Rank 6M]]+Table2[[#This Row],[Rank Sharpe]])/3</f>
        <v>325</v>
      </c>
    </row>
    <row r="304" spans="1:48" hidden="1" x14ac:dyDescent="0.3">
      <c r="A304" t="s">
        <v>1287</v>
      </c>
      <c r="B304" t="s">
        <v>1288</v>
      </c>
      <c r="C304" t="s">
        <v>3168</v>
      </c>
      <c r="D304" t="s">
        <v>91</v>
      </c>
      <c r="E304">
        <v>9233.0382101600007</v>
      </c>
      <c r="F304">
        <v>1153.2</v>
      </c>
      <c r="G304">
        <v>37.658082493735897</v>
      </c>
      <c r="H304">
        <f>(Table2[[#This Row],[1Y Return vs Nifty]]-AVERAGE(Table2[1Y Return vs Nifty]))/_xlfn.STDEV.P(Table2[1Y Return vs Nifty])</f>
        <v>0.2475441439215221</v>
      </c>
      <c r="I304">
        <v>-14.5474562901932</v>
      </c>
      <c r="J304">
        <f>(Table2[[#This Row],[1M Return vs Nifty]]-AVERAGE(Table2[1M Return vs Nifty]))/_xlfn.STDEV.P(Table2[1M Return vs Nifty])</f>
        <v>-1.6076081940664761</v>
      </c>
      <c r="K304">
        <v>20.013789678267699</v>
      </c>
      <c r="L304">
        <f>(Table2[[#This Row],[6M Return vs Nifty]]-AVERAGE(Table2[6M Return vs Nifty]))/_xlfn.STDEV.P(Table2[6M Return vs Nifty])</f>
        <v>0.3552402855230325</v>
      </c>
      <c r="M304">
        <v>-3.3349843103743599</v>
      </c>
      <c r="N304">
        <f>(Table2[[#This Row],[1W Return vs Nifty]]-AVERAGE(Table2[1W Return vs Nifty]))/_xlfn.STDEV.P(Table2[1W Return vs Nifty])</f>
        <v>-1.5828878206539085</v>
      </c>
      <c r="O304">
        <v>1244.03</v>
      </c>
      <c r="P304">
        <v>1245.76291795564</v>
      </c>
      <c r="Q304">
        <v>1022.12503926069</v>
      </c>
      <c r="R304">
        <v>38.928649205661301</v>
      </c>
      <c r="S304">
        <f>(Table2[[#This Row],[Close Price]]-Table2[[#This Row],[20D EMA]])/Table2[[#This Row],[20D EMA]]</f>
        <v>-7.3012708696735554E-2</v>
      </c>
      <c r="T304">
        <f>(Table2[[#This Row],[Close Price]]-Table2[[#This Row],[50D EMA]])/Table2[[#This Row],[50D EMA]]</f>
        <v>-7.4302193958012783E-2</v>
      </c>
      <c r="U304">
        <f>(Table2[[#This Row],[Close Price]]-Table2[[#This Row],[200D EMA]])/Table2[[#This Row],[200D EMA]]</f>
        <v>0.12823769666587712</v>
      </c>
      <c r="V304">
        <v>1.4949739924880201</v>
      </c>
      <c r="W304">
        <v>1142.05</v>
      </c>
      <c r="X304">
        <v>1205.4000000000001</v>
      </c>
      <c r="Y304">
        <v>1139.0999999999999</v>
      </c>
      <c r="Z304">
        <v>1231</v>
      </c>
      <c r="AA304">
        <v>1139.0999999999999</v>
      </c>
      <c r="AB304">
        <v>1247.7</v>
      </c>
      <c r="AC304" s="1">
        <f>(Table2[[#This Row],[Close Price]]/Table2[[#This Row],[Day Low]])-1</f>
        <v>9.763145221312719E-3</v>
      </c>
      <c r="AD304" s="1">
        <f>(Table2[[#This Row],[Day High]]/Table2[[#This Row],[Close Price]])-1</f>
        <v>4.5265348595213251E-2</v>
      </c>
      <c r="AE304" s="1">
        <f>(Table2[[#This Row],[Close Price]]/Table2[[#This Row],[Current Week Low]])-1</f>
        <v>1.237819331050849E-2</v>
      </c>
      <c r="AF304" s="1">
        <f>(Table2[[#This Row],[Current Week High]]/Table2[[#This Row],[Close Price]])-1</f>
        <v>6.7464446756850371E-2</v>
      </c>
      <c r="AG304" s="1">
        <f>(Table2[[#This Row],[Close Price]]/Table2[[#This Row],[Current Month Low]])-1</f>
        <v>1.237819331050849E-2</v>
      </c>
      <c r="AH304" s="1">
        <f>(Table2[[#This Row],[Current Month High]]/Table2[[#This Row],[Close Price]])-1</f>
        <v>8.1945889698231023E-2</v>
      </c>
      <c r="AI304">
        <v>33.888310787374202</v>
      </c>
      <c r="AJ304">
        <v>82.468354430379705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0.1</v>
      </c>
      <c r="AM304" t="s">
        <v>3203</v>
      </c>
      <c r="AN304">
        <v>-9.5</v>
      </c>
      <c r="AO304" t="s">
        <v>3202</v>
      </c>
      <c r="AQ304">
        <f>(Table2[[#This Row],[Sharpe Ratio]]-AVERAGE(Table2[Sharpe Ratio]))/_xlfn.STDEV.P(Table2[Sharpe Ratio])</f>
        <v>-0.75508740094610949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227</v>
      </c>
      <c r="AT304">
        <f>_xlfn.RANK.AVG(Table2[[#This Row],[6M Return vs Nifty Z-Score]],Table2[6M Return vs Nifty Z-Score])</f>
        <v>201</v>
      </c>
      <c r="AU304">
        <f>_xlfn.RANK.AVG(Table2[[#This Row],[Sharpe Ratio Z-Score]],Table2[Sharpe Ratio Z-Score])</f>
        <v>547.5</v>
      </c>
      <c r="AV304">
        <f>(Table2[[#This Row],[Rank 1Y]]+Table2[[#This Row],[Rank 6M]]+Table2[[#This Row],[Rank Sharpe]])/3</f>
        <v>325.16666666666669</v>
      </c>
    </row>
    <row r="305" spans="1:48" hidden="1" x14ac:dyDescent="0.3">
      <c r="A305" t="s">
        <v>272</v>
      </c>
      <c r="B305" t="s">
        <v>273</v>
      </c>
      <c r="C305" t="s">
        <v>3163</v>
      </c>
      <c r="D305" t="s">
        <v>94</v>
      </c>
      <c r="E305">
        <v>97846.272135039995</v>
      </c>
      <c r="F305">
        <v>4816</v>
      </c>
      <c r="G305">
        <v>29.157673612867399</v>
      </c>
      <c r="H305">
        <f>(Table2[[#This Row],[1Y Return vs Nifty]]-AVERAGE(Table2[1Y Return vs Nifty]))/_xlfn.STDEV.P(Table2[1Y Return vs Nifty])</f>
        <v>9.7069715188636191E-2</v>
      </c>
      <c r="I305">
        <v>-9.7069798845781605</v>
      </c>
      <c r="J305">
        <f>(Table2[[#This Row],[1M Return vs Nifty]]-AVERAGE(Table2[1M Return vs Nifty]))/_xlfn.STDEV.P(Table2[1M Return vs Nifty])</f>
        <v>-1.0984746333877675</v>
      </c>
      <c r="K305">
        <v>-0.92705821863683402</v>
      </c>
      <c r="L305">
        <f>(Table2[[#This Row],[6M Return vs Nifty]]-AVERAGE(Table2[6M Return vs Nifty]))/_xlfn.STDEV.P(Table2[6M Return vs Nifty])</f>
        <v>-0.32410260060046342</v>
      </c>
      <c r="M305">
        <v>-1.2075869111265101</v>
      </c>
      <c r="N305">
        <f>(Table2[[#This Row],[1W Return vs Nifty]]-AVERAGE(Table2[1W Return vs Nifty]))/_xlfn.STDEV.P(Table2[1W Return vs Nifty])</f>
        <v>-1.0427806918992955</v>
      </c>
      <c r="O305">
        <v>5083.3500000000004</v>
      </c>
      <c r="P305">
        <v>5307.2185776565102</v>
      </c>
      <c r="Q305">
        <v>4998.9431916898802</v>
      </c>
      <c r="R305">
        <v>37.917877315963302</v>
      </c>
      <c r="S305">
        <f>(Table2[[#This Row],[Close Price]]-Table2[[#This Row],[20D EMA]])/Table2[[#This Row],[20D EMA]]</f>
        <v>-5.2593270185999456E-2</v>
      </c>
      <c r="T305">
        <f>(Table2[[#This Row],[Close Price]]-Table2[[#This Row],[50D EMA]])/Table2[[#This Row],[50D EMA]]</f>
        <v>-9.2556688681440333E-2</v>
      </c>
      <c r="U305">
        <f>(Table2[[#This Row],[Close Price]]-Table2[[#This Row],[200D EMA]])/Table2[[#This Row],[200D EMA]]</f>
        <v>-3.6596373408283665E-2</v>
      </c>
      <c r="V305">
        <v>0.94476932684572601</v>
      </c>
      <c r="W305">
        <v>4788.05</v>
      </c>
      <c r="X305">
        <v>4916.95</v>
      </c>
      <c r="Y305">
        <v>4726.5</v>
      </c>
      <c r="Z305">
        <v>5127.5</v>
      </c>
      <c r="AA305">
        <v>4726.5</v>
      </c>
      <c r="AB305">
        <v>5127.5</v>
      </c>
      <c r="AC305" s="1">
        <f>(Table2[[#This Row],[Close Price]]/Table2[[#This Row],[Day Low]])-1</f>
        <v>5.837449483610202E-3</v>
      </c>
      <c r="AD305" s="1">
        <f>(Table2[[#This Row],[Day High]]/Table2[[#This Row],[Close Price]])-1</f>
        <v>2.0961378737541558E-2</v>
      </c>
      <c r="AE305" s="1">
        <f>(Table2[[#This Row],[Close Price]]/Table2[[#This Row],[Current Week Low]])-1</f>
        <v>1.8935787580662167E-2</v>
      </c>
      <c r="AF305" s="1">
        <f>(Table2[[#This Row],[Current Week High]]/Table2[[#This Row],[Close Price]])-1</f>
        <v>6.4680232558139483E-2</v>
      </c>
      <c r="AG305" s="1">
        <f>(Table2[[#This Row],[Close Price]]/Table2[[#This Row],[Current Month Low]])-1</f>
        <v>1.8935787580662167E-2</v>
      </c>
      <c r="AH305" s="1">
        <f>(Table2[[#This Row],[Current Month High]]/Table2[[#This Row],[Close Price]])-1</f>
        <v>6.4680232558139483E-2</v>
      </c>
      <c r="AI305">
        <v>29.697882059800602</v>
      </c>
      <c r="AJ305">
        <v>55.598274720126597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-0.02</v>
      </c>
      <c r="AM305" t="s">
        <v>3202</v>
      </c>
      <c r="AN305">
        <v>-6.95</v>
      </c>
      <c r="AO305" t="s">
        <v>3202</v>
      </c>
      <c r="AP305">
        <v>7.8957665378522002E-2</v>
      </c>
      <c r="AQ305">
        <f>(Table2[[#This Row],[Sharpe Ratio]]-AVERAGE(Table2[Sharpe Ratio]))/_xlfn.STDEV.P(Table2[Sharpe Ratio])</f>
        <v>0.18688090624356729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263</v>
      </c>
      <c r="AT305">
        <f>_xlfn.RANK.AVG(Table2[[#This Row],[6M Return vs Nifty Z-Score]],Table2[6M Return vs Nifty Z-Score])</f>
        <v>415</v>
      </c>
      <c r="AU305">
        <f>_xlfn.RANK.AVG(Table2[[#This Row],[Sharpe Ratio Z-Score]],Table2[Sharpe Ratio Z-Score])</f>
        <v>299</v>
      </c>
      <c r="AV305">
        <f>(Table2[[#This Row],[Rank 1Y]]+Table2[[#This Row],[Rank 6M]]+Table2[[#This Row],[Rank Sharpe]])/3</f>
        <v>325.66666666666669</v>
      </c>
    </row>
    <row r="306" spans="1:48" x14ac:dyDescent="0.3">
      <c r="A306" t="s">
        <v>522</v>
      </c>
      <c r="B306" t="s">
        <v>523</v>
      </c>
      <c r="C306" t="s">
        <v>3161</v>
      </c>
      <c r="D306" t="s">
        <v>51</v>
      </c>
      <c r="E306">
        <v>40176.599962479901</v>
      </c>
      <c r="F306">
        <v>1558.4</v>
      </c>
      <c r="G306">
        <v>30.1377292555031</v>
      </c>
      <c r="H306">
        <f>(Table2[[#This Row],[1Y Return vs Nifty]]-AVERAGE(Table2[1Y Return vs Nifty]))/_xlfn.STDEV.P(Table2[1Y Return vs Nifty])</f>
        <v>0.11441868216409079</v>
      </c>
      <c r="I306">
        <v>7.8380072247519204</v>
      </c>
      <c r="J306">
        <f>(Table2[[#This Row],[1M Return vs Nifty]]-AVERAGE(Table2[1M Return vs Nifty]))/_xlfn.STDEV.P(Table2[1M Return vs Nifty])</f>
        <v>0.74695152108602048</v>
      </c>
      <c r="K306">
        <v>11.9928506530423</v>
      </c>
      <c r="L306">
        <f>(Table2[[#This Row],[6M Return vs Nifty]]-AVERAGE(Table2[6M Return vs Nifty]))/_xlfn.STDEV.P(Table2[6M Return vs Nifty])</f>
        <v>9.5032681053365042E-2</v>
      </c>
      <c r="M306">
        <v>1.4076304180613199</v>
      </c>
      <c r="N306">
        <f>(Table2[[#This Row],[1W Return vs Nifty]]-AVERAGE(Table2[1W Return vs Nifty]))/_xlfn.STDEV.P(Table2[1W Return vs Nifty])</f>
        <v>-0.37882504203512746</v>
      </c>
      <c r="O306">
        <v>1580.46</v>
      </c>
      <c r="P306">
        <v>1522.2690931336101</v>
      </c>
      <c r="Q306">
        <v>1323.2306162919399</v>
      </c>
      <c r="R306">
        <v>47.534642843442803</v>
      </c>
      <c r="S306" s="1">
        <f>(Table2[[#This Row],[Close Price]]-Table2[[#This Row],[20D EMA]])/Table2[[#This Row],[20D EMA]]</f>
        <v>-1.3957961606114641E-2</v>
      </c>
      <c r="T306" s="1">
        <f>(Table2[[#This Row],[Close Price]]-Table2[[#This Row],[50D EMA]])/Table2[[#This Row],[50D EMA]]</f>
        <v>2.3734901424040642E-2</v>
      </c>
      <c r="U306" s="1">
        <f>(Table2[[#This Row],[Close Price]]-Table2[[#This Row],[200D EMA]])/Table2[[#This Row],[200D EMA]]</f>
        <v>0.17772365664200712</v>
      </c>
      <c r="V306">
        <v>0.46012799316063402</v>
      </c>
      <c r="W306">
        <v>1552.3</v>
      </c>
      <c r="X306">
        <v>1592.45</v>
      </c>
      <c r="Y306">
        <v>1552.3</v>
      </c>
      <c r="Z306">
        <v>1610.2</v>
      </c>
      <c r="AA306">
        <v>1552.3</v>
      </c>
      <c r="AB306">
        <v>1618.05</v>
      </c>
      <c r="AC306" s="1">
        <f>(Table2[[#This Row],[Close Price]]/Table2[[#This Row],[Day Low]])-1</f>
        <v>3.9296527733041486E-3</v>
      </c>
      <c r="AD306" s="1">
        <f>(Table2[[#This Row],[Day High]]/Table2[[#This Row],[Close Price]])-1</f>
        <v>2.1849332648870678E-2</v>
      </c>
      <c r="AE306" s="1">
        <f>(Table2[[#This Row],[Close Price]]/Table2[[#This Row],[Current Week Low]])-1</f>
        <v>3.9296527733041486E-3</v>
      </c>
      <c r="AF306" s="1">
        <f>(Table2[[#This Row],[Current Week High]]/Table2[[#This Row],[Close Price]])-1</f>
        <v>3.3239219712525747E-2</v>
      </c>
      <c r="AG306" s="1">
        <f>(Table2[[#This Row],[Close Price]]/Table2[[#This Row],[Current Month Low]])-1</f>
        <v>3.9296527733041486E-3</v>
      </c>
      <c r="AH306" s="1">
        <f>(Table2[[#This Row],[Current Month High]]/Table2[[#This Row],[Close Price]])-1</f>
        <v>3.8276437371663086E-2</v>
      </c>
      <c r="AI306">
        <v>9.6412987679671502</v>
      </c>
      <c r="AJ306">
        <v>58.317671559912597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0.11</v>
      </c>
      <c r="AM306" t="s">
        <v>3203</v>
      </c>
      <c r="AN306">
        <v>-1.89</v>
      </c>
      <c r="AO306" t="s">
        <v>3202</v>
      </c>
      <c r="AP306">
        <v>2.7841609680638001E-2</v>
      </c>
      <c r="AQ306">
        <f>(Table2[[#This Row],[Sharpe Ratio]]-AVERAGE(Table2[Sharpe Ratio]))/_xlfn.STDEV.P(Table2[Sharpe Ratio])</f>
        <v>-0.42293581294538007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0.15464202932296878</v>
      </c>
      <c r="AS306">
        <f>_xlfn.RANK.AVG(Table2[[#This Row],[1Y Return vs Nifty Z-Score]],Table2[1Y Return vs Nifty Z-Score])</f>
        <v>253</v>
      </c>
      <c r="AT306">
        <f>_xlfn.RANK.AVG(Table2[[#This Row],[6M Return vs Nifty Z-Score]],Table2[6M Return vs Nifty Z-Score])</f>
        <v>270</v>
      </c>
      <c r="AU306">
        <f>_xlfn.RANK.AVG(Table2[[#This Row],[Sharpe Ratio Z-Score]],Table2[Sharpe Ratio Z-Score])</f>
        <v>454</v>
      </c>
      <c r="AV306">
        <f>(Table2[[#This Row],[Rank 1Y]]+Table2[[#This Row],[Rank 6M]]+Table2[[#This Row],[Rank Sharpe]])/3</f>
        <v>325.66666666666669</v>
      </c>
    </row>
    <row r="307" spans="1:48" x14ac:dyDescent="0.3">
      <c r="A307" t="s">
        <v>28</v>
      </c>
      <c r="B307" t="s">
        <v>29</v>
      </c>
      <c r="C307" t="s">
        <v>3157</v>
      </c>
      <c r="D307" t="s">
        <v>24</v>
      </c>
      <c r="E307">
        <v>918767.21210641495</v>
      </c>
      <c r="F307">
        <v>1278.7</v>
      </c>
      <c r="G307">
        <v>10.173887015633399</v>
      </c>
      <c r="H307">
        <f>(Table2[[#This Row],[1Y Return vs Nifty]]-AVERAGE(Table2[1Y Return vs Nifty]))/_xlfn.STDEV.P(Table2[1Y Return vs Nifty])</f>
        <v>-0.23898170109499348</v>
      </c>
      <c r="I307">
        <v>7.0705245476859098</v>
      </c>
      <c r="J307">
        <f>(Table2[[#This Row],[1M Return vs Nifty]]-AVERAGE(Table2[1M Return vs Nifty]))/_xlfn.STDEV.P(Table2[1M Return vs Nifty])</f>
        <v>0.66622575044068344</v>
      </c>
      <c r="K307">
        <v>4.4642432565128098</v>
      </c>
      <c r="L307">
        <f>(Table2[[#This Row],[6M Return vs Nifty]]-AVERAGE(Table2[6M Return vs Nifty]))/_xlfn.STDEV.P(Table2[6M Return vs Nifty])</f>
        <v>-0.14920317331264019</v>
      </c>
      <c r="M307">
        <v>-0.86558917003952296</v>
      </c>
      <c r="N307">
        <f>(Table2[[#This Row],[1W Return vs Nifty]]-AVERAGE(Table2[1W Return vs Nifty]))/_xlfn.STDEV.P(Table2[1W Return vs Nifty])</f>
        <v>-0.95595374642856989</v>
      </c>
      <c r="O307">
        <v>1278.75</v>
      </c>
      <c r="P307">
        <v>1260.3414824885599</v>
      </c>
      <c r="Q307">
        <v>1167.6094316682099</v>
      </c>
      <c r="R307">
        <v>59.603405975948299</v>
      </c>
      <c r="S307" s="1">
        <f>(Table2[[#This Row],[Close Price]]-Table2[[#This Row],[20D EMA]])/Table2[[#This Row],[20D EMA]]</f>
        <v>-3.9100684261939023E-5</v>
      </c>
      <c r="T307" s="1">
        <f>(Table2[[#This Row],[Close Price]]-Table2[[#This Row],[50D EMA]])/Table2[[#This Row],[50D EMA]]</f>
        <v>1.4566304264770387E-2</v>
      </c>
      <c r="U307" s="1">
        <f>(Table2[[#This Row],[Close Price]]-Table2[[#This Row],[200D EMA]])/Table2[[#This Row],[200D EMA]]</f>
        <v>9.5143603090864559E-2</v>
      </c>
      <c r="V307">
        <v>1.0759024237843799</v>
      </c>
      <c r="W307">
        <v>1275.25</v>
      </c>
      <c r="X307">
        <v>1302.8</v>
      </c>
      <c r="Y307">
        <v>1263.0999999999999</v>
      </c>
      <c r="Z307">
        <v>1315</v>
      </c>
      <c r="AA307">
        <v>1263.0999999999999</v>
      </c>
      <c r="AB307">
        <v>1315</v>
      </c>
      <c r="AC307" s="1">
        <f>(Table2[[#This Row],[Close Price]]/Table2[[#This Row],[Day Low]])-1</f>
        <v>2.7053518917858899E-3</v>
      </c>
      <c r="AD307" s="1">
        <f>(Table2[[#This Row],[Day High]]/Table2[[#This Row],[Close Price]])-1</f>
        <v>1.8847266755298353E-2</v>
      </c>
      <c r="AE307" s="1">
        <f>(Table2[[#This Row],[Close Price]]/Table2[[#This Row],[Current Week Low]])-1</f>
        <v>1.2350566067611535E-2</v>
      </c>
      <c r="AF307" s="1">
        <f>(Table2[[#This Row],[Current Week High]]/Table2[[#This Row],[Close Price]])-1</f>
        <v>2.8388206772503199E-2</v>
      </c>
      <c r="AG307" s="1">
        <f>(Table2[[#This Row],[Close Price]]/Table2[[#This Row],[Current Month Low]])-1</f>
        <v>1.2350566067611535E-2</v>
      </c>
      <c r="AH307" s="1">
        <f>(Table2[[#This Row],[Current Month High]]/Table2[[#This Row],[Close Price]])-1</f>
        <v>2.8388206772503199E-2</v>
      </c>
      <c r="AI307">
        <v>6.5418002658950298</v>
      </c>
      <c r="AJ307">
        <v>39.786827001912997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0.06</v>
      </c>
      <c r="AM307" t="s">
        <v>3203</v>
      </c>
      <c r="AN307">
        <v>0.88</v>
      </c>
      <c r="AO307" t="s">
        <v>3203</v>
      </c>
      <c r="AP307">
        <v>9.9209553259741998E-2</v>
      </c>
      <c r="AQ307">
        <f>(Table2[[#This Row],[Sharpe Ratio]]-AVERAGE(Table2[Sharpe Ratio]))/_xlfn.STDEV.P(Table2[Sharpe Ratio])</f>
        <v>0.4284867902754062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-0.24942608012011391</v>
      </c>
      <c r="AS307">
        <f>_xlfn.RANK.AVG(Table2[[#This Row],[1Y Return vs Nifty Z-Score]],Table2[1Y Return vs Nifty Z-Score])</f>
        <v>378</v>
      </c>
      <c r="AT307">
        <f>_xlfn.RANK.AVG(Table2[[#This Row],[6M Return vs Nifty Z-Score]],Table2[6M Return vs Nifty Z-Score])</f>
        <v>364</v>
      </c>
      <c r="AU307">
        <f>_xlfn.RANK.AVG(Table2[[#This Row],[Sharpe Ratio Z-Score]],Table2[Sharpe Ratio Z-Score])</f>
        <v>236</v>
      </c>
      <c r="AV307">
        <f>(Table2[[#This Row],[Rank 1Y]]+Table2[[#This Row],[Rank 6M]]+Table2[[#This Row],[Rank Sharpe]])/3</f>
        <v>326</v>
      </c>
    </row>
    <row r="308" spans="1:48" hidden="1" x14ac:dyDescent="0.3">
      <c r="A308" t="s">
        <v>574</v>
      </c>
      <c r="B308" t="s">
        <v>575</v>
      </c>
      <c r="C308" t="s">
        <v>3173</v>
      </c>
      <c r="D308" t="s">
        <v>158</v>
      </c>
      <c r="E308">
        <v>34683.781406554997</v>
      </c>
      <c r="F308">
        <v>1014.1</v>
      </c>
      <c r="G308">
        <v>29.4226885701101</v>
      </c>
      <c r="H308">
        <f>(Table2[[#This Row],[1Y Return vs Nifty]]-AVERAGE(Table2[1Y Return vs Nifty]))/_xlfn.STDEV.P(Table2[1Y Return vs Nifty])</f>
        <v>0.10176101590788951</v>
      </c>
      <c r="I308">
        <v>-5.72925384973568</v>
      </c>
      <c r="J308">
        <f>(Table2[[#This Row],[1M Return vs Nifty]]-AVERAGE(Table2[1M Return vs Nifty]))/_xlfn.STDEV.P(Table2[1M Return vs Nifty])</f>
        <v>-0.68008734052244302</v>
      </c>
      <c r="K308">
        <v>6.9500143786301498</v>
      </c>
      <c r="L308">
        <f>(Table2[[#This Row],[6M Return vs Nifty]]-AVERAGE(Table2[6M Return vs Nifty]))/_xlfn.STDEV.P(Table2[6M Return vs Nifty])</f>
        <v>-6.8562172687672354E-2</v>
      </c>
      <c r="M308">
        <v>1.0052281261159799</v>
      </c>
      <c r="N308">
        <f>(Table2[[#This Row],[1W Return vs Nifty]]-AVERAGE(Table2[1W Return vs Nifty]))/_xlfn.STDEV.P(Table2[1W Return vs Nifty])</f>
        <v>-0.48098759360340276</v>
      </c>
      <c r="O308">
        <v>1045.3599999999999</v>
      </c>
      <c r="P308">
        <v>1058.16619184006</v>
      </c>
      <c r="Q308">
        <v>923.77493381649299</v>
      </c>
      <c r="R308">
        <v>45.895849090621198</v>
      </c>
      <c r="S308">
        <f>(Table2[[#This Row],[Close Price]]-Table2[[#This Row],[20D EMA]])/Table2[[#This Row],[20D EMA]]</f>
        <v>-2.99035738884211E-2</v>
      </c>
      <c r="T308">
        <f>(Table2[[#This Row],[Close Price]]-Table2[[#This Row],[50D EMA]])/Table2[[#This Row],[50D EMA]]</f>
        <v>-4.1643923402459773E-2</v>
      </c>
      <c r="U308">
        <f>(Table2[[#This Row],[Close Price]]-Table2[[#This Row],[200D EMA]])/Table2[[#This Row],[200D EMA]]</f>
        <v>9.7778217265906048E-2</v>
      </c>
      <c r="V308">
        <v>0.25412872983849499</v>
      </c>
      <c r="W308">
        <v>1010.05</v>
      </c>
      <c r="X308">
        <v>1035.5</v>
      </c>
      <c r="Y308">
        <v>1008.35</v>
      </c>
      <c r="Z308">
        <v>1044.25</v>
      </c>
      <c r="AA308">
        <v>1008.35</v>
      </c>
      <c r="AB308">
        <v>1050</v>
      </c>
      <c r="AC308" s="1">
        <f>(Table2[[#This Row],[Close Price]]/Table2[[#This Row],[Day Low]])-1</f>
        <v>4.0097024899758971E-3</v>
      </c>
      <c r="AD308" s="1">
        <f>(Table2[[#This Row],[Day High]]/Table2[[#This Row],[Close Price]])-1</f>
        <v>2.1102455379153895E-2</v>
      </c>
      <c r="AE308" s="1">
        <f>(Table2[[#This Row],[Close Price]]/Table2[[#This Row],[Current Week Low]])-1</f>
        <v>5.702385084544126E-3</v>
      </c>
      <c r="AF308" s="1">
        <f>(Table2[[#This Row],[Current Week High]]/Table2[[#This Row],[Close Price]])-1</f>
        <v>2.9730795779508989E-2</v>
      </c>
      <c r="AG308" s="1">
        <f>(Table2[[#This Row],[Close Price]]/Table2[[#This Row],[Current Month Low]])-1</f>
        <v>5.702385084544126E-3</v>
      </c>
      <c r="AH308" s="1">
        <f>(Table2[[#This Row],[Current Month High]]/Table2[[#This Row],[Close Price]])-1</f>
        <v>3.5400848042599353E-2</v>
      </c>
      <c r="AI308">
        <v>29.5730204121881</v>
      </c>
      <c r="AJ308">
        <v>57.824293829273998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0.14000000000000001</v>
      </c>
      <c r="AM308" t="s">
        <v>3203</v>
      </c>
      <c r="AN308">
        <v>0.24</v>
      </c>
      <c r="AO308" t="s">
        <v>3203</v>
      </c>
      <c r="AP308">
        <v>5.2313388105978E-2</v>
      </c>
      <c r="AQ308">
        <f>(Table2[[#This Row],[Sharpe Ratio]]-AVERAGE(Table2[Sharpe Ratio]))/_xlfn.STDEV.P(Table2[Sharpe Ratio])</f>
        <v>-0.13098645518854779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260</v>
      </c>
      <c r="AT308">
        <f>_xlfn.RANK.AVG(Table2[[#This Row],[6M Return vs Nifty Z-Score]],Table2[6M Return vs Nifty Z-Score])</f>
        <v>337</v>
      </c>
      <c r="AU308">
        <f>_xlfn.RANK.AVG(Table2[[#This Row],[Sharpe Ratio Z-Score]],Table2[Sharpe Ratio Z-Score])</f>
        <v>384</v>
      </c>
      <c r="AV308">
        <f>(Table2[[#This Row],[Rank 1Y]]+Table2[[#This Row],[Rank 6M]]+Table2[[#This Row],[Rank Sharpe]])/3</f>
        <v>327</v>
      </c>
    </row>
    <row r="309" spans="1:48" x14ac:dyDescent="0.3">
      <c r="A309" t="s">
        <v>1902</v>
      </c>
      <c r="B309" t="s">
        <v>1903</v>
      </c>
      <c r="C309" t="s">
        <v>3157</v>
      </c>
      <c r="D309" t="s">
        <v>515</v>
      </c>
      <c r="E309">
        <v>3860.4647474799999</v>
      </c>
      <c r="F309">
        <v>67.709999999999994</v>
      </c>
      <c r="G309">
        <v>43.110838986489497</v>
      </c>
      <c r="H309">
        <f>(Table2[[#This Row],[1Y Return vs Nifty]]-AVERAGE(Table2[1Y Return vs Nifty]))/_xlfn.STDEV.P(Table2[1Y Return vs Nifty])</f>
        <v>0.34406896169979362</v>
      </c>
      <c r="I309">
        <v>31.5556795826265</v>
      </c>
      <c r="J309">
        <f>(Table2[[#This Row],[1M Return vs Nifty]]-AVERAGE(Table2[1M Return vs Nifty]))/_xlfn.STDEV.P(Table2[1M Return vs Nifty])</f>
        <v>3.2416363344585042</v>
      </c>
      <c r="K309">
        <v>27.869522031419798</v>
      </c>
      <c r="L309">
        <f>(Table2[[#This Row],[6M Return vs Nifty]]-AVERAGE(Table2[6M Return vs Nifty]))/_xlfn.STDEV.P(Table2[6M Return vs Nifty])</f>
        <v>0.61008841372098122</v>
      </c>
      <c r="M309">
        <v>15.114213155897</v>
      </c>
      <c r="N309">
        <f>(Table2[[#This Row],[1W Return vs Nifty]]-AVERAGE(Table2[1W Return vs Nifty]))/_xlfn.STDEV.P(Table2[1W Return vs Nifty])</f>
        <v>3.1010245855837386</v>
      </c>
      <c r="O309">
        <v>60.33</v>
      </c>
      <c r="P309">
        <v>57.8637087709551</v>
      </c>
      <c r="Q309">
        <v>51.280535472503097</v>
      </c>
      <c r="R309">
        <v>74.083827750601799</v>
      </c>
      <c r="S309" s="1">
        <f>(Table2[[#This Row],[Close Price]]-Table2[[#This Row],[20D EMA]])/Table2[[#This Row],[20D EMA]]</f>
        <v>0.12232720039781196</v>
      </c>
      <c r="T309" s="1">
        <f>(Table2[[#This Row],[Close Price]]-Table2[[#This Row],[50D EMA]])/Table2[[#This Row],[50D EMA]]</f>
        <v>0.17016350037326464</v>
      </c>
      <c r="U309" s="1">
        <f>(Table2[[#This Row],[Close Price]]-Table2[[#This Row],[200D EMA]])/Table2[[#This Row],[200D EMA]]</f>
        <v>0.32038402828898827</v>
      </c>
      <c r="V309">
        <v>0.82777404540741095</v>
      </c>
      <c r="W309">
        <v>66.72</v>
      </c>
      <c r="X309">
        <v>70.39</v>
      </c>
      <c r="Y309">
        <v>57.71</v>
      </c>
      <c r="Z309">
        <v>70.39</v>
      </c>
      <c r="AA309">
        <v>57.5</v>
      </c>
      <c r="AB309">
        <v>70.39</v>
      </c>
      <c r="AC309" s="1">
        <f>(Table2[[#This Row],[Close Price]]/Table2[[#This Row],[Day Low]])-1</f>
        <v>1.4838129496402841E-2</v>
      </c>
      <c r="AD309" s="1">
        <f>(Table2[[#This Row],[Day High]]/Table2[[#This Row],[Close Price]])-1</f>
        <v>3.9580564170728305E-2</v>
      </c>
      <c r="AE309" s="1">
        <f>(Table2[[#This Row],[Close Price]]/Table2[[#This Row],[Current Week Low]])-1</f>
        <v>0.17328019407381734</v>
      </c>
      <c r="AF309" s="1">
        <f>(Table2[[#This Row],[Current Week High]]/Table2[[#This Row],[Close Price]])-1</f>
        <v>3.9580564170728305E-2</v>
      </c>
      <c r="AG309" s="1">
        <f>(Table2[[#This Row],[Close Price]]/Table2[[#This Row],[Current Month Low]])-1</f>
        <v>0.17756521739130426</v>
      </c>
      <c r="AH309" s="1">
        <f>(Table2[[#This Row],[Current Month High]]/Table2[[#This Row],[Close Price]])-1</f>
        <v>3.9580564170728305E-2</v>
      </c>
      <c r="AI309">
        <v>3.9580564170728301</v>
      </c>
      <c r="AJ309">
        <v>103.63909774436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0.15</v>
      </c>
      <c r="AM309" t="s">
        <v>3203</v>
      </c>
      <c r="AN309">
        <v>14.76</v>
      </c>
      <c r="AO309" t="s">
        <v>3203</v>
      </c>
      <c r="AP309">
        <v>-2.8186773447317001E-2</v>
      </c>
      <c r="AQ309">
        <f>(Table2[[#This Row],[Sharpe Ratio]]-AVERAGE(Table2[Sharpe Ratio]))/_xlfn.STDEV.P(Table2[Sharpe Ratio])</f>
        <v>-1.0913568073681807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6.2054614880948371</v>
      </c>
      <c r="AS309">
        <f>_xlfn.RANK.AVG(Table2[[#This Row],[1Y Return vs Nifty Z-Score]],Table2[1Y Return vs Nifty Z-Score])</f>
        <v>203</v>
      </c>
      <c r="AT309">
        <f>_xlfn.RANK.AVG(Table2[[#This Row],[6M Return vs Nifty Z-Score]],Table2[6M Return vs Nifty Z-Score])</f>
        <v>146</v>
      </c>
      <c r="AU309">
        <f>_xlfn.RANK.AVG(Table2[[#This Row],[Sharpe Ratio Z-Score]],Table2[Sharpe Ratio Z-Score])</f>
        <v>632</v>
      </c>
      <c r="AV309">
        <f>(Table2[[#This Row],[Rank 1Y]]+Table2[[#This Row],[Rank 6M]]+Table2[[#This Row],[Rank Sharpe]])/3</f>
        <v>327</v>
      </c>
    </row>
    <row r="310" spans="1:48" hidden="1" x14ac:dyDescent="0.3">
      <c r="A310" t="s">
        <v>848</v>
      </c>
      <c r="B310" t="s">
        <v>849</v>
      </c>
      <c r="C310" t="s">
        <v>3170</v>
      </c>
      <c r="D310" t="s">
        <v>136</v>
      </c>
      <c r="E310">
        <v>18748.542945015</v>
      </c>
      <c r="F310">
        <v>1649.35</v>
      </c>
      <c r="G310">
        <v>98.078747461982005</v>
      </c>
      <c r="H310">
        <f>(Table2[[#This Row],[1Y Return vs Nifty]]-AVERAGE(Table2[1Y Return vs Nifty]))/_xlfn.STDEV.P(Table2[1Y Return vs Nifty])</f>
        <v>1.3171121108484269</v>
      </c>
      <c r="I310">
        <v>-3.5654037276877002</v>
      </c>
      <c r="J310">
        <f>(Table2[[#This Row],[1M Return vs Nifty]]-AVERAGE(Table2[1M Return vs Nifty]))/_xlfn.STDEV.P(Table2[1M Return vs Nifty])</f>
        <v>-0.45248810749336194</v>
      </c>
      <c r="K310">
        <v>-15.442245376461299</v>
      </c>
      <c r="L310">
        <f>(Table2[[#This Row],[6M Return vs Nifty]]-AVERAGE(Table2[6M Return vs Nifty]))/_xlfn.STDEV.P(Table2[6M Return vs Nifty])</f>
        <v>-0.79499036908842391</v>
      </c>
      <c r="M310">
        <v>3.5830091086198399</v>
      </c>
      <c r="N310">
        <f>(Table2[[#This Row],[1W Return vs Nifty]]-AVERAGE(Table2[1W Return vs Nifty]))/_xlfn.STDEV.P(Table2[1W Return vs Nifty])</f>
        <v>0.17346365537840536</v>
      </c>
      <c r="O310">
        <v>1654.61</v>
      </c>
      <c r="P310">
        <v>1719.48312941683</v>
      </c>
      <c r="Q310">
        <v>1607.83653162513</v>
      </c>
      <c r="R310">
        <v>57.692426115040902</v>
      </c>
      <c r="S310">
        <f>(Table2[[#This Row],[Close Price]]-Table2[[#This Row],[20D EMA]])/Table2[[#This Row],[20D EMA]]</f>
        <v>-3.1789968633091732E-3</v>
      </c>
      <c r="T310">
        <f>(Table2[[#This Row],[Close Price]]-Table2[[#This Row],[50D EMA]])/Table2[[#This Row],[50D EMA]]</f>
        <v>-4.0787332086599806E-2</v>
      </c>
      <c r="U310">
        <f>(Table2[[#This Row],[Close Price]]-Table2[[#This Row],[200D EMA]])/Table2[[#This Row],[200D EMA]]</f>
        <v>2.5819458358064529E-2</v>
      </c>
      <c r="V310">
        <v>1.01321170090215</v>
      </c>
      <c r="W310">
        <v>1638.35</v>
      </c>
      <c r="X310">
        <v>1674.9</v>
      </c>
      <c r="Y310">
        <v>1543.05</v>
      </c>
      <c r="Z310">
        <v>1695.65</v>
      </c>
      <c r="AA310">
        <v>1543.05</v>
      </c>
      <c r="AB310">
        <v>1695.65</v>
      </c>
      <c r="AC310" s="1">
        <f>(Table2[[#This Row],[Close Price]]/Table2[[#This Row],[Day Low]])-1</f>
        <v>6.7140720847194135E-3</v>
      </c>
      <c r="AD310" s="1">
        <f>(Table2[[#This Row],[Day High]]/Table2[[#This Row],[Close Price]])-1</f>
        <v>1.5490950980689533E-2</v>
      </c>
      <c r="AE310" s="1">
        <f>(Table2[[#This Row],[Close Price]]/Table2[[#This Row],[Current Week Low]])-1</f>
        <v>6.8889536956028508E-2</v>
      </c>
      <c r="AF310" s="1">
        <f>(Table2[[#This Row],[Current Week High]]/Table2[[#This Row],[Close Price]])-1</f>
        <v>2.8071664595143764E-2</v>
      </c>
      <c r="AG310" s="1">
        <f>(Table2[[#This Row],[Close Price]]/Table2[[#This Row],[Current Month Low]])-1</f>
        <v>6.8889536956028508E-2</v>
      </c>
      <c r="AH310" s="1">
        <f>(Table2[[#This Row],[Current Month High]]/Table2[[#This Row],[Close Price]])-1</f>
        <v>2.8071664595143764E-2</v>
      </c>
      <c r="AI310">
        <v>31.009392395307</v>
      </c>
      <c r="AJ310">
        <v>127.073366074619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0.02</v>
      </c>
      <c r="AM310" t="s">
        <v>3203</v>
      </c>
      <c r="AN310">
        <v>-1.1599999999999999</v>
      </c>
      <c r="AO310" t="s">
        <v>3202</v>
      </c>
      <c r="AP310">
        <v>7.3845738257407006E-2</v>
      </c>
      <c r="AQ310">
        <f>(Table2[[#This Row],[Sharpe Ratio]]-AVERAGE(Table2[Sharpe Ratio]))/_xlfn.STDEV.P(Table2[Sharpe Ratio])</f>
        <v>0.12589539820366599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67</v>
      </c>
      <c r="AT310">
        <f>_xlfn.RANK.AVG(Table2[[#This Row],[6M Return vs Nifty Z-Score]],Table2[6M Return vs Nifty Z-Score])</f>
        <v>607</v>
      </c>
      <c r="AU310">
        <f>_xlfn.RANK.AVG(Table2[[#This Row],[Sharpe Ratio Z-Score]],Table2[Sharpe Ratio Z-Score])</f>
        <v>311</v>
      </c>
      <c r="AV310">
        <f>(Table2[[#This Row],[Rank 1Y]]+Table2[[#This Row],[Rank 6M]]+Table2[[#This Row],[Rank Sharpe]])/3</f>
        <v>328.33333333333331</v>
      </c>
    </row>
    <row r="311" spans="1:48" x14ac:dyDescent="0.3">
      <c r="A311" t="s">
        <v>1314</v>
      </c>
      <c r="B311" t="s">
        <v>1315</v>
      </c>
      <c r="C311" t="s">
        <v>3161</v>
      </c>
      <c r="D311" t="s">
        <v>51</v>
      </c>
      <c r="E311">
        <v>8910.5958973199995</v>
      </c>
      <c r="F311">
        <v>518.95000000000005</v>
      </c>
      <c r="G311">
        <v>19.2769592997494</v>
      </c>
      <c r="H311">
        <f>(Table2[[#This Row],[1Y Return vs Nifty]]-AVERAGE(Table2[1Y Return vs Nifty]))/_xlfn.STDEV.P(Table2[1Y Return vs Nifty])</f>
        <v>-7.7838911275855988E-2</v>
      </c>
      <c r="I311">
        <v>6.5635913699250397</v>
      </c>
      <c r="J311">
        <f>(Table2[[#This Row],[1M Return vs Nifty]]-AVERAGE(Table2[1M Return vs Nifty]))/_xlfn.STDEV.P(Table2[1M Return vs Nifty])</f>
        <v>0.61290523564173349</v>
      </c>
      <c r="K311">
        <v>7.5651300484425699</v>
      </c>
      <c r="L311">
        <f>(Table2[[#This Row],[6M Return vs Nifty]]-AVERAGE(Table2[6M Return vs Nifty]))/_xlfn.STDEV.P(Table2[6M Return vs Nifty])</f>
        <v>-4.8607180583846096E-2</v>
      </c>
      <c r="M311">
        <v>5.0223898269234697</v>
      </c>
      <c r="N311">
        <f>(Table2[[#This Row],[1W Return vs Nifty]]-AVERAGE(Table2[1W Return vs Nifty]))/_xlfn.STDEV.P(Table2[1W Return vs Nifty])</f>
        <v>0.53889598467550148</v>
      </c>
      <c r="O311">
        <v>534.98</v>
      </c>
      <c r="P311">
        <v>534.14974065983199</v>
      </c>
      <c r="Q311">
        <v>485.98406923435698</v>
      </c>
      <c r="R311">
        <v>60.516199794806397</v>
      </c>
      <c r="S311" s="1">
        <f>(Table2[[#This Row],[Close Price]]-Table2[[#This Row],[20D EMA]])/Table2[[#This Row],[20D EMA]]</f>
        <v>-2.9963736962129374E-2</v>
      </c>
      <c r="T311" s="1">
        <f>(Table2[[#This Row],[Close Price]]-Table2[[#This Row],[50D EMA]])/Table2[[#This Row],[50D EMA]]</f>
        <v>-2.8455954394091435E-2</v>
      </c>
      <c r="U311" s="1">
        <f>(Table2[[#This Row],[Close Price]]-Table2[[#This Row],[200D EMA]])/Table2[[#This Row],[200D EMA]]</f>
        <v>6.783335679619952E-2</v>
      </c>
      <c r="V311">
        <v>0.17475048289926001</v>
      </c>
      <c r="W311">
        <v>515.15</v>
      </c>
      <c r="X311">
        <v>538.95000000000005</v>
      </c>
      <c r="Y311">
        <v>515.15</v>
      </c>
      <c r="Z311">
        <v>551.5</v>
      </c>
      <c r="AA311">
        <v>515.15</v>
      </c>
      <c r="AB311">
        <v>556</v>
      </c>
      <c r="AC311" s="1">
        <f>(Table2[[#This Row],[Close Price]]/Table2[[#This Row],[Day Low]])-1</f>
        <v>7.376492283800884E-3</v>
      </c>
      <c r="AD311" s="1">
        <f>(Table2[[#This Row],[Day High]]/Table2[[#This Row],[Close Price]])-1</f>
        <v>3.8539358319684025E-2</v>
      </c>
      <c r="AE311" s="1">
        <f>(Table2[[#This Row],[Close Price]]/Table2[[#This Row],[Current Week Low]])-1</f>
        <v>7.376492283800884E-3</v>
      </c>
      <c r="AF311" s="1">
        <f>(Table2[[#This Row],[Current Week High]]/Table2[[#This Row],[Close Price]])-1</f>
        <v>6.2722805665285541E-2</v>
      </c>
      <c r="AG311" s="1">
        <f>(Table2[[#This Row],[Close Price]]/Table2[[#This Row],[Current Month Low]])-1</f>
        <v>7.376492283800884E-3</v>
      </c>
      <c r="AH311" s="1">
        <f>(Table2[[#This Row],[Current Month High]]/Table2[[#This Row],[Close Price]])-1</f>
        <v>7.139416128721443E-2</v>
      </c>
      <c r="AI311">
        <v>26.958281144618901</v>
      </c>
      <c r="AJ311">
        <v>45.2420934788693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-0.01</v>
      </c>
      <c r="AM311" t="s">
        <v>3202</v>
      </c>
      <c r="AN311">
        <v>-1.82</v>
      </c>
      <c r="AO311" t="s">
        <v>3202</v>
      </c>
      <c r="AP311">
        <v>6.6183653531572004E-2</v>
      </c>
      <c r="AQ311">
        <f>(Table2[[#This Row],[Sharpe Ratio]]-AVERAGE(Table2[Sharpe Ratio]))/_xlfn.STDEV.P(Table2[Sharpe Ratio])</f>
        <v>3.4486401443967488E-2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1.0598415299015005</v>
      </c>
      <c r="AS311">
        <f>_xlfn.RANK.AVG(Table2[[#This Row],[1Y Return vs Nifty Z-Score]],Table2[1Y Return vs Nifty Z-Score])</f>
        <v>320</v>
      </c>
      <c r="AT311">
        <f>_xlfn.RANK.AVG(Table2[[#This Row],[6M Return vs Nifty Z-Score]],Table2[6M Return vs Nifty Z-Score])</f>
        <v>324</v>
      </c>
      <c r="AU311">
        <f>_xlfn.RANK.AVG(Table2[[#This Row],[Sharpe Ratio Z-Score]],Table2[Sharpe Ratio Z-Score])</f>
        <v>341</v>
      </c>
      <c r="AV311">
        <f>(Table2[[#This Row],[Rank 1Y]]+Table2[[#This Row],[Rank 6M]]+Table2[[#This Row],[Rank Sharpe]])/3</f>
        <v>328.33333333333331</v>
      </c>
    </row>
    <row r="312" spans="1:48" x14ac:dyDescent="0.3">
      <c r="A312" t="s">
        <v>765</v>
      </c>
      <c r="B312" t="s">
        <v>766</v>
      </c>
      <c r="C312" t="s">
        <v>3155</v>
      </c>
      <c r="D312" t="s">
        <v>189</v>
      </c>
      <c r="E312">
        <v>21753.1696016799</v>
      </c>
      <c r="F312">
        <v>390.4</v>
      </c>
      <c r="G312">
        <v>15.132227765901799</v>
      </c>
      <c r="H312">
        <f>(Table2[[#This Row],[1Y Return vs Nifty]]-AVERAGE(Table2[1Y Return vs Nifty]))/_xlfn.STDEV.P(Table2[1Y Return vs Nifty])</f>
        <v>-0.15120904188340553</v>
      </c>
      <c r="I312">
        <v>-6.9837032717110699</v>
      </c>
      <c r="J312">
        <f>(Table2[[#This Row],[1M Return vs Nifty]]-AVERAGE(Table2[1M Return vs Nifty]))/_xlfn.STDEV.P(Table2[1M Return vs Nifty])</f>
        <v>-0.81203350601987112</v>
      </c>
      <c r="K312">
        <v>25.6529752762989</v>
      </c>
      <c r="L312">
        <f>(Table2[[#This Row],[6M Return vs Nifty]]-AVERAGE(Table2[6M Return vs Nifty]))/_xlfn.STDEV.P(Table2[6M Return vs Nifty])</f>
        <v>0.53818133157871084</v>
      </c>
      <c r="M312">
        <v>-1.0020379162112301</v>
      </c>
      <c r="N312">
        <f>(Table2[[#This Row],[1W Return vs Nifty]]-AVERAGE(Table2[1W Return vs Nifty]))/_xlfn.STDEV.P(Table2[1W Return vs Nifty])</f>
        <v>-0.99059557711945245</v>
      </c>
      <c r="O312">
        <v>393.22</v>
      </c>
      <c r="P312">
        <v>392.145965620543</v>
      </c>
      <c r="Q312">
        <v>353.72537170146597</v>
      </c>
      <c r="R312">
        <v>36.377810560482899</v>
      </c>
      <c r="S312" s="1">
        <f>(Table2[[#This Row],[Close Price]]-Table2[[#This Row],[20D EMA]])/Table2[[#This Row],[20D EMA]]</f>
        <v>-7.1715579065155634E-3</v>
      </c>
      <c r="T312" s="1">
        <f>(Table2[[#This Row],[Close Price]]-Table2[[#This Row],[50D EMA]])/Table2[[#This Row],[50D EMA]]</f>
        <v>-4.4523360524190321E-3</v>
      </c>
      <c r="U312" s="1">
        <f>(Table2[[#This Row],[Close Price]]-Table2[[#This Row],[200D EMA]])/Table2[[#This Row],[200D EMA]]</f>
        <v>0.10368107925683752</v>
      </c>
      <c r="V312">
        <v>0.13525267521619</v>
      </c>
      <c r="W312">
        <v>386.05</v>
      </c>
      <c r="X312">
        <v>401.4</v>
      </c>
      <c r="Y312">
        <v>380.6</v>
      </c>
      <c r="Z312">
        <v>401.4</v>
      </c>
      <c r="AA312">
        <v>380.6</v>
      </c>
      <c r="AB312">
        <v>401.4</v>
      </c>
      <c r="AC312" s="1">
        <f>(Table2[[#This Row],[Close Price]]/Table2[[#This Row],[Day Low]])-1</f>
        <v>1.126797047014616E-2</v>
      </c>
      <c r="AD312" s="1">
        <f>(Table2[[#This Row],[Day High]]/Table2[[#This Row],[Close Price]])-1</f>
        <v>2.8176229508196649E-2</v>
      </c>
      <c r="AE312" s="1">
        <f>(Table2[[#This Row],[Close Price]]/Table2[[#This Row],[Current Week Low]])-1</f>
        <v>2.5748817656332079E-2</v>
      </c>
      <c r="AF312" s="1">
        <f>(Table2[[#This Row],[Current Week High]]/Table2[[#This Row],[Close Price]])-1</f>
        <v>2.8176229508196649E-2</v>
      </c>
      <c r="AG312" s="1">
        <f>(Table2[[#This Row],[Close Price]]/Table2[[#This Row],[Current Month Low]])-1</f>
        <v>2.5748817656332079E-2</v>
      </c>
      <c r="AH312" s="1">
        <f>(Table2[[#This Row],[Current Month High]]/Table2[[#This Row],[Close Price]])-1</f>
        <v>2.8176229508196649E-2</v>
      </c>
      <c r="AI312">
        <v>20.3125</v>
      </c>
      <c r="AJ312">
        <v>50.124975966160299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0.31</v>
      </c>
      <c r="AM312" t="s">
        <v>3203</v>
      </c>
      <c r="AN312">
        <v>1.1000000000000001</v>
      </c>
      <c r="AO312" t="s">
        <v>3203</v>
      </c>
      <c r="AP312">
        <v>1.189914101949E-2</v>
      </c>
      <c r="AQ312">
        <f>(Table2[[#This Row],[Sharpe Ratio]]-AVERAGE(Table2[Sharpe Ratio]))/_xlfn.STDEV.P(Table2[Sharpe Ratio])</f>
        <v>-0.61313014233915475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-2.0287869357831729</v>
      </c>
      <c r="AS312">
        <f>_xlfn.RANK.AVG(Table2[[#This Row],[1Y Return vs Nifty Z-Score]],Table2[1Y Return vs Nifty Z-Score])</f>
        <v>338</v>
      </c>
      <c r="AT312">
        <f>_xlfn.RANK.AVG(Table2[[#This Row],[6M Return vs Nifty Z-Score]],Table2[6M Return vs Nifty Z-Score])</f>
        <v>156</v>
      </c>
      <c r="AU312">
        <f>_xlfn.RANK.AVG(Table2[[#This Row],[Sharpe Ratio Z-Score]],Table2[Sharpe Ratio Z-Score])</f>
        <v>494</v>
      </c>
      <c r="AV312">
        <f>(Table2[[#This Row],[Rank 1Y]]+Table2[[#This Row],[Rank 6M]]+Table2[[#This Row],[Rank Sharpe]])/3</f>
        <v>329.33333333333331</v>
      </c>
    </row>
    <row r="313" spans="1:48" hidden="1" x14ac:dyDescent="0.3">
      <c r="A313" t="s">
        <v>867</v>
      </c>
      <c r="B313" t="s">
        <v>868</v>
      </c>
      <c r="C313" t="s">
        <v>3159</v>
      </c>
      <c r="D313" t="s">
        <v>43</v>
      </c>
      <c r="E313">
        <v>17993.223556000001</v>
      </c>
      <c r="F313">
        <v>498.3</v>
      </c>
      <c r="G313">
        <v>-0.55534424209878996</v>
      </c>
      <c r="H313">
        <f>(Table2[[#This Row],[1Y Return vs Nifty]]-AVERAGE(Table2[1Y Return vs Nifty]))/_xlfn.STDEV.P(Table2[1Y Return vs Nifty])</f>
        <v>-0.42891079355122852</v>
      </c>
      <c r="I313">
        <v>-7.1888450411076104</v>
      </c>
      <c r="J313">
        <f>(Table2[[#This Row],[1M Return vs Nifty]]-AVERAGE(Table2[1M Return vs Nifty]))/_xlfn.STDEV.P(Table2[1M Return vs Nifty])</f>
        <v>-0.83361083658502655</v>
      </c>
      <c r="K313">
        <v>0.63957167141979798</v>
      </c>
      <c r="L313">
        <f>(Table2[[#This Row],[6M Return vs Nifty]]-AVERAGE(Table2[6M Return vs Nifty]))/_xlfn.STDEV.P(Table2[6M Return vs Nifty])</f>
        <v>-0.27327949753233366</v>
      </c>
      <c r="M313">
        <v>-5.5810683812739699</v>
      </c>
      <c r="N313">
        <f>(Table2[[#This Row],[1W Return vs Nifty]]-AVERAGE(Table2[1W Return vs Nifty]))/_xlfn.STDEV.P(Table2[1W Return vs Nifty])</f>
        <v>-2.1531273155898183</v>
      </c>
      <c r="O313">
        <v>509.93</v>
      </c>
      <c r="P313">
        <v>519.62102818522806</v>
      </c>
      <c r="Q313">
        <v>480.96239152034002</v>
      </c>
      <c r="R313">
        <v>36.644571235379601</v>
      </c>
      <c r="S313">
        <f>(Table2[[#This Row],[Close Price]]-Table2[[#This Row],[20D EMA]])/Table2[[#This Row],[20D EMA]]</f>
        <v>-2.2807051948306623E-2</v>
      </c>
      <c r="T313">
        <f>(Table2[[#This Row],[Close Price]]-Table2[[#This Row],[50D EMA]])/Table2[[#This Row],[50D EMA]]</f>
        <v>-4.1031880983900038E-2</v>
      </c>
      <c r="U313">
        <f>(Table2[[#This Row],[Close Price]]-Table2[[#This Row],[200D EMA]])/Table2[[#This Row],[200D EMA]]</f>
        <v>3.6047742578905528E-2</v>
      </c>
      <c r="V313">
        <v>0.99494507913765395</v>
      </c>
      <c r="W313">
        <v>488.6</v>
      </c>
      <c r="X313">
        <v>502.2</v>
      </c>
      <c r="Y313">
        <v>487.25</v>
      </c>
      <c r="Z313">
        <v>528.95000000000005</v>
      </c>
      <c r="AA313">
        <v>487.25</v>
      </c>
      <c r="AB313">
        <v>535</v>
      </c>
      <c r="AC313" s="1">
        <f>(Table2[[#This Row],[Close Price]]/Table2[[#This Row],[Day Low]])-1</f>
        <v>1.9852640196479809E-2</v>
      </c>
      <c r="AD313" s="1">
        <f>(Table2[[#This Row],[Day High]]/Table2[[#This Row],[Close Price]])-1</f>
        <v>7.8266104756170574E-3</v>
      </c>
      <c r="AE313" s="1">
        <f>(Table2[[#This Row],[Close Price]]/Table2[[#This Row],[Current Week Low]])-1</f>
        <v>2.2678296562339773E-2</v>
      </c>
      <c r="AF313" s="1">
        <f>(Table2[[#This Row],[Current Week High]]/Table2[[#This Row],[Close Price]])-1</f>
        <v>6.1509131045554888E-2</v>
      </c>
      <c r="AG313" s="1">
        <f>(Table2[[#This Row],[Close Price]]/Table2[[#This Row],[Current Month Low]])-1</f>
        <v>2.2678296562339773E-2</v>
      </c>
      <c r="AH313" s="1">
        <f>(Table2[[#This Row],[Current Month High]]/Table2[[#This Row],[Close Price]])-1</f>
        <v>7.3650411398755722E-2</v>
      </c>
      <c r="AI313">
        <v>19.576560305037098</v>
      </c>
      <c r="AJ313">
        <v>35.850599781897401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-0.04</v>
      </c>
      <c r="AM313" t="s">
        <v>3202</v>
      </c>
      <c r="AN313">
        <v>-1.19</v>
      </c>
      <c r="AO313" t="s">
        <v>3202</v>
      </c>
      <c r="AP313">
        <v>0.13955793810544501</v>
      </c>
      <c r="AQ313">
        <f>(Table2[[#This Row],[Sharpe Ratio]]-AVERAGE(Table2[Sharpe Ratio]))/_xlfn.STDEV.P(Table2[Sharpe Ratio])</f>
        <v>0.90984473809136424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462</v>
      </c>
      <c r="AT313">
        <f>_xlfn.RANK.AVG(Table2[[#This Row],[6M Return vs Nifty Z-Score]],Table2[6M Return vs Nifty Z-Score])</f>
        <v>403</v>
      </c>
      <c r="AU313">
        <f>_xlfn.RANK.AVG(Table2[[#This Row],[Sharpe Ratio Z-Score]],Table2[Sharpe Ratio Z-Score])</f>
        <v>129</v>
      </c>
      <c r="AV313">
        <f>(Table2[[#This Row],[Rank 1Y]]+Table2[[#This Row],[Rank 6M]]+Table2[[#This Row],[Rank Sharpe]])/3</f>
        <v>331.33333333333331</v>
      </c>
    </row>
    <row r="314" spans="1:48" hidden="1" x14ac:dyDescent="0.3">
      <c r="A314" t="s">
        <v>1143</v>
      </c>
      <c r="B314" t="s">
        <v>1144</v>
      </c>
      <c r="C314" t="s">
        <v>3168</v>
      </c>
      <c r="D314" t="s">
        <v>467</v>
      </c>
      <c r="E314">
        <v>10877.421432375</v>
      </c>
      <c r="F314">
        <v>2259.3000000000002</v>
      </c>
      <c r="G314">
        <v>-19.6817339139909</v>
      </c>
      <c r="H314">
        <f>(Table2[[#This Row],[1Y Return vs Nifty]]-AVERAGE(Table2[1Y Return vs Nifty]))/_xlfn.STDEV.P(Table2[1Y Return vs Nifty])</f>
        <v>-0.76748657266204257</v>
      </c>
      <c r="I314">
        <v>-10.1225110451549</v>
      </c>
      <c r="J314">
        <f>(Table2[[#This Row],[1M Return vs Nifty]]-AVERAGE(Table2[1M Return vs Nifty]))/_xlfn.STDEV.P(Table2[1M Return vs Nifty])</f>
        <v>-1.1421812526601962</v>
      </c>
      <c r="K314">
        <v>6.0086988082019204</v>
      </c>
      <c r="L314">
        <f>(Table2[[#This Row],[6M Return vs Nifty]]-AVERAGE(Table2[6M Return vs Nifty]))/_xlfn.STDEV.P(Table2[6M Return vs Nifty])</f>
        <v>-9.9099428844440743E-2</v>
      </c>
      <c r="M314">
        <v>1.7202841038744601</v>
      </c>
      <c r="N314">
        <f>(Table2[[#This Row],[1W Return vs Nifty]]-AVERAGE(Table2[1W Return vs Nifty]))/_xlfn.STDEV.P(Table2[1W Return vs Nifty])</f>
        <v>-0.29944801327746068</v>
      </c>
      <c r="O314">
        <v>2301.8200000000002</v>
      </c>
      <c r="P314">
        <v>2347.2058474976602</v>
      </c>
      <c r="Q314">
        <v>2167.18009976545</v>
      </c>
      <c r="R314">
        <v>38.137011772796697</v>
      </c>
      <c r="S314">
        <f>(Table2[[#This Row],[Close Price]]-Table2[[#This Row],[20D EMA]])/Table2[[#This Row],[20D EMA]]</f>
        <v>-1.8472339279352851E-2</v>
      </c>
      <c r="T314">
        <f>(Table2[[#This Row],[Close Price]]-Table2[[#This Row],[50D EMA]])/Table2[[#This Row],[50D EMA]]</f>
        <v>-3.7451273219762909E-2</v>
      </c>
      <c r="U314">
        <f>(Table2[[#This Row],[Close Price]]-Table2[[#This Row],[200D EMA]])/Table2[[#This Row],[200D EMA]]</f>
        <v>4.2506804231231245E-2</v>
      </c>
      <c r="V314">
        <v>0.37645520916254999</v>
      </c>
      <c r="W314">
        <v>2213.25</v>
      </c>
      <c r="X314">
        <v>2275</v>
      </c>
      <c r="Y314">
        <v>2181.5500000000002</v>
      </c>
      <c r="Z314">
        <v>2284.3000000000002</v>
      </c>
      <c r="AA314">
        <v>2181.5500000000002</v>
      </c>
      <c r="AB314">
        <v>2291.4</v>
      </c>
      <c r="AC314" s="1">
        <f>(Table2[[#This Row],[Close Price]]/Table2[[#This Row],[Day Low]])-1</f>
        <v>2.0806506269061442E-2</v>
      </c>
      <c r="AD314" s="1">
        <f>(Table2[[#This Row],[Day High]]/Table2[[#This Row],[Close Price]])-1</f>
        <v>6.9490550170405729E-3</v>
      </c>
      <c r="AE314" s="1">
        <f>(Table2[[#This Row],[Close Price]]/Table2[[#This Row],[Current Week Low]])-1</f>
        <v>3.5639797391762817E-2</v>
      </c>
      <c r="AF314" s="1">
        <f>(Table2[[#This Row],[Current Week High]]/Table2[[#This Row],[Close Price]])-1</f>
        <v>1.1065374230956548E-2</v>
      </c>
      <c r="AG314" s="1">
        <f>(Table2[[#This Row],[Close Price]]/Table2[[#This Row],[Current Month Low]])-1</f>
        <v>3.5639797391762817E-2</v>
      </c>
      <c r="AH314" s="1">
        <f>(Table2[[#This Row],[Current Month High]]/Table2[[#This Row],[Close Price]])-1</f>
        <v>1.4207940512548145E-2</v>
      </c>
      <c r="AI314">
        <v>19.506041694330101</v>
      </c>
      <c r="AJ314">
        <v>37.0435521048162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0.03</v>
      </c>
      <c r="AM314" t="s">
        <v>3203</v>
      </c>
      <c r="AN314">
        <v>-2.72</v>
      </c>
      <c r="AO314" t="s">
        <v>3202</v>
      </c>
      <c r="AP314">
        <v>0.183126426206492</v>
      </c>
      <c r="AQ314">
        <f>(Table2[[#This Row],[Sharpe Ratio]]-AVERAGE(Table2[Sharpe Ratio]))/_xlfn.STDEV.P(Table2[Sharpe Ratio])</f>
        <v>1.429618654741647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591</v>
      </c>
      <c r="AT314">
        <f>_xlfn.RANK.AVG(Table2[[#This Row],[6M Return vs Nifty Z-Score]],Table2[6M Return vs Nifty Z-Score])</f>
        <v>347</v>
      </c>
      <c r="AU314">
        <f>_xlfn.RANK.AVG(Table2[[#This Row],[Sharpe Ratio Z-Score]],Table2[Sharpe Ratio Z-Score])</f>
        <v>56</v>
      </c>
      <c r="AV314">
        <f>(Table2[[#This Row],[Rank 1Y]]+Table2[[#This Row],[Rank 6M]]+Table2[[#This Row],[Rank Sharpe]])/3</f>
        <v>331.33333333333331</v>
      </c>
    </row>
    <row r="315" spans="1:48" x14ac:dyDescent="0.3">
      <c r="A315" t="s">
        <v>520</v>
      </c>
      <c r="B315" t="s">
        <v>521</v>
      </c>
      <c r="C315" t="s">
        <v>3157</v>
      </c>
      <c r="D315" t="s">
        <v>380</v>
      </c>
      <c r="E315">
        <v>40254.215842500002</v>
      </c>
      <c r="F315">
        <v>5507.05</v>
      </c>
      <c r="G315">
        <v>1.89281281648055</v>
      </c>
      <c r="H315">
        <f>(Table2[[#This Row],[1Y Return vs Nifty]]-AVERAGE(Table2[1Y Return vs Nifty]))/_xlfn.STDEV.P(Table2[1Y Return vs Nifty])</f>
        <v>-0.38557346237093471</v>
      </c>
      <c r="I315">
        <v>27.535962425198399</v>
      </c>
      <c r="J315">
        <f>(Table2[[#This Row],[1M Return vs Nifty]]-AVERAGE(Table2[1M Return vs Nifty]))/_xlfn.STDEV.P(Table2[1M Return vs Nifty])</f>
        <v>2.818832309030634</v>
      </c>
      <c r="K315">
        <v>20.072665519357599</v>
      </c>
      <c r="L315">
        <f>(Table2[[#This Row],[6M Return vs Nifty]]-AVERAGE(Table2[6M Return vs Nifty]))/_xlfn.STDEV.P(Table2[6M Return vs Nifty])</f>
        <v>0.35715027904411023</v>
      </c>
      <c r="M315">
        <v>2.4321849801406299</v>
      </c>
      <c r="N315">
        <f>(Table2[[#This Row],[1W Return vs Nifty]]-AVERAGE(Table2[1W Return vs Nifty]))/_xlfn.STDEV.P(Table2[1W Return vs Nifty])</f>
        <v>-0.11870945527510689</v>
      </c>
      <c r="O315">
        <v>5150.24</v>
      </c>
      <c r="P315">
        <v>4867.4151937134002</v>
      </c>
      <c r="Q315">
        <v>4508.6886029533298</v>
      </c>
      <c r="R315">
        <v>74.126603542497904</v>
      </c>
      <c r="S315" s="1">
        <f>(Table2[[#This Row],[Close Price]]-Table2[[#This Row],[20D EMA]])/Table2[[#This Row],[20D EMA]]</f>
        <v>6.9280266550685102E-2</v>
      </c>
      <c r="T315" s="1">
        <f>(Table2[[#This Row],[Close Price]]-Table2[[#This Row],[50D EMA]])/Table2[[#This Row],[50D EMA]]</f>
        <v>0.13141159749690803</v>
      </c>
      <c r="U315" s="1">
        <f>(Table2[[#This Row],[Close Price]]-Table2[[#This Row],[200D EMA]])/Table2[[#This Row],[200D EMA]]</f>
        <v>0.22143054998136552</v>
      </c>
      <c r="V315">
        <v>1.2525911642613901</v>
      </c>
      <c r="W315">
        <v>5451.6</v>
      </c>
      <c r="X315">
        <v>5551</v>
      </c>
      <c r="Y315">
        <v>5285</v>
      </c>
      <c r="Z315">
        <v>5634.95</v>
      </c>
      <c r="AA315">
        <v>5285</v>
      </c>
      <c r="AB315">
        <v>5634.95</v>
      </c>
      <c r="AC315" s="1">
        <f>(Table2[[#This Row],[Close Price]]/Table2[[#This Row],[Day Low]])-1</f>
        <v>1.0171325849291923E-2</v>
      </c>
      <c r="AD315" s="1">
        <f>(Table2[[#This Row],[Day High]]/Table2[[#This Row],[Close Price]])-1</f>
        <v>7.9806793110648311E-3</v>
      </c>
      <c r="AE315" s="1">
        <f>(Table2[[#This Row],[Close Price]]/Table2[[#This Row],[Current Week Low]])-1</f>
        <v>4.2015137180700046E-2</v>
      </c>
      <c r="AF315" s="1">
        <f>(Table2[[#This Row],[Current Week High]]/Table2[[#This Row],[Close Price]])-1</f>
        <v>2.3224775515021667E-2</v>
      </c>
      <c r="AG315" s="1">
        <f>(Table2[[#This Row],[Close Price]]/Table2[[#This Row],[Current Month Low]])-1</f>
        <v>4.2015137180700046E-2</v>
      </c>
      <c r="AH315" s="1">
        <f>(Table2[[#This Row],[Current Month High]]/Table2[[#This Row],[Close Price]])-1</f>
        <v>2.3224775515021667E-2</v>
      </c>
      <c r="AI315">
        <v>2.3224775515021601</v>
      </c>
      <c r="AJ315">
        <v>50.437074876389701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0.16</v>
      </c>
      <c r="AM315" t="s">
        <v>3203</v>
      </c>
      <c r="AN315">
        <v>12.87</v>
      </c>
      <c r="AO315" t="s">
        <v>3203</v>
      </c>
      <c r="AP315">
        <v>6.3909312510241997E-2</v>
      </c>
      <c r="AQ315">
        <f>(Table2[[#This Row],[Sharpe Ratio]]-AVERAGE(Table2[Sharpe Ratio]))/_xlfn.STDEV.P(Table2[Sharpe Ratio])</f>
        <v>7.3534162985248687E-3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2.6790530867272278</v>
      </c>
      <c r="AS315">
        <f>_xlfn.RANK.AVG(Table2[[#This Row],[1Y Return vs Nifty Z-Score]],Table2[1Y Return vs Nifty Z-Score])</f>
        <v>447</v>
      </c>
      <c r="AT315">
        <f>_xlfn.RANK.AVG(Table2[[#This Row],[6M Return vs Nifty Z-Score]],Table2[6M Return vs Nifty Z-Score])</f>
        <v>199</v>
      </c>
      <c r="AU315">
        <f>_xlfn.RANK.AVG(Table2[[#This Row],[Sharpe Ratio Z-Score]],Table2[Sharpe Ratio Z-Score])</f>
        <v>349</v>
      </c>
      <c r="AV315">
        <f>(Table2[[#This Row],[Rank 1Y]]+Table2[[#This Row],[Rank 6M]]+Table2[[#This Row],[Rank Sharpe]])/3</f>
        <v>331.66666666666669</v>
      </c>
    </row>
    <row r="316" spans="1:48" x14ac:dyDescent="0.3">
      <c r="A316" t="s">
        <v>1247</v>
      </c>
      <c r="B316" t="s">
        <v>1248</v>
      </c>
      <c r="C316" t="s">
        <v>3161</v>
      </c>
      <c r="D316" t="s">
        <v>51</v>
      </c>
      <c r="E316">
        <v>9489.4260746250002</v>
      </c>
      <c r="F316">
        <v>540.45000000000005</v>
      </c>
      <c r="G316">
        <v>16.8944016629526</v>
      </c>
      <c r="H316">
        <f>(Table2[[#This Row],[1Y Return vs Nifty]]-AVERAGE(Table2[1Y Return vs Nifty]))/_xlfn.STDEV.P(Table2[1Y Return vs Nifty])</f>
        <v>-0.12001500001990043</v>
      </c>
      <c r="I316">
        <v>13.594275290095601</v>
      </c>
      <c r="J316">
        <f>(Table2[[#This Row],[1M Return vs Nifty]]-AVERAGE(Table2[1M Return vs Nifty]))/_xlfn.STDEV.P(Table2[1M Return vs Nifty])</f>
        <v>1.3524103666099641</v>
      </c>
      <c r="K316">
        <v>33.550360313641598</v>
      </c>
      <c r="L316">
        <f>(Table2[[#This Row],[6M Return vs Nifty]]-AVERAGE(Table2[6M Return vs Nifty]))/_xlfn.STDEV.P(Table2[6M Return vs Nifty])</f>
        <v>0.79438071617430595</v>
      </c>
      <c r="M316">
        <v>12.795350679021</v>
      </c>
      <c r="N316">
        <f>(Table2[[#This Row],[1W Return vs Nifty]]-AVERAGE(Table2[1W Return vs Nifty]))/_xlfn.STDEV.P(Table2[1W Return vs Nifty])</f>
        <v>2.5123079899889946</v>
      </c>
      <c r="O316">
        <v>500.83</v>
      </c>
      <c r="P316">
        <v>494.607086844489</v>
      </c>
      <c r="Q316">
        <v>434.99804255953302</v>
      </c>
      <c r="R316">
        <v>73.648151636668004</v>
      </c>
      <c r="S316" s="1">
        <f>(Table2[[#This Row],[Close Price]]-Table2[[#This Row],[20D EMA]])/Table2[[#This Row],[20D EMA]]</f>
        <v>7.9108679591877604E-2</v>
      </c>
      <c r="T316" s="1">
        <f>(Table2[[#This Row],[Close Price]]-Table2[[#This Row],[50D EMA]])/Table2[[#This Row],[50D EMA]]</f>
        <v>9.2685516190196965E-2</v>
      </c>
      <c r="U316" s="1">
        <f>(Table2[[#This Row],[Close Price]]-Table2[[#This Row],[200D EMA]])/Table2[[#This Row],[200D EMA]]</f>
        <v>0.24241938382064115</v>
      </c>
      <c r="V316">
        <v>0.97454528016630404</v>
      </c>
      <c r="W316">
        <v>535</v>
      </c>
      <c r="X316">
        <v>568</v>
      </c>
      <c r="Y316">
        <v>468.5</v>
      </c>
      <c r="Z316">
        <v>568</v>
      </c>
      <c r="AA316">
        <v>468.5</v>
      </c>
      <c r="AB316">
        <v>568</v>
      </c>
      <c r="AC316" s="1">
        <f>(Table2[[#This Row],[Close Price]]/Table2[[#This Row],[Day Low]])-1</f>
        <v>1.0186915887850478E-2</v>
      </c>
      <c r="AD316" s="1">
        <f>(Table2[[#This Row],[Day High]]/Table2[[#This Row],[Close Price]])-1</f>
        <v>5.0976038486446384E-2</v>
      </c>
      <c r="AE316" s="1">
        <f>(Table2[[#This Row],[Close Price]]/Table2[[#This Row],[Current Week Low]])-1</f>
        <v>0.15357524012806834</v>
      </c>
      <c r="AF316" s="1">
        <f>(Table2[[#This Row],[Current Week High]]/Table2[[#This Row],[Close Price]])-1</f>
        <v>5.0976038486446384E-2</v>
      </c>
      <c r="AG316" s="1">
        <f>(Table2[[#This Row],[Close Price]]/Table2[[#This Row],[Current Month Low]])-1</f>
        <v>0.15357524012806834</v>
      </c>
      <c r="AH316" s="1">
        <f>(Table2[[#This Row],[Current Month High]]/Table2[[#This Row],[Close Price]])-1</f>
        <v>5.0976038486446384E-2</v>
      </c>
      <c r="AI316">
        <v>5.0976038486446296</v>
      </c>
      <c r="AJ316">
        <v>69.154929577464799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0.13</v>
      </c>
      <c r="AM316" t="s">
        <v>3203</v>
      </c>
      <c r="AN316">
        <v>13.89</v>
      </c>
      <c r="AO316" t="s">
        <v>3203</v>
      </c>
      <c r="AQ316">
        <f>(Table2[[#This Row],[Sharpe Ratio]]-AVERAGE(Table2[Sharpe Ratio]))/_xlfn.STDEV.P(Table2[Sharpe Ratio])</f>
        <v>-0.75508740094610949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3.7839966718072549</v>
      </c>
      <c r="AS316">
        <f>_xlfn.RANK.AVG(Table2[[#This Row],[1Y Return vs Nifty Z-Score]],Table2[1Y Return vs Nifty Z-Score])</f>
        <v>330</v>
      </c>
      <c r="AT316">
        <f>_xlfn.RANK.AVG(Table2[[#This Row],[6M Return vs Nifty Z-Score]],Table2[6M Return vs Nifty Z-Score])</f>
        <v>119</v>
      </c>
      <c r="AU316">
        <f>_xlfn.RANK.AVG(Table2[[#This Row],[Sharpe Ratio Z-Score]],Table2[Sharpe Ratio Z-Score])</f>
        <v>547.5</v>
      </c>
      <c r="AV316">
        <f>(Table2[[#This Row],[Rank 1Y]]+Table2[[#This Row],[Rank 6M]]+Table2[[#This Row],[Rank Sharpe]])/3</f>
        <v>332.16666666666669</v>
      </c>
    </row>
    <row r="317" spans="1:48" x14ac:dyDescent="0.3">
      <c r="A317" t="s">
        <v>1904</v>
      </c>
      <c r="B317" t="s">
        <v>1905</v>
      </c>
      <c r="C317" t="s">
        <v>3164</v>
      </c>
      <c r="D317" t="s">
        <v>117</v>
      </c>
      <c r="E317">
        <v>3859.0674316499999</v>
      </c>
      <c r="F317">
        <v>722.4</v>
      </c>
      <c r="G317">
        <v>39.822480490444498</v>
      </c>
      <c r="H317">
        <f>(Table2[[#This Row],[1Y Return vs Nifty]]-AVERAGE(Table2[1Y Return vs Nifty]))/_xlfn.STDEV.P(Table2[1Y Return vs Nifty])</f>
        <v>0.2858583658218754</v>
      </c>
      <c r="I317">
        <v>3.62226073498941</v>
      </c>
      <c r="J317">
        <f>(Table2[[#This Row],[1M Return vs Nifty]]-AVERAGE(Table2[1M Return vs Nifty]))/_xlfn.STDEV.P(Table2[1M Return vs Nifty])</f>
        <v>0.30352863428882088</v>
      </c>
      <c r="K317">
        <v>-5.26823001425036</v>
      </c>
      <c r="L317">
        <f>(Table2[[#This Row],[6M Return vs Nifty]]-AVERAGE(Table2[6M Return vs Nifty]))/_xlfn.STDEV.P(Table2[6M Return vs Nifty])</f>
        <v>-0.4649347288556881</v>
      </c>
      <c r="M317">
        <v>5.9956005612473398</v>
      </c>
      <c r="N317">
        <f>(Table2[[#This Row],[1W Return vs Nifty]]-AVERAGE(Table2[1W Return vs Nifty]))/_xlfn.STDEV.P(Table2[1W Return vs Nifty])</f>
        <v>0.78597631652825062</v>
      </c>
      <c r="O317">
        <v>685.44</v>
      </c>
      <c r="P317">
        <v>683.68156958612803</v>
      </c>
      <c r="Q317">
        <v>649.80077811799401</v>
      </c>
      <c r="R317">
        <v>67.031406486392399</v>
      </c>
      <c r="S317" s="1">
        <f>(Table2[[#This Row],[Close Price]]-Table2[[#This Row],[20D EMA]])/Table2[[#This Row],[20D EMA]]</f>
        <v>5.3921568627450865E-2</v>
      </c>
      <c r="T317" s="1">
        <f>(Table2[[#This Row],[Close Price]]-Table2[[#This Row],[50D EMA]])/Table2[[#This Row],[50D EMA]]</f>
        <v>5.6632257086161396E-2</v>
      </c>
      <c r="U317" s="1">
        <f>(Table2[[#This Row],[Close Price]]-Table2[[#This Row],[200D EMA]])/Table2[[#This Row],[200D EMA]]</f>
        <v>0.11172535387272657</v>
      </c>
      <c r="V317">
        <v>1.08649582423564</v>
      </c>
      <c r="W317">
        <v>712.05</v>
      </c>
      <c r="X317">
        <v>730</v>
      </c>
      <c r="Y317">
        <v>668.2</v>
      </c>
      <c r="Z317">
        <v>730</v>
      </c>
      <c r="AA317">
        <v>668.2</v>
      </c>
      <c r="AB317">
        <v>730</v>
      </c>
      <c r="AC317" s="1">
        <f>(Table2[[#This Row],[Close Price]]/Table2[[#This Row],[Day Low]])-1</f>
        <v>1.4535496102801693E-2</v>
      </c>
      <c r="AD317" s="1">
        <f>(Table2[[#This Row],[Day High]]/Table2[[#This Row],[Close Price]])-1</f>
        <v>1.0520487264673362E-2</v>
      </c>
      <c r="AE317" s="1">
        <f>(Table2[[#This Row],[Close Price]]/Table2[[#This Row],[Current Week Low]])-1</f>
        <v>8.111343909009272E-2</v>
      </c>
      <c r="AF317" s="1">
        <f>(Table2[[#This Row],[Current Week High]]/Table2[[#This Row],[Close Price]])-1</f>
        <v>1.0520487264673362E-2</v>
      </c>
      <c r="AG317" s="1">
        <f>(Table2[[#This Row],[Close Price]]/Table2[[#This Row],[Current Month Low]])-1</f>
        <v>8.111343909009272E-2</v>
      </c>
      <c r="AH317" s="1">
        <f>(Table2[[#This Row],[Current Month High]]/Table2[[#This Row],[Close Price]])-1</f>
        <v>1.0520487264673362E-2</v>
      </c>
      <c r="AI317">
        <v>21.816168327796198</v>
      </c>
      <c r="AJ317">
        <v>67.571329157967895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0.04</v>
      </c>
      <c r="AM317" t="s">
        <v>3203</v>
      </c>
      <c r="AN317">
        <v>10.98</v>
      </c>
      <c r="AO317" t="s">
        <v>3203</v>
      </c>
      <c r="AP317">
        <v>7.5427719235339002E-2</v>
      </c>
      <c r="AQ317">
        <f>(Table2[[#This Row],[Sharpe Ratio]]-AVERAGE(Table2[Sharpe Ratio]))/_xlfn.STDEV.P(Table2[Sharpe Ratio])</f>
        <v>0.14476849857517504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1.0551970863584339</v>
      </c>
      <c r="AS317">
        <f>_xlfn.RANK.AVG(Table2[[#This Row],[1Y Return vs Nifty Z-Score]],Table2[1Y Return vs Nifty Z-Score])</f>
        <v>218</v>
      </c>
      <c r="AT317">
        <f>_xlfn.RANK.AVG(Table2[[#This Row],[6M Return vs Nifty Z-Score]],Table2[6M Return vs Nifty Z-Score])</f>
        <v>473</v>
      </c>
      <c r="AU317">
        <f>_xlfn.RANK.AVG(Table2[[#This Row],[Sharpe Ratio Z-Score]],Table2[Sharpe Ratio Z-Score])</f>
        <v>306</v>
      </c>
      <c r="AV317">
        <f>(Table2[[#This Row],[Rank 1Y]]+Table2[[#This Row],[Rank 6M]]+Table2[[#This Row],[Rank Sharpe]])/3</f>
        <v>332.33333333333331</v>
      </c>
    </row>
    <row r="318" spans="1:48" x14ac:dyDescent="0.3">
      <c r="A318" t="s">
        <v>710</v>
      </c>
      <c r="B318" t="s">
        <v>711</v>
      </c>
      <c r="C318" t="s">
        <v>3167</v>
      </c>
      <c r="D318" t="s">
        <v>472</v>
      </c>
      <c r="E318">
        <v>25804.720259999998</v>
      </c>
      <c r="F318">
        <v>3672.4</v>
      </c>
      <c r="G318">
        <v>-7.7962821943447196</v>
      </c>
      <c r="H318">
        <f>(Table2[[#This Row],[1Y Return vs Nifty]]-AVERAGE(Table2[1Y Return vs Nifty]))/_xlfn.STDEV.P(Table2[1Y Return vs Nifty])</f>
        <v>-0.55709003964687698</v>
      </c>
      <c r="I318">
        <v>4.0465639502921498</v>
      </c>
      <c r="J318">
        <f>(Table2[[#This Row],[1M Return vs Nifty]]-AVERAGE(Table2[1M Return vs Nifty]))/_xlfn.STDEV.P(Table2[1M Return vs Nifty])</f>
        <v>0.34815792048137689</v>
      </c>
      <c r="K318">
        <v>9.5083000637605704</v>
      </c>
      <c r="L318">
        <f>(Table2[[#This Row],[6M Return vs Nifty]]-AVERAGE(Table2[6M Return vs Nifty]))/_xlfn.STDEV.P(Table2[6M Return vs Nifty])</f>
        <v>1.4431275783047322E-2</v>
      </c>
      <c r="M318">
        <v>1.0122932231569901</v>
      </c>
      <c r="N318">
        <f>(Table2[[#This Row],[1W Return vs Nifty]]-AVERAGE(Table2[1W Return vs Nifty]))/_xlfn.STDEV.P(Table2[1W Return vs Nifty])</f>
        <v>-0.47919389521938582</v>
      </c>
      <c r="O318">
        <v>3623.9</v>
      </c>
      <c r="P318">
        <v>3617.3839880482301</v>
      </c>
      <c r="Q318">
        <v>3397.2955816499798</v>
      </c>
      <c r="R318">
        <v>61.830297063354898</v>
      </c>
      <c r="S318" s="1">
        <f>(Table2[[#This Row],[Close Price]]-Table2[[#This Row],[20D EMA]])/Table2[[#This Row],[20D EMA]]</f>
        <v>1.3383371505836253E-2</v>
      </c>
      <c r="T318" s="1">
        <f>(Table2[[#This Row],[Close Price]]-Table2[[#This Row],[50D EMA]])/Table2[[#This Row],[50D EMA]]</f>
        <v>1.5208784064269064E-2</v>
      </c>
      <c r="U318" s="1">
        <f>(Table2[[#This Row],[Close Price]]-Table2[[#This Row],[200D EMA]])/Table2[[#This Row],[200D EMA]]</f>
        <v>8.0977475094000828E-2</v>
      </c>
      <c r="V318">
        <v>0.49911310805922399</v>
      </c>
      <c r="W318">
        <v>3654.2</v>
      </c>
      <c r="X318">
        <v>3728.2</v>
      </c>
      <c r="Y318">
        <v>3608.45</v>
      </c>
      <c r="Z318">
        <v>3750</v>
      </c>
      <c r="AA318">
        <v>3608.45</v>
      </c>
      <c r="AB318">
        <v>3750</v>
      </c>
      <c r="AC318" s="1">
        <f>(Table2[[#This Row],[Close Price]]/Table2[[#This Row],[Day Low]])-1</f>
        <v>4.9805703026655213E-3</v>
      </c>
      <c r="AD318" s="1">
        <f>(Table2[[#This Row],[Day High]]/Table2[[#This Row],[Close Price]])-1</f>
        <v>1.5194423265439516E-2</v>
      </c>
      <c r="AE318" s="1">
        <f>(Table2[[#This Row],[Close Price]]/Table2[[#This Row],[Current Week Low]])-1</f>
        <v>1.7722290734248913E-2</v>
      </c>
      <c r="AF318" s="1">
        <f>(Table2[[#This Row],[Current Week High]]/Table2[[#This Row],[Close Price]])-1</f>
        <v>2.1130595795664897E-2</v>
      </c>
      <c r="AG318" s="1">
        <f>(Table2[[#This Row],[Close Price]]/Table2[[#This Row],[Current Month Low]])-1</f>
        <v>1.7722290734248913E-2</v>
      </c>
      <c r="AH318" s="1">
        <f>(Table2[[#This Row],[Current Month High]]/Table2[[#This Row],[Close Price]])-1</f>
        <v>2.1130595795664897E-2</v>
      </c>
      <c r="AI318">
        <v>8.3351486766147307</v>
      </c>
      <c r="AJ318">
        <v>42.258376912647599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0.04</v>
      </c>
      <c r="AM318" t="s">
        <v>3203</v>
      </c>
      <c r="AN318">
        <v>4.5</v>
      </c>
      <c r="AO318" t="s">
        <v>3203</v>
      </c>
      <c r="AP318">
        <v>0.11411316077454101</v>
      </c>
      <c r="AQ318">
        <f>(Table2[[#This Row],[Sharpe Ratio]]-AVERAGE(Table2[Sharpe Ratio]))/_xlfn.STDEV.P(Table2[Sharpe Ratio])</f>
        <v>0.60628746199528416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-6.7407276606554434E-2</v>
      </c>
      <c r="AS318">
        <f>_xlfn.RANK.AVG(Table2[[#This Row],[1Y Return vs Nifty Z-Score]],Table2[1Y Return vs Nifty Z-Score])</f>
        <v>510</v>
      </c>
      <c r="AT318">
        <f>_xlfn.RANK.AVG(Table2[[#This Row],[6M Return vs Nifty Z-Score]],Table2[6M Return vs Nifty Z-Score])</f>
        <v>298</v>
      </c>
      <c r="AU318">
        <f>_xlfn.RANK.AVG(Table2[[#This Row],[Sharpe Ratio Z-Score]],Table2[Sharpe Ratio Z-Score])</f>
        <v>190</v>
      </c>
      <c r="AV318">
        <f>(Table2[[#This Row],[Rank 1Y]]+Table2[[#This Row],[Rank 6M]]+Table2[[#This Row],[Rank Sharpe]])/3</f>
        <v>332.66666666666669</v>
      </c>
    </row>
    <row r="319" spans="1:48" x14ac:dyDescent="0.3">
      <c r="A319" t="s">
        <v>192</v>
      </c>
      <c r="B319" t="s">
        <v>193</v>
      </c>
      <c r="C319" t="s">
        <v>3157</v>
      </c>
      <c r="D319" t="s">
        <v>32</v>
      </c>
      <c r="E319">
        <v>135774.11400964399</v>
      </c>
      <c r="F319">
        <v>262.75</v>
      </c>
      <c r="G319">
        <v>12.689768451708099</v>
      </c>
      <c r="H319">
        <f>(Table2[[#This Row],[1Y Return vs Nifty]]-AVERAGE(Table2[1Y Return vs Nifty]))/_xlfn.STDEV.P(Table2[1Y Return vs Nifty])</f>
        <v>-0.19444551146474437</v>
      </c>
      <c r="I319">
        <v>6.6538115510330602</v>
      </c>
      <c r="J319">
        <f>(Table2[[#This Row],[1M Return vs Nifty]]-AVERAGE(Table2[1M Return vs Nifty]))/_xlfn.STDEV.P(Table2[1M Return vs Nifty])</f>
        <v>0.62239482265827595</v>
      </c>
      <c r="K319">
        <v>-7.0768046292640401</v>
      </c>
      <c r="L319">
        <f>(Table2[[#This Row],[6M Return vs Nifty]]-AVERAGE(Table2[6M Return vs Nifty]))/_xlfn.STDEV.P(Table2[6M Return vs Nifty])</f>
        <v>-0.52360677044549886</v>
      </c>
      <c r="M319">
        <v>4.4599509951726501</v>
      </c>
      <c r="N319">
        <f>(Table2[[#This Row],[1W Return vs Nifty]]-AVERAGE(Table2[1W Return vs Nifty]))/_xlfn.STDEV.P(Table2[1W Return vs Nifty])</f>
        <v>0.39610309481654249</v>
      </c>
      <c r="O319">
        <v>250.81</v>
      </c>
      <c r="P319">
        <v>248.393661641356</v>
      </c>
      <c r="Q319">
        <v>246.29935816087101</v>
      </c>
      <c r="R319">
        <v>71.744432835536898</v>
      </c>
      <c r="S319" s="1">
        <f>(Table2[[#This Row],[Close Price]]-Table2[[#This Row],[20D EMA]])/Table2[[#This Row],[20D EMA]]</f>
        <v>4.7605757346198305E-2</v>
      </c>
      <c r="T319" s="1">
        <f>(Table2[[#This Row],[Close Price]]-Table2[[#This Row],[50D EMA]])/Table2[[#This Row],[50D EMA]]</f>
        <v>5.7796717773629991E-2</v>
      </c>
      <c r="U319" s="1">
        <f>(Table2[[#This Row],[Close Price]]-Table2[[#This Row],[200D EMA]])/Table2[[#This Row],[200D EMA]]</f>
        <v>6.679124932345222E-2</v>
      </c>
      <c r="V319">
        <v>1.10712970685214</v>
      </c>
      <c r="W319">
        <v>261</v>
      </c>
      <c r="X319">
        <v>266.39999999999998</v>
      </c>
      <c r="Y319">
        <v>247.55</v>
      </c>
      <c r="Z319">
        <v>266.39999999999998</v>
      </c>
      <c r="AA319">
        <v>247.55</v>
      </c>
      <c r="AB319">
        <v>266.39999999999998</v>
      </c>
      <c r="AC319" s="1">
        <f>(Table2[[#This Row],[Close Price]]/Table2[[#This Row],[Day Low]])-1</f>
        <v>6.7049808429118229E-3</v>
      </c>
      <c r="AD319" s="1">
        <f>(Table2[[#This Row],[Day High]]/Table2[[#This Row],[Close Price]])-1</f>
        <v>1.3891531874405283E-2</v>
      </c>
      <c r="AE319" s="1">
        <f>(Table2[[#This Row],[Close Price]]/Table2[[#This Row],[Current Week Low]])-1</f>
        <v>6.1401737022823699E-2</v>
      </c>
      <c r="AF319" s="1">
        <f>(Table2[[#This Row],[Current Week High]]/Table2[[#This Row],[Close Price]])-1</f>
        <v>1.3891531874405283E-2</v>
      </c>
      <c r="AG319" s="1">
        <f>(Table2[[#This Row],[Close Price]]/Table2[[#This Row],[Current Month Low]])-1</f>
        <v>6.1401737022823699E-2</v>
      </c>
      <c r="AH319" s="1">
        <f>(Table2[[#This Row],[Current Month High]]/Table2[[#This Row],[Close Price]])-1</f>
        <v>1.3891531874405283E-2</v>
      </c>
      <c r="AI319">
        <v>14.062797335870499</v>
      </c>
      <c r="AJ319">
        <v>37.817991083136597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0.01</v>
      </c>
      <c r="AM319" t="s">
        <v>3203</v>
      </c>
      <c r="AN319">
        <v>12.45</v>
      </c>
      <c r="AO319" t="s">
        <v>3203</v>
      </c>
      <c r="AP319">
        <v>0.13134662902081101</v>
      </c>
      <c r="AQ319">
        <f>(Table2[[#This Row],[Sharpe Ratio]]-AVERAGE(Table2[Sharpe Ratio]))/_xlfn.STDEV.P(Table2[Sharpe Ratio])</f>
        <v>0.81188347136465189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1.1123291069292272</v>
      </c>
      <c r="AS319">
        <f>_xlfn.RANK.AVG(Table2[[#This Row],[1Y Return vs Nifty Z-Score]],Table2[1Y Return vs Nifty Z-Score])</f>
        <v>356</v>
      </c>
      <c r="AT319">
        <f>_xlfn.RANK.AVG(Table2[[#This Row],[6M Return vs Nifty Z-Score]],Table2[6M Return vs Nifty Z-Score])</f>
        <v>499</v>
      </c>
      <c r="AU319">
        <f>_xlfn.RANK.AVG(Table2[[#This Row],[Sharpe Ratio Z-Score]],Table2[Sharpe Ratio Z-Score])</f>
        <v>147</v>
      </c>
      <c r="AV319">
        <f>(Table2[[#This Row],[Rank 1Y]]+Table2[[#This Row],[Rank 6M]]+Table2[[#This Row],[Rank Sharpe]])/3</f>
        <v>334</v>
      </c>
    </row>
    <row r="320" spans="1:48" hidden="1" x14ac:dyDescent="0.3">
      <c r="A320" t="s">
        <v>374</v>
      </c>
      <c r="B320" t="s">
        <v>375</v>
      </c>
      <c r="C320" t="s">
        <v>3166</v>
      </c>
      <c r="D320" t="s">
        <v>83</v>
      </c>
      <c r="E320">
        <v>66058.949712479996</v>
      </c>
      <c r="F320">
        <v>314.89999999999998</v>
      </c>
      <c r="G320">
        <v>28.242467109283499</v>
      </c>
      <c r="H320">
        <f>(Table2[[#This Row],[1Y Return vs Nifty]]-AVERAGE(Table2[1Y Return vs Nifty]))/_xlfn.STDEV.P(Table2[1Y Return vs Nifty])</f>
        <v>8.0868709127697308E-2</v>
      </c>
      <c r="I320">
        <v>-1.56945551387902</v>
      </c>
      <c r="J320">
        <f>(Table2[[#This Row],[1M Return vs Nifty]]-AVERAGE(Table2[1M Return vs Nifty]))/_xlfn.STDEV.P(Table2[1M Return vs Nifty])</f>
        <v>-0.24254922217044073</v>
      </c>
      <c r="K320">
        <v>21.190122080196101</v>
      </c>
      <c r="L320">
        <f>(Table2[[#This Row],[6M Return vs Nifty]]-AVERAGE(Table2[6M Return vs Nifty]))/_xlfn.STDEV.P(Table2[6M Return vs Nifty])</f>
        <v>0.39340173213211427</v>
      </c>
      <c r="M320">
        <v>0.49737770051874503</v>
      </c>
      <c r="N320">
        <f>(Table2[[#This Row],[1W Return vs Nifty]]-AVERAGE(Table2[1W Return vs Nifty]))/_xlfn.STDEV.P(Table2[1W Return vs Nifty])</f>
        <v>-0.6099214896884072</v>
      </c>
      <c r="O320">
        <v>313.17</v>
      </c>
      <c r="P320">
        <v>317.275964011795</v>
      </c>
      <c r="Q320">
        <v>283.36180335285502</v>
      </c>
      <c r="R320">
        <v>58.391396909567703</v>
      </c>
      <c r="S320">
        <f>(Table2[[#This Row],[Close Price]]-Table2[[#This Row],[20D EMA]])/Table2[[#This Row],[20D EMA]]</f>
        <v>5.5241562090875924E-3</v>
      </c>
      <c r="T320">
        <f>(Table2[[#This Row],[Close Price]]-Table2[[#This Row],[50D EMA]])/Table2[[#This Row],[50D EMA]]</f>
        <v>-7.4886353877934835E-3</v>
      </c>
      <c r="U320">
        <f>(Table2[[#This Row],[Close Price]]-Table2[[#This Row],[200D EMA]])/Table2[[#This Row],[200D EMA]]</f>
        <v>0.11130009858058448</v>
      </c>
      <c r="V320">
        <v>1.3274840277656099</v>
      </c>
      <c r="W320">
        <v>314.05</v>
      </c>
      <c r="X320">
        <v>320.8</v>
      </c>
      <c r="Y320">
        <v>307.3</v>
      </c>
      <c r="Z320">
        <v>321.45</v>
      </c>
      <c r="AA320">
        <v>307.3</v>
      </c>
      <c r="AB320">
        <v>323.39999999999998</v>
      </c>
      <c r="AC320" s="1">
        <f>(Table2[[#This Row],[Close Price]]/Table2[[#This Row],[Day Low]])-1</f>
        <v>2.7065753860848751E-3</v>
      </c>
      <c r="AD320" s="1">
        <f>(Table2[[#This Row],[Day High]]/Table2[[#This Row],[Close Price]])-1</f>
        <v>1.8736106700540045E-2</v>
      </c>
      <c r="AE320" s="1">
        <f>(Table2[[#This Row],[Close Price]]/Table2[[#This Row],[Current Week Low]])-1</f>
        <v>2.4731532704197701E-2</v>
      </c>
      <c r="AF320" s="1">
        <f>(Table2[[#This Row],[Current Week High]]/Table2[[#This Row],[Close Price]])-1</f>
        <v>2.080025404890451E-2</v>
      </c>
      <c r="AG320" s="1">
        <f>(Table2[[#This Row],[Close Price]]/Table2[[#This Row],[Current Month Low]])-1</f>
        <v>2.4731532704197701E-2</v>
      </c>
      <c r="AH320" s="1">
        <f>(Table2[[#This Row],[Current Month High]]/Table2[[#This Row],[Close Price]])-1</f>
        <v>2.6992696093998125E-2</v>
      </c>
      <c r="AI320">
        <v>14.6236900603366</v>
      </c>
      <c r="AJ320">
        <v>68.081131571924104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0.06</v>
      </c>
      <c r="AM320" t="s">
        <v>3203</v>
      </c>
      <c r="AN320">
        <v>5.99</v>
      </c>
      <c r="AO320" t="s">
        <v>3203</v>
      </c>
      <c r="AQ320">
        <f>(Table2[[#This Row],[Sharpe Ratio]]-AVERAGE(Table2[Sharpe Ratio]))/_xlfn.STDEV.P(Table2[Sharpe Ratio])</f>
        <v>-0.75508740094610949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269</v>
      </c>
      <c r="AT320">
        <f>_xlfn.RANK.AVG(Table2[[#This Row],[6M Return vs Nifty Z-Score]],Table2[6M Return vs Nifty Z-Score])</f>
        <v>186</v>
      </c>
      <c r="AU320">
        <f>_xlfn.RANK.AVG(Table2[[#This Row],[Sharpe Ratio Z-Score]],Table2[Sharpe Ratio Z-Score])</f>
        <v>547.5</v>
      </c>
      <c r="AV320">
        <f>(Table2[[#This Row],[Rank 1Y]]+Table2[[#This Row],[Rank 6M]]+Table2[[#This Row],[Rank Sharpe]])/3</f>
        <v>334.16666666666669</v>
      </c>
    </row>
    <row r="321" spans="1:48" hidden="1" x14ac:dyDescent="0.3">
      <c r="A321" t="s">
        <v>484</v>
      </c>
      <c r="B321" t="s">
        <v>485</v>
      </c>
      <c r="C321" t="s">
        <v>3162</v>
      </c>
      <c r="D321" t="s">
        <v>102</v>
      </c>
      <c r="E321">
        <v>45349.836319499998</v>
      </c>
      <c r="F321">
        <v>114.97</v>
      </c>
      <c r="G321">
        <v>25.591729236021798</v>
      </c>
      <c r="H321">
        <f>(Table2[[#This Row],[1Y Return vs Nifty]]-AVERAGE(Table2[1Y Return vs Nifty]))/_xlfn.STDEV.P(Table2[1Y Return vs Nifty])</f>
        <v>3.3945287820588796E-2</v>
      </c>
      <c r="I321">
        <v>-6.69281920648928</v>
      </c>
      <c r="J321">
        <f>(Table2[[#This Row],[1M Return vs Nifty]]-AVERAGE(Table2[1M Return vs Nifty]))/_xlfn.STDEV.P(Table2[1M Return vs Nifty])</f>
        <v>-0.78143758374675143</v>
      </c>
      <c r="K321">
        <v>-17.6915142271293</v>
      </c>
      <c r="L321">
        <f>(Table2[[#This Row],[6M Return vs Nifty]]-AVERAGE(Table2[6M Return vs Nifty]))/_xlfn.STDEV.P(Table2[6M Return vs Nifty])</f>
        <v>-0.86795899004413746</v>
      </c>
      <c r="M321">
        <v>1.7256780115692101</v>
      </c>
      <c r="N321">
        <f>(Table2[[#This Row],[1W Return vs Nifty]]-AVERAGE(Table2[1W Return vs Nifty]))/_xlfn.STDEV.P(Table2[1W Return vs Nifty])</f>
        <v>-0.29807859917607615</v>
      </c>
      <c r="O321">
        <v>115.72</v>
      </c>
      <c r="P321">
        <v>122.01274114103801</v>
      </c>
      <c r="Q321">
        <v>120.763403564238</v>
      </c>
      <c r="R321">
        <v>53.554081552410999</v>
      </c>
      <c r="S321">
        <f>(Table2[[#This Row],[Close Price]]-Table2[[#This Row],[20D EMA]])/Table2[[#This Row],[20D EMA]]</f>
        <v>-6.4811614241272039E-3</v>
      </c>
      <c r="T321">
        <f>(Table2[[#This Row],[Close Price]]-Table2[[#This Row],[50D EMA]])/Table2[[#This Row],[50D EMA]]</f>
        <v>-5.7721358238293344E-2</v>
      </c>
      <c r="U321">
        <f>(Table2[[#This Row],[Close Price]]-Table2[[#This Row],[200D EMA]])/Table2[[#This Row],[200D EMA]]</f>
        <v>-4.7973172279434012E-2</v>
      </c>
      <c r="V321">
        <v>0.54921415287778197</v>
      </c>
      <c r="W321">
        <v>114.5</v>
      </c>
      <c r="X321">
        <v>117.4</v>
      </c>
      <c r="Y321">
        <v>109.15</v>
      </c>
      <c r="Z321">
        <v>117.4</v>
      </c>
      <c r="AA321">
        <v>109.15</v>
      </c>
      <c r="AB321">
        <v>117.4</v>
      </c>
      <c r="AC321" s="1">
        <f>(Table2[[#This Row],[Close Price]]/Table2[[#This Row],[Day Low]])-1</f>
        <v>4.1048034934498823E-3</v>
      </c>
      <c r="AD321" s="1">
        <f>(Table2[[#This Row],[Day High]]/Table2[[#This Row],[Close Price]])-1</f>
        <v>2.1135948508306468E-2</v>
      </c>
      <c r="AE321" s="1">
        <f>(Table2[[#This Row],[Close Price]]/Table2[[#This Row],[Current Week Low]])-1</f>
        <v>5.3321117727897382E-2</v>
      </c>
      <c r="AF321" s="1">
        <f>(Table2[[#This Row],[Current Week High]]/Table2[[#This Row],[Close Price]])-1</f>
        <v>2.1135948508306468E-2</v>
      </c>
      <c r="AG321" s="1">
        <f>(Table2[[#This Row],[Close Price]]/Table2[[#This Row],[Current Month Low]])-1</f>
        <v>5.3321117727897382E-2</v>
      </c>
      <c r="AH321" s="1">
        <f>(Table2[[#This Row],[Current Month High]]/Table2[[#This Row],[Close Price]])-1</f>
        <v>2.1135948508306468E-2</v>
      </c>
      <c r="AI321">
        <v>48.299556406018901</v>
      </c>
      <c r="AJ321">
        <v>58.470020675396199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-0.06</v>
      </c>
      <c r="AM321" t="s">
        <v>3202</v>
      </c>
      <c r="AN321">
        <v>3.63</v>
      </c>
      <c r="AO321" t="s">
        <v>3203</v>
      </c>
      <c r="AP321">
        <v>0.160132206957011</v>
      </c>
      <c r="AQ321">
        <f>(Table2[[#This Row],[Sharpe Ratio]]-AVERAGE(Table2[Sharpe Ratio]))/_xlfn.STDEV.P(Table2[Sharpe Ratio])</f>
        <v>1.1552966408150069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288</v>
      </c>
      <c r="AT321">
        <f>_xlfn.RANK.AVG(Table2[[#This Row],[6M Return vs Nifty Z-Score]],Table2[6M Return vs Nifty Z-Score])</f>
        <v>631</v>
      </c>
      <c r="AU321">
        <f>_xlfn.RANK.AVG(Table2[[#This Row],[Sharpe Ratio Z-Score]],Table2[Sharpe Ratio Z-Score])</f>
        <v>87</v>
      </c>
      <c r="AV321">
        <f>(Table2[[#This Row],[Rank 1Y]]+Table2[[#This Row],[Rank 6M]]+Table2[[#This Row],[Rank Sharpe]])/3</f>
        <v>335.33333333333331</v>
      </c>
    </row>
    <row r="322" spans="1:48" x14ac:dyDescent="0.3">
      <c r="A322" t="s">
        <v>1896</v>
      </c>
      <c r="B322" t="s">
        <v>1897</v>
      </c>
      <c r="C322" t="s">
        <v>3167</v>
      </c>
      <c r="D322" t="s">
        <v>125</v>
      </c>
      <c r="E322">
        <v>3899.5965245699899</v>
      </c>
      <c r="F322">
        <v>707.6</v>
      </c>
      <c r="G322">
        <v>18.6155399417387</v>
      </c>
      <c r="H322">
        <f>(Table2[[#This Row],[1Y Return vs Nifty]]-AVERAGE(Table2[1Y Return vs Nifty]))/_xlfn.STDEV.P(Table2[1Y Return vs Nifty])</f>
        <v>-8.954737159163359E-2</v>
      </c>
      <c r="I322">
        <v>9.2930522411604706</v>
      </c>
      <c r="J322">
        <f>(Table2[[#This Row],[1M Return vs Nifty]]-AVERAGE(Table2[1M Return vs Nifty]))/_xlfn.STDEV.P(Table2[1M Return vs Nifty])</f>
        <v>0.89999683895856275</v>
      </c>
      <c r="K322">
        <v>28.9329884386419</v>
      </c>
      <c r="L322">
        <f>(Table2[[#This Row],[6M Return vs Nifty]]-AVERAGE(Table2[6M Return vs Nifty]))/_xlfn.STDEV.P(Table2[6M Return vs Nifty])</f>
        <v>0.64458837007109826</v>
      </c>
      <c r="M322">
        <v>-0.53170450300885397</v>
      </c>
      <c r="N322">
        <f>(Table2[[#This Row],[1W Return vs Nifty]]-AVERAGE(Table2[1W Return vs Nifty]))/_xlfn.STDEV.P(Table2[1W Return vs Nifty])</f>
        <v>-0.87118656145932905</v>
      </c>
      <c r="O322">
        <v>597.26</v>
      </c>
      <c r="P322">
        <v>575.72663469320003</v>
      </c>
      <c r="Q322">
        <v>537.06862281066401</v>
      </c>
      <c r="R322">
        <v>51.859988941364101</v>
      </c>
      <c r="S322" s="1">
        <f>(Table2[[#This Row],[Close Price]]-Table2[[#This Row],[20D EMA]])/Table2[[#This Row],[20D EMA]]</f>
        <v>0.18474366272645085</v>
      </c>
      <c r="T322" s="1">
        <f>(Table2[[#This Row],[Close Price]]-Table2[[#This Row],[50D EMA]])/Table2[[#This Row],[50D EMA]]</f>
        <v>0.22905552281261787</v>
      </c>
      <c r="U322" s="1">
        <f>(Table2[[#This Row],[Close Price]]-Table2[[#This Row],[200D EMA]])/Table2[[#This Row],[200D EMA]]</f>
        <v>0.31752251006004956</v>
      </c>
      <c r="V322">
        <v>1.88532435138364</v>
      </c>
      <c r="W322">
        <v>640.5</v>
      </c>
      <c r="X322">
        <v>707.6</v>
      </c>
      <c r="Y322">
        <v>575</v>
      </c>
      <c r="Z322">
        <v>707.6</v>
      </c>
      <c r="AA322">
        <v>575</v>
      </c>
      <c r="AB322">
        <v>707.6</v>
      </c>
      <c r="AC322" s="1">
        <f>(Table2[[#This Row],[Close Price]]/Table2[[#This Row],[Day Low]])-1</f>
        <v>0.10476190476190483</v>
      </c>
      <c r="AD322" s="1">
        <f>(Table2[[#This Row],[Day High]]/Table2[[#This Row],[Close Price]])-1</f>
        <v>0</v>
      </c>
      <c r="AE322" s="1">
        <f>(Table2[[#This Row],[Close Price]]/Table2[[#This Row],[Current Week Low]])-1</f>
        <v>0.23060869565217401</v>
      </c>
      <c r="AF322" s="1">
        <f>(Table2[[#This Row],[Current Week High]]/Table2[[#This Row],[Close Price]])-1</f>
        <v>0</v>
      </c>
      <c r="AG322" s="1">
        <f>(Table2[[#This Row],[Close Price]]/Table2[[#This Row],[Current Month Low]])-1</f>
        <v>0.23060869565217401</v>
      </c>
      <c r="AH322" s="1">
        <f>(Table2[[#This Row],[Current Month High]]/Table2[[#This Row],[Close Price]])-1</f>
        <v>0</v>
      </c>
      <c r="AI322">
        <v>0</v>
      </c>
      <c r="AJ322">
        <v>66.4941176470588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0.43</v>
      </c>
      <c r="AM322" t="s">
        <v>3203</v>
      </c>
      <c r="AN322">
        <v>29.98</v>
      </c>
      <c r="AO322" t="s">
        <v>3203</v>
      </c>
      <c r="AQ322">
        <f>(Table2[[#This Row],[Sharpe Ratio]]-AVERAGE(Table2[Sharpe Ratio]))/_xlfn.STDEV.P(Table2[Sharpe Ratio])</f>
        <v>-0.75508740094610949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-0.17123612496741114</v>
      </c>
      <c r="AS322">
        <f>_xlfn.RANK.AVG(Table2[[#This Row],[1Y Return vs Nifty Z-Score]],Table2[1Y Return vs Nifty Z-Score])</f>
        <v>323</v>
      </c>
      <c r="AT322">
        <f>_xlfn.RANK.AVG(Table2[[#This Row],[6M Return vs Nifty Z-Score]],Table2[6M Return vs Nifty Z-Score])</f>
        <v>137</v>
      </c>
      <c r="AU322">
        <f>_xlfn.RANK.AVG(Table2[[#This Row],[Sharpe Ratio Z-Score]],Table2[Sharpe Ratio Z-Score])</f>
        <v>547.5</v>
      </c>
      <c r="AV322">
        <f>(Table2[[#This Row],[Rank 1Y]]+Table2[[#This Row],[Rank 6M]]+Table2[[#This Row],[Rank Sharpe]])/3</f>
        <v>335.83333333333331</v>
      </c>
    </row>
    <row r="323" spans="1:48" x14ac:dyDescent="0.3">
      <c r="A323" t="s">
        <v>1595</v>
      </c>
      <c r="B323" t="s">
        <v>1596</v>
      </c>
      <c r="C323" t="s">
        <v>3167</v>
      </c>
      <c r="D323" t="s">
        <v>1346</v>
      </c>
      <c r="E323">
        <v>6109.3736878299997</v>
      </c>
      <c r="F323">
        <v>929.3</v>
      </c>
      <c r="G323">
        <v>-28.465138991231701</v>
      </c>
      <c r="H323">
        <f>(Table2[[#This Row],[1Y Return vs Nifty]]-AVERAGE(Table2[1Y Return vs Nifty]))/_xlfn.STDEV.P(Table2[1Y Return vs Nifty])</f>
        <v>-0.92297060641269923</v>
      </c>
      <c r="I323">
        <v>2.6228152405256999</v>
      </c>
      <c r="J323">
        <f>(Table2[[#This Row],[1M Return vs Nifty]]-AVERAGE(Table2[1M Return vs Nifty]))/_xlfn.STDEV.P(Table2[1M Return vs Nifty])</f>
        <v>0.19840442735945235</v>
      </c>
      <c r="K323">
        <v>17.990509829419601</v>
      </c>
      <c r="L323">
        <f>(Table2[[#This Row],[6M Return vs Nifty]]-AVERAGE(Table2[6M Return vs Nifty]))/_xlfn.STDEV.P(Table2[6M Return vs Nifty])</f>
        <v>0.28960298283505703</v>
      </c>
      <c r="M323">
        <v>1.6389060619070801</v>
      </c>
      <c r="N323">
        <f>(Table2[[#This Row],[1W Return vs Nifty]]-AVERAGE(Table2[1W Return vs Nifty]))/_xlfn.STDEV.P(Table2[1W Return vs Nifty])</f>
        <v>-0.3201084035769946</v>
      </c>
      <c r="O323">
        <v>929</v>
      </c>
      <c r="P323">
        <v>915.70588504974205</v>
      </c>
      <c r="Q323">
        <v>835.86425590827503</v>
      </c>
      <c r="R323">
        <v>55.678396148253498</v>
      </c>
      <c r="S323" s="1">
        <f>(Table2[[#This Row],[Close Price]]-Table2[[#This Row],[20D EMA]])/Table2[[#This Row],[20D EMA]]</f>
        <v>3.2292787944020938E-4</v>
      </c>
      <c r="T323" s="1">
        <f>(Table2[[#This Row],[Close Price]]-Table2[[#This Row],[50D EMA]])/Table2[[#This Row],[50D EMA]]</f>
        <v>1.4845503531430791E-2</v>
      </c>
      <c r="U323" s="1">
        <f>(Table2[[#This Row],[Close Price]]-Table2[[#This Row],[200D EMA]])/Table2[[#This Row],[200D EMA]]</f>
        <v>0.11178339476927969</v>
      </c>
      <c r="V323">
        <v>0.46943658283490403</v>
      </c>
      <c r="W323">
        <v>914.25</v>
      </c>
      <c r="X323">
        <v>959.95</v>
      </c>
      <c r="Y323">
        <v>903</v>
      </c>
      <c r="Z323">
        <v>959.95</v>
      </c>
      <c r="AA323">
        <v>903</v>
      </c>
      <c r="AB323">
        <v>963.45</v>
      </c>
      <c r="AC323" s="1">
        <f>(Table2[[#This Row],[Close Price]]/Table2[[#This Row],[Day Low]])-1</f>
        <v>1.6461580530489517E-2</v>
      </c>
      <c r="AD323" s="1">
        <f>(Table2[[#This Row],[Day High]]/Table2[[#This Row],[Close Price]])-1</f>
        <v>3.2981814268804532E-2</v>
      </c>
      <c r="AE323" s="1">
        <f>(Table2[[#This Row],[Close Price]]/Table2[[#This Row],[Current Week Low]])-1</f>
        <v>2.9125138427464003E-2</v>
      </c>
      <c r="AF323" s="1">
        <f>(Table2[[#This Row],[Current Week High]]/Table2[[#This Row],[Close Price]])-1</f>
        <v>3.2981814268804532E-2</v>
      </c>
      <c r="AG323" s="1">
        <f>(Table2[[#This Row],[Close Price]]/Table2[[#This Row],[Current Month Low]])-1</f>
        <v>2.9125138427464003E-2</v>
      </c>
      <c r="AH323" s="1">
        <f>(Table2[[#This Row],[Current Month High]]/Table2[[#This Row],[Close Price]])-1</f>
        <v>3.6748089960185082E-2</v>
      </c>
      <c r="AI323">
        <v>14.7691811040568</v>
      </c>
      <c r="AJ323">
        <v>52.2444298820445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0.15</v>
      </c>
      <c r="AM323" t="s">
        <v>3203</v>
      </c>
      <c r="AN323">
        <v>3.58</v>
      </c>
      <c r="AO323" t="s">
        <v>3203</v>
      </c>
      <c r="AP323">
        <v>0.12594424622469799</v>
      </c>
      <c r="AQ323">
        <f>(Table2[[#This Row],[Sharpe Ratio]]-AVERAGE(Table2[Sharpe Ratio]))/_xlfn.STDEV.P(Table2[Sharpe Ratio])</f>
        <v>0.74743281476469769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-7.6387850304867611E-3</v>
      </c>
      <c r="AS323">
        <f>_xlfn.RANK.AVG(Table2[[#This Row],[1Y Return vs Nifty Z-Score]],Table2[1Y Return vs Nifty Z-Score])</f>
        <v>636</v>
      </c>
      <c r="AT323">
        <f>_xlfn.RANK.AVG(Table2[[#This Row],[6M Return vs Nifty Z-Score]],Table2[6M Return vs Nifty Z-Score])</f>
        <v>215</v>
      </c>
      <c r="AU323">
        <f>_xlfn.RANK.AVG(Table2[[#This Row],[Sharpe Ratio Z-Score]],Table2[Sharpe Ratio Z-Score])</f>
        <v>158</v>
      </c>
      <c r="AV323">
        <f>(Table2[[#This Row],[Rank 1Y]]+Table2[[#This Row],[Rank 6M]]+Table2[[#This Row],[Rank Sharpe]])/3</f>
        <v>336.33333333333331</v>
      </c>
    </row>
    <row r="324" spans="1:48" hidden="1" x14ac:dyDescent="0.3">
      <c r="A324" t="s">
        <v>260</v>
      </c>
      <c r="B324" t="s">
        <v>261</v>
      </c>
      <c r="C324" t="s">
        <v>3161</v>
      </c>
      <c r="D324" t="s">
        <v>51</v>
      </c>
      <c r="E324">
        <v>100130.3443449</v>
      </c>
      <c r="F324">
        <v>973.25</v>
      </c>
      <c r="G324">
        <v>38.245717936809399</v>
      </c>
      <c r="H324">
        <f>(Table2[[#This Row],[1Y Return vs Nifty]]-AVERAGE(Table2[1Y Return vs Nifty]))/_xlfn.STDEV.P(Table2[1Y Return vs Nifty])</f>
        <v>0.25794647971959106</v>
      </c>
      <c r="I324">
        <v>-3.63317976914399</v>
      </c>
      <c r="J324">
        <f>(Table2[[#This Row],[1M Return vs Nifty]]-AVERAGE(Table2[1M Return vs Nifty]))/_xlfn.STDEV.P(Table2[1M Return vs Nifty])</f>
        <v>-0.45961696309016231</v>
      </c>
      <c r="K324">
        <v>-9.2799384756593302</v>
      </c>
      <c r="L324">
        <f>(Table2[[#This Row],[6M Return vs Nifty]]-AVERAGE(Table2[6M Return vs Nifty]))/_xlfn.STDEV.P(Table2[6M Return vs Nifty])</f>
        <v>-0.59507872387809002</v>
      </c>
      <c r="M324">
        <v>1.01428402658886</v>
      </c>
      <c r="N324">
        <f>(Table2[[#This Row],[1W Return vs Nifty]]-AVERAGE(Table2[1W Return vs Nifty]))/_xlfn.STDEV.P(Table2[1W Return vs Nifty])</f>
        <v>-0.47868846679031929</v>
      </c>
      <c r="O324">
        <v>1010.62</v>
      </c>
      <c r="P324">
        <v>1049.6706774175</v>
      </c>
      <c r="Q324">
        <v>998.23213120211699</v>
      </c>
      <c r="R324">
        <v>41.564983623996397</v>
      </c>
      <c r="S324">
        <f>(Table2[[#This Row],[Close Price]]-Table2[[#This Row],[20D EMA]])/Table2[[#This Row],[20D EMA]]</f>
        <v>-3.6977301062713984E-2</v>
      </c>
      <c r="T324">
        <f>(Table2[[#This Row],[Close Price]]-Table2[[#This Row],[50D EMA]])/Table2[[#This Row],[50D EMA]]</f>
        <v>-7.2804431962906133E-2</v>
      </c>
      <c r="U324">
        <f>(Table2[[#This Row],[Close Price]]-Table2[[#This Row],[200D EMA]])/Table2[[#This Row],[200D EMA]]</f>
        <v>-2.5026374548805956E-2</v>
      </c>
      <c r="V324">
        <v>0.41623383597860603</v>
      </c>
      <c r="W324">
        <v>969.25</v>
      </c>
      <c r="X324">
        <v>1000.95</v>
      </c>
      <c r="Y324">
        <v>969.25</v>
      </c>
      <c r="Z324">
        <v>1011.65</v>
      </c>
      <c r="AA324">
        <v>969.25</v>
      </c>
      <c r="AB324">
        <v>1013.9</v>
      </c>
      <c r="AC324" s="1">
        <f>(Table2[[#This Row],[Close Price]]/Table2[[#This Row],[Day Low]])-1</f>
        <v>4.1269022440031389E-3</v>
      </c>
      <c r="AD324" s="1">
        <f>(Table2[[#This Row],[Day High]]/Table2[[#This Row],[Close Price]])-1</f>
        <v>2.8461340868225049E-2</v>
      </c>
      <c r="AE324" s="1">
        <f>(Table2[[#This Row],[Close Price]]/Table2[[#This Row],[Current Week Low]])-1</f>
        <v>4.1269022440031389E-3</v>
      </c>
      <c r="AF324" s="1">
        <f>(Table2[[#This Row],[Current Week High]]/Table2[[#This Row],[Close Price]])-1</f>
        <v>3.9455432828153114E-2</v>
      </c>
      <c r="AG324" s="1">
        <f>(Table2[[#This Row],[Close Price]]/Table2[[#This Row],[Current Month Low]])-1</f>
        <v>4.1269022440031389E-3</v>
      </c>
      <c r="AH324" s="1">
        <f>(Table2[[#This Row],[Current Month High]]/Table2[[#This Row],[Close Price]])-1</f>
        <v>4.1767274595427617E-2</v>
      </c>
      <c r="AI324">
        <v>36.069868995633101</v>
      </c>
      <c r="AJ324">
        <v>65.617289202756695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-0.19</v>
      </c>
      <c r="AM324" t="s">
        <v>3202</v>
      </c>
      <c r="AN324">
        <v>-1.51</v>
      </c>
      <c r="AO324" t="s">
        <v>3202</v>
      </c>
      <c r="AP324">
        <v>9.0970322731189004E-2</v>
      </c>
      <c r="AQ324">
        <f>(Table2[[#This Row],[Sharpe Ratio]]-AVERAGE(Table2[Sharpe Ratio]))/_xlfn.STDEV.P(Table2[Sharpe Ratio])</f>
        <v>0.33019241953483291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223</v>
      </c>
      <c r="AT324">
        <f>_xlfn.RANK.AVG(Table2[[#This Row],[6M Return vs Nifty Z-Score]],Table2[6M Return vs Nifty Z-Score])</f>
        <v>529</v>
      </c>
      <c r="AU324">
        <f>_xlfn.RANK.AVG(Table2[[#This Row],[Sharpe Ratio Z-Score]],Table2[Sharpe Ratio Z-Score])</f>
        <v>258</v>
      </c>
      <c r="AV324">
        <f>(Table2[[#This Row],[Rank 1Y]]+Table2[[#This Row],[Rank 6M]]+Table2[[#This Row],[Rank Sharpe]])/3</f>
        <v>336.66666666666669</v>
      </c>
    </row>
    <row r="325" spans="1:48" hidden="1" x14ac:dyDescent="0.3">
      <c r="A325" t="s">
        <v>1478</v>
      </c>
      <c r="B325" t="s">
        <v>1479</v>
      </c>
      <c r="C325" t="s">
        <v>3160</v>
      </c>
      <c r="D325" t="s">
        <v>46</v>
      </c>
      <c r="E325">
        <v>7100.0114844</v>
      </c>
      <c r="F325">
        <v>1053.4000000000001</v>
      </c>
      <c r="G325">
        <v>30.776068428122599</v>
      </c>
      <c r="H325">
        <f>(Table2[[#This Row],[1Y Return vs Nifty]]-AVERAGE(Table2[1Y Return vs Nifty]))/_xlfn.STDEV.P(Table2[1Y Return vs Nifty])</f>
        <v>0.125718576520223</v>
      </c>
      <c r="I325">
        <v>-2.4126737555296298</v>
      </c>
      <c r="J325">
        <f>(Table2[[#This Row],[1M Return vs Nifty]]-AVERAGE(Table2[1M Return vs Nifty]))/_xlfn.STDEV.P(Table2[1M Return vs Nifty])</f>
        <v>-0.33124105120255964</v>
      </c>
      <c r="K325">
        <v>-9.0292043904234003</v>
      </c>
      <c r="L325">
        <f>(Table2[[#This Row],[6M Return vs Nifty]]-AVERAGE(Table2[6M Return vs Nifty]))/_xlfn.STDEV.P(Table2[6M Return vs Nifty])</f>
        <v>-0.58694464936724422</v>
      </c>
      <c r="M325">
        <v>2.9326960593393601</v>
      </c>
      <c r="N325">
        <f>(Table2[[#This Row],[1W Return vs Nifty]]-AVERAGE(Table2[1W Return vs Nifty]))/_xlfn.STDEV.P(Table2[1W Return vs Nifty])</f>
        <v>8.3611155507647208E-3</v>
      </c>
      <c r="O325">
        <v>1076.54</v>
      </c>
      <c r="P325">
        <v>1132.0103129924801</v>
      </c>
      <c r="Q325">
        <v>1114.1593312375301</v>
      </c>
      <c r="R325">
        <v>46.140514941252803</v>
      </c>
      <c r="S325">
        <f>(Table2[[#This Row],[Close Price]]-Table2[[#This Row],[20D EMA]])/Table2[[#This Row],[20D EMA]]</f>
        <v>-2.149478886060887E-2</v>
      </c>
      <c r="T325">
        <f>(Table2[[#This Row],[Close Price]]-Table2[[#This Row],[50D EMA]])/Table2[[#This Row],[50D EMA]]</f>
        <v>-6.9443106736963259E-2</v>
      </c>
      <c r="U325">
        <f>(Table2[[#This Row],[Close Price]]-Table2[[#This Row],[200D EMA]])/Table2[[#This Row],[200D EMA]]</f>
        <v>-5.4533790216559755E-2</v>
      </c>
      <c r="V325">
        <v>0.461146760563721</v>
      </c>
      <c r="W325">
        <v>1046.05</v>
      </c>
      <c r="X325">
        <v>1075.6500000000001</v>
      </c>
      <c r="Y325">
        <v>1045.5</v>
      </c>
      <c r="Z325">
        <v>1083.95</v>
      </c>
      <c r="AA325">
        <v>1045.5</v>
      </c>
      <c r="AB325">
        <v>1083.95</v>
      </c>
      <c r="AC325" s="1">
        <f>(Table2[[#This Row],[Close Price]]/Table2[[#This Row],[Day Low]])-1</f>
        <v>7.0264327709002039E-3</v>
      </c>
      <c r="AD325" s="1">
        <f>(Table2[[#This Row],[Day High]]/Table2[[#This Row],[Close Price]])-1</f>
        <v>2.1122080880956906E-2</v>
      </c>
      <c r="AE325" s="1">
        <f>(Table2[[#This Row],[Close Price]]/Table2[[#This Row],[Current Week Low]])-1</f>
        <v>7.5561932089909245E-3</v>
      </c>
      <c r="AF325" s="1">
        <f>(Table2[[#This Row],[Current Week High]]/Table2[[#This Row],[Close Price]])-1</f>
        <v>2.9001329029808121E-2</v>
      </c>
      <c r="AG325" s="1">
        <f>(Table2[[#This Row],[Close Price]]/Table2[[#This Row],[Current Month Low]])-1</f>
        <v>7.5561932089909245E-3</v>
      </c>
      <c r="AH325" s="1">
        <f>(Table2[[#This Row],[Current Month High]]/Table2[[#This Row],[Close Price]])-1</f>
        <v>2.9001329029808121E-2</v>
      </c>
      <c r="AI325">
        <v>46.425859122840301</v>
      </c>
      <c r="AJ325">
        <v>56.6394052044609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-0.18</v>
      </c>
      <c r="AM325" t="s">
        <v>3202</v>
      </c>
      <c r="AN325">
        <v>-3.94</v>
      </c>
      <c r="AO325" t="s">
        <v>3202</v>
      </c>
      <c r="AP325">
        <v>9.9803676102007993E-2</v>
      </c>
      <c r="AQ325">
        <f>(Table2[[#This Row],[Sharpe Ratio]]-AVERAGE(Table2[Sharpe Ratio]))/_xlfn.STDEV.P(Table2[Sharpe Ratio])</f>
        <v>0.43557470106037038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250</v>
      </c>
      <c r="AT325">
        <f>_xlfn.RANK.AVG(Table2[[#This Row],[6M Return vs Nifty Z-Score]],Table2[6M Return vs Nifty Z-Score])</f>
        <v>526</v>
      </c>
      <c r="AU325">
        <f>_xlfn.RANK.AVG(Table2[[#This Row],[Sharpe Ratio Z-Score]],Table2[Sharpe Ratio Z-Score])</f>
        <v>234</v>
      </c>
      <c r="AV325">
        <f>(Table2[[#This Row],[Rank 1Y]]+Table2[[#This Row],[Rank 6M]]+Table2[[#This Row],[Rank Sharpe]])/3</f>
        <v>336.66666666666669</v>
      </c>
    </row>
    <row r="326" spans="1:48" hidden="1" x14ac:dyDescent="0.3">
      <c r="A326" t="s">
        <v>1429</v>
      </c>
      <c r="B326" t="s">
        <v>1430</v>
      </c>
      <c r="C326" t="s">
        <v>3174</v>
      </c>
      <c r="D326" t="s">
        <v>1431</v>
      </c>
      <c r="E326">
        <v>7656.1389370799998</v>
      </c>
      <c r="F326">
        <v>450.7</v>
      </c>
      <c r="G326">
        <v>-2.6541519488376402</v>
      </c>
      <c r="H326">
        <f>(Table2[[#This Row],[1Y Return vs Nifty]]-AVERAGE(Table2[1Y Return vs Nifty]))/_xlfn.STDEV.P(Table2[1Y Return vs Nifty])</f>
        <v>-0.46606393466688734</v>
      </c>
      <c r="I326">
        <v>-6.4390411533954799</v>
      </c>
      <c r="J326">
        <f>(Table2[[#This Row],[1M Return vs Nifty]]-AVERAGE(Table2[1M Return vs Nifty]))/_xlfn.STDEV.P(Table2[1M Return vs Nifty])</f>
        <v>-0.7547445657529287</v>
      </c>
      <c r="K326">
        <v>13.3551132750324</v>
      </c>
      <c r="L326">
        <f>(Table2[[#This Row],[6M Return vs Nifty]]-AVERAGE(Table2[6M Return vs Nifty]))/_xlfn.STDEV.P(Table2[6M Return vs Nifty])</f>
        <v>0.13922589738524593</v>
      </c>
      <c r="M326">
        <v>-0.42675394176201198</v>
      </c>
      <c r="N326">
        <f>(Table2[[#This Row],[1W Return vs Nifty]]-AVERAGE(Table2[1W Return vs Nifty]))/_xlfn.STDEV.P(Table2[1W Return vs Nifty])</f>
        <v>-0.84454154143803062</v>
      </c>
      <c r="O326">
        <v>462.85</v>
      </c>
      <c r="P326">
        <v>469.56449127804501</v>
      </c>
      <c r="Q326">
        <v>445.89152811590299</v>
      </c>
      <c r="R326">
        <v>39.4259210495036</v>
      </c>
      <c r="S326">
        <f>(Table2[[#This Row],[Close Price]]-Table2[[#This Row],[20D EMA]])/Table2[[#This Row],[20D EMA]]</f>
        <v>-2.6250405098844191E-2</v>
      </c>
      <c r="T326">
        <f>(Table2[[#This Row],[Close Price]]-Table2[[#This Row],[50D EMA]])/Table2[[#This Row],[50D EMA]]</f>
        <v>-4.0174441697455182E-2</v>
      </c>
      <c r="U326">
        <f>(Table2[[#This Row],[Close Price]]-Table2[[#This Row],[200D EMA]])/Table2[[#This Row],[200D EMA]]</f>
        <v>1.0783949864252884E-2</v>
      </c>
      <c r="V326">
        <v>0.630666504339226</v>
      </c>
      <c r="W326">
        <v>448.1</v>
      </c>
      <c r="X326">
        <v>468.35</v>
      </c>
      <c r="Y326">
        <v>426</v>
      </c>
      <c r="Z326">
        <v>468.35</v>
      </c>
      <c r="AA326">
        <v>426</v>
      </c>
      <c r="AB326">
        <v>468.35</v>
      </c>
      <c r="AC326" s="1">
        <f>(Table2[[#This Row],[Close Price]]/Table2[[#This Row],[Day Low]])-1</f>
        <v>5.8022762776164249E-3</v>
      </c>
      <c r="AD326" s="1">
        <f>(Table2[[#This Row],[Day High]]/Table2[[#This Row],[Close Price]])-1</f>
        <v>3.9161304637230998E-2</v>
      </c>
      <c r="AE326" s="1">
        <f>(Table2[[#This Row],[Close Price]]/Table2[[#This Row],[Current Week Low]])-1</f>
        <v>5.7981220657276955E-2</v>
      </c>
      <c r="AF326" s="1">
        <f>(Table2[[#This Row],[Current Week High]]/Table2[[#This Row],[Close Price]])-1</f>
        <v>3.9161304637230998E-2</v>
      </c>
      <c r="AG326" s="1">
        <f>(Table2[[#This Row],[Close Price]]/Table2[[#This Row],[Current Month Low]])-1</f>
        <v>5.7981220657276955E-2</v>
      </c>
      <c r="AH326" s="1">
        <f>(Table2[[#This Row],[Current Month High]]/Table2[[#This Row],[Close Price]])-1</f>
        <v>3.9161304637230998E-2</v>
      </c>
      <c r="AI326">
        <v>41.723984912358503</v>
      </c>
      <c r="AJ326">
        <v>41.240990285176998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-0.02</v>
      </c>
      <c r="AM326" t="s">
        <v>3202</v>
      </c>
      <c r="AN326">
        <v>-2.56</v>
      </c>
      <c r="AO326" t="s">
        <v>3202</v>
      </c>
      <c r="AP326">
        <v>8.2654035986816005E-2</v>
      </c>
      <c r="AQ326">
        <f>(Table2[[#This Row],[Sharpe Ratio]]-AVERAGE(Table2[Sharpe Ratio]))/_xlfn.STDEV.P(Table2[Sharpe Ratio])</f>
        <v>0.2309787648611995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477</v>
      </c>
      <c r="AT326">
        <f>_xlfn.RANK.AVG(Table2[[#This Row],[6M Return vs Nifty Z-Score]],Table2[6M Return vs Nifty Z-Score])</f>
        <v>256</v>
      </c>
      <c r="AU326">
        <f>_xlfn.RANK.AVG(Table2[[#This Row],[Sharpe Ratio Z-Score]],Table2[Sharpe Ratio Z-Score])</f>
        <v>282</v>
      </c>
      <c r="AV326">
        <f>(Table2[[#This Row],[Rank 1Y]]+Table2[[#This Row],[Rank 6M]]+Table2[[#This Row],[Rank Sharpe]])/3</f>
        <v>338.33333333333331</v>
      </c>
    </row>
    <row r="327" spans="1:48" hidden="1" x14ac:dyDescent="0.3">
      <c r="A327" t="s">
        <v>584</v>
      </c>
      <c r="B327" t="s">
        <v>585</v>
      </c>
      <c r="C327" t="s">
        <v>3163</v>
      </c>
      <c r="D327" t="s">
        <v>199</v>
      </c>
      <c r="E327">
        <v>33483.384337919997</v>
      </c>
      <c r="F327">
        <v>2425.15</v>
      </c>
      <c r="G327">
        <v>16.436629277880701</v>
      </c>
      <c r="H327">
        <f>(Table2[[#This Row],[1Y Return vs Nifty]]-AVERAGE(Table2[1Y Return vs Nifty]))/_xlfn.STDEV.P(Table2[1Y Return vs Nifty])</f>
        <v>-0.12811849705148634</v>
      </c>
      <c r="I327">
        <v>6.4528075044500897</v>
      </c>
      <c r="J327">
        <f>(Table2[[#This Row],[1M Return vs Nifty]]-AVERAGE(Table2[1M Return vs Nifty]))/_xlfn.STDEV.P(Table2[1M Return vs Nifty])</f>
        <v>0.60125270825216026</v>
      </c>
      <c r="K327">
        <v>19.110865154967499</v>
      </c>
      <c r="L327">
        <f>(Table2[[#This Row],[6M Return vs Nifty]]-AVERAGE(Table2[6M Return vs Nifty]))/_xlfn.STDEV.P(Table2[6M Return vs Nifty])</f>
        <v>0.32594847486520756</v>
      </c>
      <c r="M327">
        <v>1.94728844367555</v>
      </c>
      <c r="N327">
        <f>(Table2[[#This Row],[1W Return vs Nifty]]-AVERAGE(Table2[1W Return vs Nifty]))/_xlfn.STDEV.P(Table2[1W Return vs Nifty])</f>
        <v>-0.24181578047123872</v>
      </c>
      <c r="O327">
        <v>2379.85</v>
      </c>
      <c r="P327">
        <v>2401.3363508596799</v>
      </c>
      <c r="Q327">
        <v>2253.3731738264601</v>
      </c>
      <c r="R327">
        <v>51.937713041101603</v>
      </c>
      <c r="S327">
        <f>(Table2[[#This Row],[Close Price]]-Table2[[#This Row],[20D EMA]])/Table2[[#This Row],[20D EMA]]</f>
        <v>1.903481311847393E-2</v>
      </c>
      <c r="T327">
        <f>(Table2[[#This Row],[Close Price]]-Table2[[#This Row],[50D EMA]])/Table2[[#This Row],[50D EMA]]</f>
        <v>9.9168319889027176E-3</v>
      </c>
      <c r="U327">
        <f>(Table2[[#This Row],[Close Price]]-Table2[[#This Row],[200D EMA]])/Table2[[#This Row],[200D EMA]]</f>
        <v>7.6230971491439772E-2</v>
      </c>
      <c r="V327">
        <v>1.15188193256979</v>
      </c>
      <c r="W327">
        <v>2400</v>
      </c>
      <c r="X327">
        <v>2533.1999999999998</v>
      </c>
      <c r="Y327">
        <v>2351</v>
      </c>
      <c r="Z327">
        <v>2533.1999999999998</v>
      </c>
      <c r="AA327">
        <v>2351</v>
      </c>
      <c r="AB327">
        <v>2533.1999999999998</v>
      </c>
      <c r="AC327" s="1">
        <f>(Table2[[#This Row],[Close Price]]/Table2[[#This Row],[Day Low]])-1</f>
        <v>1.0479166666666595E-2</v>
      </c>
      <c r="AD327" s="1">
        <f>(Table2[[#This Row],[Day High]]/Table2[[#This Row],[Close Price]])-1</f>
        <v>4.4553945116796889E-2</v>
      </c>
      <c r="AE327" s="1">
        <f>(Table2[[#This Row],[Close Price]]/Table2[[#This Row],[Current Week Low]])-1</f>
        <v>3.1539770310506254E-2</v>
      </c>
      <c r="AF327" s="1">
        <f>(Table2[[#This Row],[Current Week High]]/Table2[[#This Row],[Close Price]])-1</f>
        <v>4.4553945116796889E-2</v>
      </c>
      <c r="AG327" s="1">
        <f>(Table2[[#This Row],[Close Price]]/Table2[[#This Row],[Current Month Low]])-1</f>
        <v>3.1539770310506254E-2</v>
      </c>
      <c r="AH327" s="1">
        <f>(Table2[[#This Row],[Current Month High]]/Table2[[#This Row],[Close Price]])-1</f>
        <v>4.4553945116796889E-2</v>
      </c>
      <c r="AI327">
        <v>26.2313671319299</v>
      </c>
      <c r="AJ327">
        <v>54.237288135593197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0.03</v>
      </c>
      <c r="AM327" t="s">
        <v>3203</v>
      </c>
      <c r="AN327">
        <v>2.86</v>
      </c>
      <c r="AO327" t="s">
        <v>3203</v>
      </c>
      <c r="AP327">
        <v>1.6596472361306E-2</v>
      </c>
      <c r="AQ327">
        <f>(Table2[[#This Row],[Sharpe Ratio]]-AVERAGE(Table2[Sharpe Ratio]))/_xlfn.STDEV.P(Table2[Sharpe Ratio])</f>
        <v>-0.55709077958511066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333</v>
      </c>
      <c r="AT327">
        <f>_xlfn.RANK.AVG(Table2[[#This Row],[6M Return vs Nifty Z-Score]],Table2[6M Return vs Nifty Z-Score])</f>
        <v>207</v>
      </c>
      <c r="AU327">
        <f>_xlfn.RANK.AVG(Table2[[#This Row],[Sharpe Ratio Z-Score]],Table2[Sharpe Ratio Z-Score])</f>
        <v>479</v>
      </c>
      <c r="AV327">
        <f>(Table2[[#This Row],[Rank 1Y]]+Table2[[#This Row],[Rank 6M]]+Table2[[#This Row],[Rank Sharpe]])/3</f>
        <v>339.66666666666669</v>
      </c>
    </row>
    <row r="328" spans="1:48" hidden="1" x14ac:dyDescent="0.3">
      <c r="A328" t="s">
        <v>802</v>
      </c>
      <c r="B328" t="s">
        <v>803</v>
      </c>
      <c r="C328" t="s">
        <v>3170</v>
      </c>
      <c r="D328" t="s">
        <v>136</v>
      </c>
      <c r="E328">
        <v>19691.870790195</v>
      </c>
      <c r="F328">
        <v>1384</v>
      </c>
      <c r="G328">
        <v>87.736994812193501</v>
      </c>
      <c r="H328">
        <f>(Table2[[#This Row],[1Y Return vs Nifty]]-AVERAGE(Table2[1Y Return vs Nifty]))/_xlfn.STDEV.P(Table2[1Y Return vs Nifty])</f>
        <v>1.1340421734038721</v>
      </c>
      <c r="I328">
        <v>-7.1786200678901304</v>
      </c>
      <c r="J328">
        <f>(Table2[[#This Row],[1M Return vs Nifty]]-AVERAGE(Table2[1M Return vs Nifty]))/_xlfn.STDEV.P(Table2[1M Return vs Nifty])</f>
        <v>-0.8325353480203016</v>
      </c>
      <c r="K328">
        <v>2.2725040291885601</v>
      </c>
      <c r="L328">
        <f>(Table2[[#This Row],[6M Return vs Nifty]]-AVERAGE(Table2[6M Return vs Nifty]))/_xlfn.STDEV.P(Table2[6M Return vs Nifty])</f>
        <v>-0.22030547345114754</v>
      </c>
      <c r="M328">
        <v>1.53500085934918</v>
      </c>
      <c r="N328">
        <f>(Table2[[#This Row],[1W Return vs Nifty]]-AVERAGE(Table2[1W Return vs Nifty]))/_xlfn.STDEV.P(Table2[1W Return vs Nifty])</f>
        <v>-0.34648802622580271</v>
      </c>
      <c r="O328">
        <v>1419.01</v>
      </c>
      <c r="P328">
        <v>1453.9274130773499</v>
      </c>
      <c r="Q328">
        <v>1296.97905922931</v>
      </c>
      <c r="R328">
        <v>48.7754516441953</v>
      </c>
      <c r="S328">
        <f>(Table2[[#This Row],[Close Price]]-Table2[[#This Row],[20D EMA]])/Table2[[#This Row],[20D EMA]]</f>
        <v>-2.4672130569904364E-2</v>
      </c>
      <c r="T328">
        <f>(Table2[[#This Row],[Close Price]]-Table2[[#This Row],[50D EMA]])/Table2[[#This Row],[50D EMA]]</f>
        <v>-4.8095532451199283E-2</v>
      </c>
      <c r="U328">
        <f>(Table2[[#This Row],[Close Price]]-Table2[[#This Row],[200D EMA]])/Table2[[#This Row],[200D EMA]]</f>
        <v>6.7095100843339389E-2</v>
      </c>
      <c r="V328">
        <v>0.55670322150340601</v>
      </c>
      <c r="W328">
        <v>1375</v>
      </c>
      <c r="X328">
        <v>1414.8</v>
      </c>
      <c r="Y328">
        <v>1330</v>
      </c>
      <c r="Z328">
        <v>1414.8</v>
      </c>
      <c r="AA328">
        <v>1330</v>
      </c>
      <c r="AB328">
        <v>1424</v>
      </c>
      <c r="AC328" s="1">
        <f>(Table2[[#This Row],[Close Price]]/Table2[[#This Row],[Day Low]])-1</f>
        <v>6.545454545454632E-3</v>
      </c>
      <c r="AD328" s="1">
        <f>(Table2[[#This Row],[Day High]]/Table2[[#This Row],[Close Price]])-1</f>
        <v>2.2254335260115665E-2</v>
      </c>
      <c r="AE328" s="1">
        <f>(Table2[[#This Row],[Close Price]]/Table2[[#This Row],[Current Week Low]])-1</f>
        <v>4.0601503759398527E-2</v>
      </c>
      <c r="AF328" s="1">
        <f>(Table2[[#This Row],[Current Week High]]/Table2[[#This Row],[Close Price]])-1</f>
        <v>2.2254335260115665E-2</v>
      </c>
      <c r="AG328" s="1">
        <f>(Table2[[#This Row],[Close Price]]/Table2[[#This Row],[Current Month Low]])-1</f>
        <v>4.0601503759398527E-2</v>
      </c>
      <c r="AH328" s="1">
        <f>(Table2[[#This Row],[Current Month High]]/Table2[[#This Row],[Close Price]])-1</f>
        <v>2.8901734104046284E-2</v>
      </c>
      <c r="AI328">
        <v>19.0028901734104</v>
      </c>
      <c r="AJ328">
        <v>125.02235590602299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-0.04</v>
      </c>
      <c r="AM328" t="s">
        <v>3202</v>
      </c>
      <c r="AN328">
        <v>-3.31</v>
      </c>
      <c r="AO328" t="s">
        <v>3202</v>
      </c>
      <c r="AQ328">
        <f>(Table2[[#This Row],[Sharpe Ratio]]-AVERAGE(Table2[Sharpe Ratio]))/_xlfn.STDEV.P(Table2[Sharpe Ratio])</f>
        <v>-0.75508740094610949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84</v>
      </c>
      <c r="AT328">
        <f>_xlfn.RANK.AVG(Table2[[#This Row],[6M Return vs Nifty Z-Score]],Table2[6M Return vs Nifty Z-Score])</f>
        <v>388</v>
      </c>
      <c r="AU328">
        <f>_xlfn.RANK.AVG(Table2[[#This Row],[Sharpe Ratio Z-Score]],Table2[Sharpe Ratio Z-Score])</f>
        <v>547.5</v>
      </c>
      <c r="AV328">
        <f>(Table2[[#This Row],[Rank 1Y]]+Table2[[#This Row],[Rank 6M]]+Table2[[#This Row],[Rank Sharpe]])/3</f>
        <v>339.83333333333331</v>
      </c>
    </row>
    <row r="329" spans="1:48" hidden="1" x14ac:dyDescent="0.3">
      <c r="A329" t="s">
        <v>1001</v>
      </c>
      <c r="B329" t="s">
        <v>1002</v>
      </c>
      <c r="C329" t="s">
        <v>3159</v>
      </c>
      <c r="D329" t="s">
        <v>1003</v>
      </c>
      <c r="E329">
        <v>14274.448014224999</v>
      </c>
      <c r="F329">
        <v>735.85</v>
      </c>
      <c r="G329">
        <v>28.398915039016</v>
      </c>
      <c r="H329">
        <f>(Table2[[#This Row],[1Y Return vs Nifty]]-AVERAGE(Table2[1Y Return vs Nifty]))/_xlfn.STDEV.P(Table2[1Y Return vs Nifty])</f>
        <v>8.3638153890045669E-2</v>
      </c>
      <c r="I329">
        <v>3.1515701888130501</v>
      </c>
      <c r="J329">
        <f>(Table2[[#This Row],[1M Return vs Nifty]]-AVERAGE(Table2[1M Return vs Nifty]))/_xlfn.STDEV.P(Table2[1M Return vs Nifty])</f>
        <v>0.25402021121819407</v>
      </c>
      <c r="K329">
        <v>22.289425092627798</v>
      </c>
      <c r="L329">
        <f>(Table2[[#This Row],[6M Return vs Nifty]]-AVERAGE(Table2[6M Return vs Nifty]))/_xlfn.STDEV.P(Table2[6M Return vs Nifty])</f>
        <v>0.42906426522849356</v>
      </c>
      <c r="M329">
        <v>3.6248716313355298</v>
      </c>
      <c r="N329">
        <f>(Table2[[#This Row],[1W Return vs Nifty]]-AVERAGE(Table2[1W Return vs Nifty]))/_xlfn.STDEV.P(Table2[1W Return vs Nifty])</f>
        <v>0.18409178106587212</v>
      </c>
      <c r="O329">
        <v>740.44</v>
      </c>
      <c r="P329">
        <v>754.75688874770196</v>
      </c>
      <c r="Q329">
        <v>680.61953884361401</v>
      </c>
      <c r="R329">
        <v>54.594021311644703</v>
      </c>
      <c r="S329">
        <f>(Table2[[#This Row],[Close Price]]-Table2[[#This Row],[20D EMA]])/Table2[[#This Row],[20D EMA]]</f>
        <v>-6.1990168008211758E-3</v>
      </c>
      <c r="T329">
        <f>(Table2[[#This Row],[Close Price]]-Table2[[#This Row],[50D EMA]])/Table2[[#This Row],[50D EMA]]</f>
        <v>-2.5050302991036475E-2</v>
      </c>
      <c r="U329">
        <f>(Table2[[#This Row],[Close Price]]-Table2[[#This Row],[200D EMA]])/Table2[[#This Row],[200D EMA]]</f>
        <v>8.1147334162965198E-2</v>
      </c>
      <c r="V329">
        <v>0.44395073420199499</v>
      </c>
      <c r="W329">
        <v>732.05</v>
      </c>
      <c r="X329">
        <v>748.3</v>
      </c>
      <c r="Y329">
        <v>705</v>
      </c>
      <c r="Z329">
        <v>748.3</v>
      </c>
      <c r="AA329">
        <v>705</v>
      </c>
      <c r="AB329">
        <v>748.3</v>
      </c>
      <c r="AC329" s="1">
        <f>(Table2[[#This Row],[Close Price]]/Table2[[#This Row],[Day Low]])-1</f>
        <v>5.1909022607745658E-3</v>
      </c>
      <c r="AD329" s="1">
        <f>(Table2[[#This Row],[Day High]]/Table2[[#This Row],[Close Price]])-1</f>
        <v>1.6919209077937092E-2</v>
      </c>
      <c r="AE329" s="1">
        <f>(Table2[[#This Row],[Close Price]]/Table2[[#This Row],[Current Week Low]])-1</f>
        <v>4.375886524822703E-2</v>
      </c>
      <c r="AF329" s="1">
        <f>(Table2[[#This Row],[Current Week High]]/Table2[[#This Row],[Close Price]])-1</f>
        <v>1.6919209077937092E-2</v>
      </c>
      <c r="AG329" s="1">
        <f>(Table2[[#This Row],[Close Price]]/Table2[[#This Row],[Current Month Low]])-1</f>
        <v>4.375886524822703E-2</v>
      </c>
      <c r="AH329" s="1">
        <f>(Table2[[#This Row],[Current Month High]]/Table2[[#This Row],[Close Price]])-1</f>
        <v>1.6919209077937092E-2</v>
      </c>
      <c r="AI329">
        <v>19.141129306244402</v>
      </c>
      <c r="AJ329">
        <v>56.730564430244897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0</v>
      </c>
      <c r="AM329" t="s">
        <v>3204</v>
      </c>
      <c r="AN329">
        <v>0.55000000000000004</v>
      </c>
      <c r="AO329" t="s">
        <v>3203</v>
      </c>
      <c r="AP329">
        <v>-5.8220878297500001E-4</v>
      </c>
      <c r="AQ329">
        <f>(Table2[[#This Row],[Sharpe Ratio]]-AVERAGE(Table2[Sharpe Ratio]))/_xlfn.STDEV.P(Table2[Sharpe Ratio])</f>
        <v>-0.76203317649685298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267</v>
      </c>
      <c r="AT329">
        <f>_xlfn.RANK.AVG(Table2[[#This Row],[6M Return vs Nifty Z-Score]],Table2[6M Return vs Nifty Z-Score])</f>
        <v>180</v>
      </c>
      <c r="AU329">
        <f>_xlfn.RANK.AVG(Table2[[#This Row],[Sharpe Ratio Z-Score]],Table2[Sharpe Ratio Z-Score])</f>
        <v>574</v>
      </c>
      <c r="AV329">
        <f>(Table2[[#This Row],[Rank 1Y]]+Table2[[#This Row],[Rank 6M]]+Table2[[#This Row],[Rank Sharpe]])/3</f>
        <v>340.33333333333331</v>
      </c>
    </row>
    <row r="330" spans="1:48" hidden="1" x14ac:dyDescent="0.3">
      <c r="A330" t="s">
        <v>1910</v>
      </c>
      <c r="B330" t="s">
        <v>1911</v>
      </c>
      <c r="C330" t="s">
        <v>3167</v>
      </c>
      <c r="D330" t="s">
        <v>117</v>
      </c>
      <c r="E330">
        <v>3840.4299341999999</v>
      </c>
      <c r="F330">
        <v>1903.9</v>
      </c>
      <c r="G330">
        <v>6.0126467814921902</v>
      </c>
      <c r="H330">
        <f>(Table2[[#This Row],[1Y Return vs Nifty]]-AVERAGE(Table2[1Y Return vs Nifty]))/_xlfn.STDEV.P(Table2[1Y Return vs Nifty])</f>
        <v>-0.31264406908554632</v>
      </c>
      <c r="I330">
        <v>-9.2505606649169696</v>
      </c>
      <c r="J330">
        <f>(Table2[[#This Row],[1M Return vs Nifty]]-AVERAGE(Table2[1M Return vs Nifty]))/_xlfn.STDEV.P(Table2[1M Return vs Nifty])</f>
        <v>-1.0504673045639481</v>
      </c>
      <c r="K330">
        <v>-15.2292509264523</v>
      </c>
      <c r="L330">
        <f>(Table2[[#This Row],[6M Return vs Nifty]]-AVERAGE(Table2[6M Return vs Nifty]))/_xlfn.STDEV.P(Table2[6M Return vs Nifty])</f>
        <v>-0.78808060759692344</v>
      </c>
      <c r="M330">
        <v>0.80774396704680496</v>
      </c>
      <c r="N330">
        <f>(Table2[[#This Row],[1W Return vs Nifty]]-AVERAGE(Table2[1W Return vs Nifty]))/_xlfn.STDEV.P(Table2[1W Return vs Nifty])</f>
        <v>-0.53112519467741104</v>
      </c>
      <c r="O330">
        <v>1917.15</v>
      </c>
      <c r="P330">
        <v>2013.4050533708601</v>
      </c>
      <c r="Q330">
        <v>1931.0124365411</v>
      </c>
      <c r="R330">
        <v>49.121571056224099</v>
      </c>
      <c r="S330">
        <f>(Table2[[#This Row],[Close Price]]-Table2[[#This Row],[20D EMA]])/Table2[[#This Row],[20D EMA]]</f>
        <v>-6.9113006285371516E-3</v>
      </c>
      <c r="T330">
        <f>(Table2[[#This Row],[Close Price]]-Table2[[#This Row],[50D EMA]])/Table2[[#This Row],[50D EMA]]</f>
        <v>-5.4387989732878471E-2</v>
      </c>
      <c r="U330">
        <f>(Table2[[#This Row],[Close Price]]-Table2[[#This Row],[200D EMA]])/Table2[[#This Row],[200D EMA]]</f>
        <v>-1.4040529220860267E-2</v>
      </c>
      <c r="V330">
        <v>0.42567113069777301</v>
      </c>
      <c r="W330">
        <v>1884.95</v>
      </c>
      <c r="X330">
        <v>1937.3</v>
      </c>
      <c r="Y330">
        <v>1860.05</v>
      </c>
      <c r="Z330">
        <v>1955.05</v>
      </c>
      <c r="AA330">
        <v>1860.05</v>
      </c>
      <c r="AB330">
        <v>1955.05</v>
      </c>
      <c r="AC330" s="1">
        <f>(Table2[[#This Row],[Close Price]]/Table2[[#This Row],[Day Low]])-1</f>
        <v>1.0053317064113054E-2</v>
      </c>
      <c r="AD330" s="1">
        <f>(Table2[[#This Row],[Day High]]/Table2[[#This Row],[Close Price]])-1</f>
        <v>1.7542938179526235E-2</v>
      </c>
      <c r="AE330" s="1">
        <f>(Table2[[#This Row],[Close Price]]/Table2[[#This Row],[Current Week Low]])-1</f>
        <v>2.3574635090454654E-2</v>
      </c>
      <c r="AF330" s="1">
        <f>(Table2[[#This Row],[Current Week High]]/Table2[[#This Row],[Close Price]])-1</f>
        <v>2.6865906822837182E-2</v>
      </c>
      <c r="AG330" s="1">
        <f>(Table2[[#This Row],[Close Price]]/Table2[[#This Row],[Current Month Low]])-1</f>
        <v>2.3574635090454654E-2</v>
      </c>
      <c r="AH330" s="1">
        <f>(Table2[[#This Row],[Current Month High]]/Table2[[#This Row],[Close Price]])-1</f>
        <v>2.6865906822837182E-2</v>
      </c>
      <c r="AI330">
        <v>28.701612479647</v>
      </c>
      <c r="AJ330">
        <v>47.5662687955355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-0.15</v>
      </c>
      <c r="AM330" t="s">
        <v>3202</v>
      </c>
      <c r="AN330">
        <v>9.81</v>
      </c>
      <c r="AO330" t="s">
        <v>3203</v>
      </c>
      <c r="AP330">
        <v>0.25003844337992298</v>
      </c>
      <c r="AQ330">
        <f>(Table2[[#This Row],[Sharpe Ratio]]-AVERAGE(Table2[Sharpe Ratio]))/_xlfn.STDEV.P(Table2[Sharpe Ratio])</f>
        <v>2.2278818663670563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419</v>
      </c>
      <c r="AT330">
        <f>_xlfn.RANK.AVG(Table2[[#This Row],[6M Return vs Nifty Z-Score]],Table2[6M Return vs Nifty Z-Score])</f>
        <v>601</v>
      </c>
      <c r="AU330">
        <f>_xlfn.RANK.AVG(Table2[[#This Row],[Sharpe Ratio Z-Score]],Table2[Sharpe Ratio Z-Score])</f>
        <v>7</v>
      </c>
      <c r="AV330">
        <f>(Table2[[#This Row],[Rank 1Y]]+Table2[[#This Row],[Rank 6M]]+Table2[[#This Row],[Rank Sharpe]])/3</f>
        <v>342.33333333333331</v>
      </c>
    </row>
    <row r="331" spans="1:48" x14ac:dyDescent="0.3">
      <c r="A331" t="s">
        <v>30</v>
      </c>
      <c r="B331" t="s">
        <v>31</v>
      </c>
      <c r="C331" t="s">
        <v>3157</v>
      </c>
      <c r="D331" t="s">
        <v>32</v>
      </c>
      <c r="E331">
        <v>762876.52050632006</v>
      </c>
      <c r="F331">
        <v>859.6</v>
      </c>
      <c r="G331">
        <v>23.5749539187367</v>
      </c>
      <c r="H331">
        <f>(Table2[[#This Row],[1Y Return vs Nifty]]-AVERAGE(Table2[1Y Return vs Nifty]))/_xlfn.STDEV.P(Table2[1Y Return vs Nifty])</f>
        <v>-1.7557140963982494E-3</v>
      </c>
      <c r="I331">
        <v>9.0619356587263198</v>
      </c>
      <c r="J331">
        <f>(Table2[[#This Row],[1M Return vs Nifty]]-AVERAGE(Table2[1M Return vs Nifty]))/_xlfn.STDEV.P(Table2[1M Return vs Nifty])</f>
        <v>0.87568741181000875</v>
      </c>
      <c r="K331">
        <v>-1.3096894259610401</v>
      </c>
      <c r="L331">
        <f>(Table2[[#This Row],[6M Return vs Nifty]]-AVERAGE(Table2[6M Return vs Nifty]))/_xlfn.STDEV.P(Table2[6M Return vs Nifty])</f>
        <v>-0.33651555493661361</v>
      </c>
      <c r="M331">
        <v>4.3195658489169997</v>
      </c>
      <c r="N331">
        <f>(Table2[[#This Row],[1W Return vs Nifty]]-AVERAGE(Table2[1W Return vs Nifty]))/_xlfn.STDEV.P(Table2[1W Return vs Nifty])</f>
        <v>0.36046188443866795</v>
      </c>
      <c r="O331">
        <v>820.09</v>
      </c>
      <c r="P331">
        <v>812.03088189846596</v>
      </c>
      <c r="Q331">
        <v>777.39284856583902</v>
      </c>
      <c r="R331">
        <v>74.731129367055502</v>
      </c>
      <c r="S331" s="1">
        <f>(Table2[[#This Row],[Close Price]]-Table2[[#This Row],[20D EMA]])/Table2[[#This Row],[20D EMA]]</f>
        <v>4.8177639039617588E-2</v>
      </c>
      <c r="T331" s="1">
        <f>(Table2[[#This Row],[Close Price]]-Table2[[#This Row],[50D EMA]])/Table2[[#This Row],[50D EMA]]</f>
        <v>5.8580429835773128E-2</v>
      </c>
      <c r="U331" s="1">
        <f>(Table2[[#This Row],[Close Price]]-Table2[[#This Row],[200D EMA]])/Table2[[#This Row],[200D EMA]]</f>
        <v>0.10574724424828397</v>
      </c>
      <c r="V331">
        <v>1.010917747345</v>
      </c>
      <c r="W331">
        <v>846.7</v>
      </c>
      <c r="X331">
        <v>862.4</v>
      </c>
      <c r="Y331">
        <v>807.1</v>
      </c>
      <c r="Z331">
        <v>862.4</v>
      </c>
      <c r="AA331">
        <v>807.1</v>
      </c>
      <c r="AB331">
        <v>862.4</v>
      </c>
      <c r="AC331" s="1">
        <f>(Table2[[#This Row],[Close Price]]/Table2[[#This Row],[Day Low]])-1</f>
        <v>1.5235620644856507E-2</v>
      </c>
      <c r="AD331" s="1">
        <f>(Table2[[#This Row],[Day High]]/Table2[[#This Row],[Close Price]])-1</f>
        <v>3.2573289902280145E-3</v>
      </c>
      <c r="AE331" s="1">
        <f>(Table2[[#This Row],[Close Price]]/Table2[[#This Row],[Current Week Low]])-1</f>
        <v>6.5047701647875211E-2</v>
      </c>
      <c r="AF331" s="1">
        <f>(Table2[[#This Row],[Current Week High]]/Table2[[#This Row],[Close Price]])-1</f>
        <v>3.2573289902280145E-3</v>
      </c>
      <c r="AG331" s="1">
        <f>(Table2[[#This Row],[Close Price]]/Table2[[#This Row],[Current Month Low]])-1</f>
        <v>6.5047701647875211E-2</v>
      </c>
      <c r="AH331" s="1">
        <f>(Table2[[#This Row],[Current Month High]]/Table2[[#This Row],[Close Price]])-1</f>
        <v>3.2573289902280145E-3</v>
      </c>
      <c r="AI331">
        <v>6.0958585388552802</v>
      </c>
      <c r="AJ331">
        <v>54.841033954787001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0.03</v>
      </c>
      <c r="AM331" t="s">
        <v>3203</v>
      </c>
      <c r="AN331">
        <v>8.76</v>
      </c>
      <c r="AO331" t="s">
        <v>3203</v>
      </c>
      <c r="AP331">
        <v>7.4801577289955998E-2</v>
      </c>
      <c r="AQ331">
        <f>(Table2[[#This Row],[Sharpe Ratio]]-AVERAGE(Table2[Sharpe Ratio]))/_xlfn.STDEV.P(Table2[Sharpe Ratio])</f>
        <v>0.13729859852778437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1.0351766257434492</v>
      </c>
      <c r="AS331">
        <f>_xlfn.RANK.AVG(Table2[[#This Row],[1Y Return vs Nifty Z-Score]],Table2[1Y Return vs Nifty Z-Score])</f>
        <v>301</v>
      </c>
      <c r="AT331">
        <f>_xlfn.RANK.AVG(Table2[[#This Row],[6M Return vs Nifty Z-Score]],Table2[6M Return vs Nifty Z-Score])</f>
        <v>419</v>
      </c>
      <c r="AU331">
        <f>_xlfn.RANK.AVG(Table2[[#This Row],[Sharpe Ratio Z-Score]],Table2[Sharpe Ratio Z-Score])</f>
        <v>308</v>
      </c>
      <c r="AV331">
        <f>(Table2[[#This Row],[Rank 1Y]]+Table2[[#This Row],[Rank 6M]]+Table2[[#This Row],[Rank Sharpe]])/3</f>
        <v>342.66666666666669</v>
      </c>
    </row>
    <row r="332" spans="1:48" x14ac:dyDescent="0.3">
      <c r="A332" t="s">
        <v>1453</v>
      </c>
      <c r="B332" t="s">
        <v>1454</v>
      </c>
      <c r="C332" t="s">
        <v>3167</v>
      </c>
      <c r="D332" t="s">
        <v>117</v>
      </c>
      <c r="E332">
        <v>7339.0888647000002</v>
      </c>
      <c r="F332">
        <v>696.95</v>
      </c>
      <c r="G332">
        <v>10.0195239742902</v>
      </c>
      <c r="H332">
        <f>(Table2[[#This Row],[1Y Return vs Nifty]]-AVERAGE(Table2[1Y Return vs Nifty]))/_xlfn.STDEV.P(Table2[1Y Return vs Nifty])</f>
        <v>-0.24171423911629578</v>
      </c>
      <c r="I332">
        <v>-4.1410088745582696</v>
      </c>
      <c r="J332">
        <f>(Table2[[#This Row],[1M Return vs Nifty]]-AVERAGE(Table2[1M Return vs Nifty]))/_xlfn.STDEV.P(Table2[1M Return vs Nifty])</f>
        <v>-0.51303171382749246</v>
      </c>
      <c r="K332">
        <v>5.7115499535215202</v>
      </c>
      <c r="L332">
        <f>(Table2[[#This Row],[6M Return vs Nifty]]-AVERAGE(Table2[6M Return vs Nifty]))/_xlfn.STDEV.P(Table2[6M Return vs Nifty])</f>
        <v>-0.1087392467515616</v>
      </c>
      <c r="M332">
        <v>2.59181152811344</v>
      </c>
      <c r="N332">
        <f>(Table2[[#This Row],[1W Return vs Nifty]]-AVERAGE(Table2[1W Return vs Nifty]))/_xlfn.STDEV.P(Table2[1W Return vs Nifty])</f>
        <v>-7.8183206380994866E-2</v>
      </c>
      <c r="O332">
        <v>668.49</v>
      </c>
      <c r="P332">
        <v>667.11718129953499</v>
      </c>
      <c r="Q332">
        <v>622.42289313604999</v>
      </c>
      <c r="R332">
        <v>58.188847294338998</v>
      </c>
      <c r="S332" s="1">
        <f>(Table2[[#This Row],[Close Price]]-Table2[[#This Row],[20D EMA]])/Table2[[#This Row],[20D EMA]]</f>
        <v>4.2573561309817702E-2</v>
      </c>
      <c r="T332" s="1">
        <f>(Table2[[#This Row],[Close Price]]-Table2[[#This Row],[50D EMA]])/Table2[[#This Row],[50D EMA]]</f>
        <v>4.4719008199355828E-2</v>
      </c>
      <c r="U332" s="1">
        <f>(Table2[[#This Row],[Close Price]]-Table2[[#This Row],[200D EMA]])/Table2[[#This Row],[200D EMA]]</f>
        <v>0.11973709143063255</v>
      </c>
      <c r="V332">
        <v>0.56656019708366001</v>
      </c>
      <c r="W332">
        <v>668.95</v>
      </c>
      <c r="X332">
        <v>706</v>
      </c>
      <c r="Y332">
        <v>646.70000000000005</v>
      </c>
      <c r="Z332">
        <v>706</v>
      </c>
      <c r="AA332">
        <v>646.70000000000005</v>
      </c>
      <c r="AB332">
        <v>706</v>
      </c>
      <c r="AC332" s="1">
        <f>(Table2[[#This Row],[Close Price]]/Table2[[#This Row],[Day Low]])-1</f>
        <v>4.1856641004559325E-2</v>
      </c>
      <c r="AD332" s="1">
        <f>(Table2[[#This Row],[Day High]]/Table2[[#This Row],[Close Price]])-1</f>
        <v>1.2985149580314159E-2</v>
      </c>
      <c r="AE332" s="1">
        <f>(Table2[[#This Row],[Close Price]]/Table2[[#This Row],[Current Week Low]])-1</f>
        <v>7.7702180299984436E-2</v>
      </c>
      <c r="AF332" s="1">
        <f>(Table2[[#This Row],[Current Week High]]/Table2[[#This Row],[Close Price]])-1</f>
        <v>1.2985149580314159E-2</v>
      </c>
      <c r="AG332" s="1">
        <f>(Table2[[#This Row],[Close Price]]/Table2[[#This Row],[Current Month Low]])-1</f>
        <v>7.7702180299984436E-2</v>
      </c>
      <c r="AH332" s="1">
        <f>(Table2[[#This Row],[Current Month High]]/Table2[[#This Row],[Close Price]])-1</f>
        <v>1.2985149580314159E-2</v>
      </c>
      <c r="AI332">
        <v>20.761891096922302</v>
      </c>
      <c r="AJ332">
        <v>49.064271200941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</v>
      </c>
      <c r="AM332">
        <v>0</v>
      </c>
      <c r="AN332">
        <v>11.09</v>
      </c>
      <c r="AO332" t="s">
        <v>3203</v>
      </c>
      <c r="AP332">
        <v>7.8089792625277002E-2</v>
      </c>
      <c r="AQ332">
        <f>(Table2[[#This Row],[Sharpe Ratio]]-AVERAGE(Table2[Sharpe Ratio]))/_xlfn.STDEV.P(Table2[Sharpe Ratio])</f>
        <v>0.17652714737403752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-0.7651412587023072</v>
      </c>
      <c r="AS332">
        <f>_xlfn.RANK.AVG(Table2[[#This Row],[1Y Return vs Nifty Z-Score]],Table2[1Y Return vs Nifty Z-Score])</f>
        <v>382</v>
      </c>
      <c r="AT332">
        <f>_xlfn.RANK.AVG(Table2[[#This Row],[6M Return vs Nifty Z-Score]],Table2[6M Return vs Nifty Z-Score])</f>
        <v>348</v>
      </c>
      <c r="AU332">
        <f>_xlfn.RANK.AVG(Table2[[#This Row],[Sharpe Ratio Z-Score]],Table2[Sharpe Ratio Z-Score])</f>
        <v>302</v>
      </c>
      <c r="AV332">
        <f>(Table2[[#This Row],[Rank 1Y]]+Table2[[#This Row],[Rank 6M]]+Table2[[#This Row],[Rank Sharpe]])/3</f>
        <v>344</v>
      </c>
    </row>
    <row r="333" spans="1:48" hidden="1" x14ac:dyDescent="0.3">
      <c r="A333" t="s">
        <v>210</v>
      </c>
      <c r="B333" t="s">
        <v>211</v>
      </c>
      <c r="C333" t="s">
        <v>3170</v>
      </c>
      <c r="D333" t="s">
        <v>136</v>
      </c>
      <c r="E333">
        <v>121425.540087039</v>
      </c>
      <c r="F333">
        <v>1217.3</v>
      </c>
      <c r="G333">
        <v>20.212188724699999</v>
      </c>
      <c r="H333">
        <f>(Table2[[#This Row],[1Y Return vs Nifty]]-AVERAGE(Table2[1Y Return vs Nifty]))/_xlfn.STDEV.P(Table2[1Y Return vs Nifty])</f>
        <v>-6.1283459011629328E-2</v>
      </c>
      <c r="I333">
        <v>2.86279418097297</v>
      </c>
      <c r="J333">
        <f>(Table2[[#This Row],[1M Return vs Nifty]]-AVERAGE(Table2[1M Return vs Nifty]))/_xlfn.STDEV.P(Table2[1M Return vs Nifty])</f>
        <v>0.22364601975645068</v>
      </c>
      <c r="K333">
        <v>0.35248965927488701</v>
      </c>
      <c r="L333">
        <f>(Table2[[#This Row],[6M Return vs Nifty]]-AVERAGE(Table2[6M Return vs Nifty]))/_xlfn.STDEV.P(Table2[6M Return vs Nifty])</f>
        <v>-0.28259273659718986</v>
      </c>
      <c r="M333">
        <v>3.2567431778584401</v>
      </c>
      <c r="N333">
        <f>(Table2[[#This Row],[1W Return vs Nifty]]-AVERAGE(Table2[1W Return vs Nifty]))/_xlfn.STDEV.P(Table2[1W Return vs Nifty])</f>
        <v>9.0630727625323662E-2</v>
      </c>
      <c r="O333">
        <v>1182.1400000000001</v>
      </c>
      <c r="P333">
        <v>1213.8560967134299</v>
      </c>
      <c r="Q333">
        <v>1192.0794278603501</v>
      </c>
      <c r="R333">
        <v>61.654051632630399</v>
      </c>
      <c r="S333">
        <f>(Table2[[#This Row],[Close Price]]-Table2[[#This Row],[20D EMA]])/Table2[[#This Row],[20D EMA]]</f>
        <v>2.9742670072918479E-2</v>
      </c>
      <c r="T333">
        <f>(Table2[[#This Row],[Close Price]]-Table2[[#This Row],[50D EMA]])/Table2[[#This Row],[50D EMA]]</f>
        <v>2.8371594424533284E-3</v>
      </c>
      <c r="U333">
        <f>(Table2[[#This Row],[Close Price]]-Table2[[#This Row],[200D EMA]])/Table2[[#This Row],[200D EMA]]</f>
        <v>2.1156788339949818E-2</v>
      </c>
      <c r="V333">
        <v>1.0124746345508899</v>
      </c>
      <c r="W333">
        <v>1212.0999999999999</v>
      </c>
      <c r="X333">
        <v>1261</v>
      </c>
      <c r="Y333">
        <v>1152.05</v>
      </c>
      <c r="Z333">
        <v>1285.45</v>
      </c>
      <c r="AA333">
        <v>1152.05</v>
      </c>
      <c r="AB333">
        <v>1285.45</v>
      </c>
      <c r="AC333" s="1">
        <f>(Table2[[#This Row],[Close Price]]/Table2[[#This Row],[Day Low]])-1</f>
        <v>4.2900750763139595E-3</v>
      </c>
      <c r="AD333" s="1">
        <f>(Table2[[#This Row],[Day High]]/Table2[[#This Row],[Close Price]])-1</f>
        <v>3.5899121005503964E-2</v>
      </c>
      <c r="AE333" s="1">
        <f>(Table2[[#This Row],[Close Price]]/Table2[[#This Row],[Current Week Low]])-1</f>
        <v>5.6638166746235008E-2</v>
      </c>
      <c r="AF333" s="1">
        <f>(Table2[[#This Row],[Current Week High]]/Table2[[#This Row],[Close Price]])-1</f>
        <v>5.5984555984555984E-2</v>
      </c>
      <c r="AG333" s="1">
        <f>(Table2[[#This Row],[Close Price]]/Table2[[#This Row],[Current Month Low]])-1</f>
        <v>5.6638166746235008E-2</v>
      </c>
      <c r="AH333" s="1">
        <f>(Table2[[#This Row],[Current Month High]]/Table2[[#This Row],[Close Price]])-1</f>
        <v>5.5984555984555984E-2</v>
      </c>
      <c r="AI333">
        <v>35.541772775815303</v>
      </c>
      <c r="AJ333">
        <v>48.108042340917301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0.02</v>
      </c>
      <c r="AM333" t="s">
        <v>3203</v>
      </c>
      <c r="AN333">
        <v>12.41</v>
      </c>
      <c r="AO333" t="s">
        <v>3203</v>
      </c>
      <c r="AP333">
        <v>7.2932475135968997E-2</v>
      </c>
      <c r="AQ333">
        <f>(Table2[[#This Row],[Sharpe Ratio]]-AVERAGE(Table2[Sharpe Ratio]))/_xlfn.STDEV.P(Table2[Sharpe Ratio])</f>
        <v>0.11500013031047761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314</v>
      </c>
      <c r="AT333">
        <f>_xlfn.RANK.AVG(Table2[[#This Row],[6M Return vs Nifty Z-Score]],Table2[6M Return vs Nifty Z-Score])</f>
        <v>406</v>
      </c>
      <c r="AU333">
        <f>_xlfn.RANK.AVG(Table2[[#This Row],[Sharpe Ratio Z-Score]],Table2[Sharpe Ratio Z-Score])</f>
        <v>313</v>
      </c>
      <c r="AV333">
        <f>(Table2[[#This Row],[Rank 1Y]]+Table2[[#This Row],[Rank 6M]]+Table2[[#This Row],[Rank Sharpe]])/3</f>
        <v>344.33333333333331</v>
      </c>
    </row>
    <row r="334" spans="1:48" hidden="1" x14ac:dyDescent="0.3">
      <c r="A334" t="s">
        <v>769</v>
      </c>
      <c r="B334" t="s">
        <v>770</v>
      </c>
      <c r="C334" t="s">
        <v>3155</v>
      </c>
      <c r="D334" t="s">
        <v>294</v>
      </c>
      <c r="E334">
        <v>21531.2160549119</v>
      </c>
      <c r="F334">
        <v>211.14</v>
      </c>
      <c r="G334">
        <v>34.115730838668703</v>
      </c>
      <c r="H334">
        <f>(Table2[[#This Row],[1Y Return vs Nifty]]-AVERAGE(Table2[1Y Return vs Nifty]))/_xlfn.STDEV.P(Table2[1Y Return vs Nifty])</f>
        <v>0.18483735544374619</v>
      </c>
      <c r="I334">
        <v>-3.3976830219968299</v>
      </c>
      <c r="J334">
        <f>(Table2[[#This Row],[1M Return vs Nifty]]-AVERAGE(Table2[1M Return vs Nifty]))/_xlfn.STDEV.P(Table2[1M Return vs Nifty])</f>
        <v>-0.43484681912991036</v>
      </c>
      <c r="K334">
        <v>0.58299060749989096</v>
      </c>
      <c r="L334">
        <f>(Table2[[#This Row],[6M Return vs Nifty]]-AVERAGE(Table2[6M Return vs Nifty]))/_xlfn.STDEV.P(Table2[6M Return vs Nifty])</f>
        <v>-0.27511504609524401</v>
      </c>
      <c r="M334">
        <v>2.4094358554033599</v>
      </c>
      <c r="N334">
        <f>(Table2[[#This Row],[1W Return vs Nifty]]-AVERAGE(Table2[1W Return vs Nifty]))/_xlfn.STDEV.P(Table2[1W Return vs Nifty])</f>
        <v>-0.12448504024473764</v>
      </c>
      <c r="O334">
        <v>216.25</v>
      </c>
      <c r="P334">
        <v>228.293208813652</v>
      </c>
      <c r="Q334">
        <v>216.67762689682201</v>
      </c>
      <c r="R334">
        <v>56.641980583951103</v>
      </c>
      <c r="S334">
        <f>(Table2[[#This Row],[Close Price]]-Table2[[#This Row],[20D EMA]])/Table2[[#This Row],[20D EMA]]</f>
        <v>-2.3630057803468271E-2</v>
      </c>
      <c r="T334">
        <f>(Table2[[#This Row],[Close Price]]-Table2[[#This Row],[50D EMA]])/Table2[[#This Row],[50D EMA]]</f>
        <v>-7.5136745866380972E-2</v>
      </c>
      <c r="U334">
        <f>(Table2[[#This Row],[Close Price]]-Table2[[#This Row],[200D EMA]])/Table2[[#This Row],[200D EMA]]</f>
        <v>-2.5556985167919238E-2</v>
      </c>
      <c r="V334">
        <v>0.512231210119934</v>
      </c>
      <c r="W334">
        <v>210.25</v>
      </c>
      <c r="X334">
        <v>219.45</v>
      </c>
      <c r="Y334">
        <v>201.4</v>
      </c>
      <c r="Z334">
        <v>219.45</v>
      </c>
      <c r="AA334">
        <v>201.4</v>
      </c>
      <c r="AB334">
        <v>219.45</v>
      </c>
      <c r="AC334" s="1">
        <f>(Table2[[#This Row],[Close Price]]/Table2[[#This Row],[Day Low]])-1</f>
        <v>4.2330558858501011E-3</v>
      </c>
      <c r="AD334" s="1">
        <f>(Table2[[#This Row],[Day High]]/Table2[[#This Row],[Close Price]])-1</f>
        <v>3.9357772094344989E-2</v>
      </c>
      <c r="AE334" s="1">
        <f>(Table2[[#This Row],[Close Price]]/Table2[[#This Row],[Current Week Low]])-1</f>
        <v>4.8361469712015825E-2</v>
      </c>
      <c r="AF334" s="1">
        <f>(Table2[[#This Row],[Current Week High]]/Table2[[#This Row],[Close Price]])-1</f>
        <v>3.9357772094344989E-2</v>
      </c>
      <c r="AG334" s="1">
        <f>(Table2[[#This Row],[Close Price]]/Table2[[#This Row],[Current Month Low]])-1</f>
        <v>4.8361469712015825E-2</v>
      </c>
      <c r="AH334" s="1">
        <f>(Table2[[#This Row],[Current Month High]]/Table2[[#This Row],[Close Price]])-1</f>
        <v>3.9357772094344989E-2</v>
      </c>
      <c r="AI334">
        <v>34.697357203750997</v>
      </c>
      <c r="AJ334">
        <v>59.471299093655503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-0.16</v>
      </c>
      <c r="AM334" t="s">
        <v>3202</v>
      </c>
      <c r="AN334">
        <v>2.17</v>
      </c>
      <c r="AO334" t="s">
        <v>3203</v>
      </c>
      <c r="AP334">
        <v>4.7360886924601997E-2</v>
      </c>
      <c r="AQ334">
        <f>(Table2[[#This Row],[Sharpe Ratio]]-AVERAGE(Table2[Sharpe Ratio]))/_xlfn.STDEV.P(Table2[Sharpe Ratio])</f>
        <v>-0.1900700049846468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235</v>
      </c>
      <c r="AT334">
        <f>_xlfn.RANK.AVG(Table2[[#This Row],[6M Return vs Nifty Z-Score]],Table2[6M Return vs Nifty Z-Score])</f>
        <v>404</v>
      </c>
      <c r="AU334">
        <f>_xlfn.RANK.AVG(Table2[[#This Row],[Sharpe Ratio Z-Score]],Table2[Sharpe Ratio Z-Score])</f>
        <v>396</v>
      </c>
      <c r="AV334">
        <f>(Table2[[#This Row],[Rank 1Y]]+Table2[[#This Row],[Rank 6M]]+Table2[[#This Row],[Rank Sharpe]])/3</f>
        <v>345</v>
      </c>
    </row>
    <row r="335" spans="1:48" hidden="1" x14ac:dyDescent="0.3">
      <c r="A335" t="s">
        <v>1205</v>
      </c>
      <c r="B335" t="s">
        <v>1206</v>
      </c>
      <c r="C335" t="s">
        <v>3169</v>
      </c>
      <c r="D335" t="s">
        <v>122</v>
      </c>
      <c r="E335">
        <v>9956.0910151499993</v>
      </c>
      <c r="F335">
        <v>1140.8</v>
      </c>
      <c r="G335">
        <v>34.101474930884798</v>
      </c>
      <c r="H335">
        <f>(Table2[[#This Row],[1Y Return vs Nifty]]-AVERAGE(Table2[1Y Return vs Nifty]))/_xlfn.STDEV.P(Table2[1Y Return vs Nifty])</f>
        <v>0.18458499704429557</v>
      </c>
      <c r="I335">
        <v>-0.44110402318044001</v>
      </c>
      <c r="J335">
        <f>(Table2[[#This Row],[1M Return vs Nifty]]-AVERAGE(Table2[1M Return vs Nifty]))/_xlfn.STDEV.P(Table2[1M Return vs Nifty])</f>
        <v>-0.12386635626697558</v>
      </c>
      <c r="K335">
        <v>2.71108295545078</v>
      </c>
      <c r="L335">
        <f>(Table2[[#This Row],[6M Return vs Nifty]]-AVERAGE(Table2[6M Return vs Nifty]))/_xlfn.STDEV.P(Table2[6M Return vs Nifty])</f>
        <v>-0.20607751692203477</v>
      </c>
      <c r="M335">
        <v>5.97022024183683</v>
      </c>
      <c r="N335">
        <f>(Table2[[#This Row],[1W Return vs Nifty]]-AVERAGE(Table2[1W Return vs Nifty]))/_xlfn.STDEV.P(Table2[1W Return vs Nifty])</f>
        <v>0.77953271955453429</v>
      </c>
      <c r="O335">
        <v>1148.08</v>
      </c>
      <c r="P335">
        <v>1169.11498685064</v>
      </c>
      <c r="Q335">
        <v>1062.95760065017</v>
      </c>
      <c r="R335">
        <v>58.9493060500401</v>
      </c>
      <c r="S335">
        <f>(Table2[[#This Row],[Close Price]]-Table2[[#This Row],[20D EMA]])/Table2[[#This Row],[20D EMA]]</f>
        <v>-6.3410215316005618E-3</v>
      </c>
      <c r="T335">
        <f>(Table2[[#This Row],[Close Price]]-Table2[[#This Row],[50D EMA]])/Table2[[#This Row],[50D EMA]]</f>
        <v>-2.4219163357844631E-2</v>
      </c>
      <c r="U335">
        <f>(Table2[[#This Row],[Close Price]]-Table2[[#This Row],[200D EMA]])/Table2[[#This Row],[200D EMA]]</f>
        <v>7.3231894952552001E-2</v>
      </c>
      <c r="V335">
        <v>0.46023220969409701</v>
      </c>
      <c r="W335">
        <v>1135.5</v>
      </c>
      <c r="X335">
        <v>1182.8</v>
      </c>
      <c r="Y335">
        <v>1097.9000000000001</v>
      </c>
      <c r="Z335">
        <v>1182.8</v>
      </c>
      <c r="AA335">
        <v>1097.9000000000001</v>
      </c>
      <c r="AB335">
        <v>1182.8</v>
      </c>
      <c r="AC335" s="1">
        <f>(Table2[[#This Row],[Close Price]]/Table2[[#This Row],[Day Low]])-1</f>
        <v>4.6675473359754083E-3</v>
      </c>
      <c r="AD335" s="1">
        <f>(Table2[[#This Row],[Day High]]/Table2[[#This Row],[Close Price]])-1</f>
        <v>3.6816269284712488E-2</v>
      </c>
      <c r="AE335" s="1">
        <f>(Table2[[#This Row],[Close Price]]/Table2[[#This Row],[Current Week Low]])-1</f>
        <v>3.9074596957828556E-2</v>
      </c>
      <c r="AF335" s="1">
        <f>(Table2[[#This Row],[Current Week High]]/Table2[[#This Row],[Close Price]])-1</f>
        <v>3.6816269284712488E-2</v>
      </c>
      <c r="AG335" s="1">
        <f>(Table2[[#This Row],[Close Price]]/Table2[[#This Row],[Current Month Low]])-1</f>
        <v>3.9074596957828556E-2</v>
      </c>
      <c r="AH335" s="1">
        <f>(Table2[[#This Row],[Current Month High]]/Table2[[#This Row],[Close Price]])-1</f>
        <v>3.6816269284712488E-2</v>
      </c>
      <c r="AI335">
        <v>22.282608695652101</v>
      </c>
      <c r="AJ335">
        <v>63.908045977011497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-0.16</v>
      </c>
      <c r="AM335" t="s">
        <v>3202</v>
      </c>
      <c r="AN335">
        <v>2.65</v>
      </c>
      <c r="AO335" t="s">
        <v>3203</v>
      </c>
      <c r="AP335">
        <v>3.9928593041635999E-2</v>
      </c>
      <c r="AQ335">
        <f>(Table2[[#This Row],[Sharpe Ratio]]-AVERAGE(Table2[Sharpe Ratio]))/_xlfn.STDEV.P(Table2[Sharpe Ratio])</f>
        <v>-0.27873758721255387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236</v>
      </c>
      <c r="AT335">
        <f>_xlfn.RANK.AVG(Table2[[#This Row],[6M Return vs Nifty Z-Score]],Table2[6M Return vs Nifty Z-Score])</f>
        <v>382</v>
      </c>
      <c r="AU335">
        <f>_xlfn.RANK.AVG(Table2[[#This Row],[Sharpe Ratio Z-Score]],Table2[Sharpe Ratio Z-Score])</f>
        <v>418</v>
      </c>
      <c r="AV335">
        <f>(Table2[[#This Row],[Rank 1Y]]+Table2[[#This Row],[Rank 6M]]+Table2[[#This Row],[Rank Sharpe]])/3</f>
        <v>345.33333333333331</v>
      </c>
    </row>
    <row r="336" spans="1:48" x14ac:dyDescent="0.3">
      <c r="A336" t="s">
        <v>1182</v>
      </c>
      <c r="B336" t="s">
        <v>1183</v>
      </c>
      <c r="C336" t="s">
        <v>3157</v>
      </c>
      <c r="D336" t="s">
        <v>573</v>
      </c>
      <c r="E336">
        <v>10408.97194614</v>
      </c>
      <c r="F336">
        <v>1142.95</v>
      </c>
      <c r="G336">
        <v>1.3949412925362601</v>
      </c>
      <c r="H336">
        <f>(Table2[[#This Row],[1Y Return vs Nifty]]-AVERAGE(Table2[1Y Return vs Nifty]))/_xlfn.STDEV.P(Table2[1Y Return vs Nifty])</f>
        <v>-0.39438679525854448</v>
      </c>
      <c r="I336">
        <v>-3.3513944907921398</v>
      </c>
      <c r="J336">
        <f>(Table2[[#This Row],[1M Return vs Nifty]]-AVERAGE(Table2[1M Return vs Nifty]))/_xlfn.STDEV.P(Table2[1M Return vs Nifty])</f>
        <v>-0.42997807425110185</v>
      </c>
      <c r="K336">
        <v>21.6640244400288</v>
      </c>
      <c r="L336">
        <f>(Table2[[#This Row],[6M Return vs Nifty]]-AVERAGE(Table2[6M Return vs Nifty]))/_xlfn.STDEV.P(Table2[6M Return vs Nifty])</f>
        <v>0.40877561758577213</v>
      </c>
      <c r="M336">
        <v>-2.2293705530157299</v>
      </c>
      <c r="N336">
        <f>(Table2[[#This Row],[1W Return vs Nifty]]-AVERAGE(Table2[1W Return vs Nifty]))/_xlfn.STDEV.P(Table2[1W Return vs Nifty])</f>
        <v>-1.3021927929126442</v>
      </c>
      <c r="O336">
        <v>1167</v>
      </c>
      <c r="P336">
        <v>1159.1434338489901</v>
      </c>
      <c r="Q336">
        <v>1040.79041459569</v>
      </c>
      <c r="R336">
        <v>50.4562777306542</v>
      </c>
      <c r="S336" s="1">
        <f>(Table2[[#This Row],[Close Price]]-Table2[[#This Row],[20D EMA]])/Table2[[#This Row],[20D EMA]]</f>
        <v>-2.0608397600685481E-2</v>
      </c>
      <c r="T336" s="1">
        <f>(Table2[[#This Row],[Close Price]]-Table2[[#This Row],[50D EMA]])/Table2[[#This Row],[50D EMA]]</f>
        <v>-1.3970172608595099E-2</v>
      </c>
      <c r="U336" s="1">
        <f>(Table2[[#This Row],[Close Price]]-Table2[[#This Row],[200D EMA]])/Table2[[#This Row],[200D EMA]]</f>
        <v>9.8155770817696691E-2</v>
      </c>
      <c r="V336">
        <v>1.06644445340766</v>
      </c>
      <c r="W336">
        <v>1136</v>
      </c>
      <c r="X336">
        <v>1185</v>
      </c>
      <c r="Y336">
        <v>1136</v>
      </c>
      <c r="Z336">
        <v>1190.95</v>
      </c>
      <c r="AA336">
        <v>1136</v>
      </c>
      <c r="AB336">
        <v>1201.95</v>
      </c>
      <c r="AC336" s="1">
        <f>(Table2[[#This Row],[Close Price]]/Table2[[#This Row],[Day Low]])-1</f>
        <v>6.1179577464789414E-3</v>
      </c>
      <c r="AD336" s="1">
        <f>(Table2[[#This Row],[Day High]]/Table2[[#This Row],[Close Price]])-1</f>
        <v>3.6790760750688989E-2</v>
      </c>
      <c r="AE336" s="1">
        <f>(Table2[[#This Row],[Close Price]]/Table2[[#This Row],[Current Week Low]])-1</f>
        <v>6.1179577464789414E-3</v>
      </c>
      <c r="AF336" s="1">
        <f>(Table2[[#This Row],[Current Week High]]/Table2[[#This Row],[Close Price]])-1</f>
        <v>4.1996587777243022E-2</v>
      </c>
      <c r="AG336" s="1">
        <f>(Table2[[#This Row],[Close Price]]/Table2[[#This Row],[Current Month Low]])-1</f>
        <v>6.1179577464789414E-3</v>
      </c>
      <c r="AH336" s="1">
        <f>(Table2[[#This Row],[Current Month High]]/Table2[[#This Row],[Close Price]])-1</f>
        <v>5.1620805809527992E-2</v>
      </c>
      <c r="AI336">
        <v>21.0289164005424</v>
      </c>
      <c r="AJ336">
        <v>47.1641022339535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0.06</v>
      </c>
      <c r="AM336" t="s">
        <v>3203</v>
      </c>
      <c r="AN336">
        <v>3.68</v>
      </c>
      <c r="AO336" t="s">
        <v>3203</v>
      </c>
      <c r="AP336">
        <v>4.4650388862970999E-2</v>
      </c>
      <c r="AQ336">
        <f>(Table2[[#This Row],[Sharpe Ratio]]-AVERAGE(Table2[Sharpe Ratio]))/_xlfn.STDEV.P(Table2[Sharpe Ratio])</f>
        <v>-0.22240636217701598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-1.9401884070135345</v>
      </c>
      <c r="AS336">
        <f>_xlfn.RANK.AVG(Table2[[#This Row],[1Y Return vs Nifty Z-Score]],Table2[1Y Return vs Nifty Z-Score])</f>
        <v>451</v>
      </c>
      <c r="AT336">
        <f>_xlfn.RANK.AVG(Table2[[#This Row],[6M Return vs Nifty Z-Score]],Table2[6M Return vs Nifty Z-Score])</f>
        <v>184</v>
      </c>
      <c r="AU336">
        <f>_xlfn.RANK.AVG(Table2[[#This Row],[Sharpe Ratio Z-Score]],Table2[Sharpe Ratio Z-Score])</f>
        <v>405</v>
      </c>
      <c r="AV336">
        <f>(Table2[[#This Row],[Rank 1Y]]+Table2[[#This Row],[Rank 6M]]+Table2[[#This Row],[Rank Sharpe]])/3</f>
        <v>346.66666666666669</v>
      </c>
    </row>
    <row r="337" spans="1:48" hidden="1" x14ac:dyDescent="0.3">
      <c r="A337" t="s">
        <v>312</v>
      </c>
      <c r="B337" t="s">
        <v>313</v>
      </c>
      <c r="C337" t="s">
        <v>3166</v>
      </c>
      <c r="D337" t="s">
        <v>46</v>
      </c>
      <c r="E337">
        <v>86182.361720223998</v>
      </c>
      <c r="F337">
        <v>80.89</v>
      </c>
      <c r="G337">
        <v>19.750576108103999</v>
      </c>
      <c r="H337">
        <f>(Table2[[#This Row],[1Y Return vs Nifty]]-AVERAGE(Table2[1Y Return vs Nifty]))/_xlfn.STDEV.P(Table2[1Y Return vs Nifty])</f>
        <v>-6.9454935907818219E-2</v>
      </c>
      <c r="I337">
        <v>-7.0868759575445202</v>
      </c>
      <c r="J337">
        <f>(Table2[[#This Row],[1M Return vs Nifty]]-AVERAGE(Table2[1M Return vs Nifty]))/_xlfn.STDEV.P(Table2[1M Return vs Nifty])</f>
        <v>-0.82288547026914127</v>
      </c>
      <c r="K337">
        <v>-6.1126952617845101</v>
      </c>
      <c r="L337">
        <f>(Table2[[#This Row],[6M Return vs Nifty]]-AVERAGE(Table2[6M Return vs Nifty]))/_xlfn.STDEV.P(Table2[6M Return vs Nifty])</f>
        <v>-0.49233005980480615</v>
      </c>
      <c r="M337">
        <v>0.86491639869794601</v>
      </c>
      <c r="N337">
        <f>(Table2[[#This Row],[1W Return vs Nifty]]-AVERAGE(Table2[1W Return vs Nifty]))/_xlfn.STDEV.P(Table2[1W Return vs Nifty])</f>
        <v>-0.51661016428678697</v>
      </c>
      <c r="O337">
        <v>82.48</v>
      </c>
      <c r="P337">
        <v>86.902484508232007</v>
      </c>
      <c r="Q337">
        <v>85.176396315500597</v>
      </c>
      <c r="R337">
        <v>51.504621877822203</v>
      </c>
      <c r="S337">
        <f>(Table2[[#This Row],[Close Price]]-Table2[[#This Row],[20D EMA]])/Table2[[#This Row],[20D EMA]]</f>
        <v>-1.9277400581959304E-2</v>
      </c>
      <c r="T337">
        <f>(Table2[[#This Row],[Close Price]]-Table2[[#This Row],[50D EMA]])/Table2[[#This Row],[50D EMA]]</f>
        <v>-6.9186566324953139E-2</v>
      </c>
      <c r="U337">
        <f>(Table2[[#This Row],[Close Price]]-Table2[[#This Row],[200D EMA]])/Table2[[#This Row],[200D EMA]]</f>
        <v>-5.0323757530471476E-2</v>
      </c>
      <c r="V337">
        <v>0.73485787674951597</v>
      </c>
      <c r="W337">
        <v>80.650000000000006</v>
      </c>
      <c r="X337">
        <v>82.27</v>
      </c>
      <c r="Y337">
        <v>76.12</v>
      </c>
      <c r="Z337">
        <v>82.27</v>
      </c>
      <c r="AA337">
        <v>76.12</v>
      </c>
      <c r="AB337">
        <v>82.27</v>
      </c>
      <c r="AC337" s="1">
        <f>(Table2[[#This Row],[Close Price]]/Table2[[#This Row],[Day Low]])-1</f>
        <v>2.9758214507129566E-3</v>
      </c>
      <c r="AD337" s="1">
        <f>(Table2[[#This Row],[Day High]]/Table2[[#This Row],[Close Price]])-1</f>
        <v>1.7060205216961277E-2</v>
      </c>
      <c r="AE337" s="1">
        <f>(Table2[[#This Row],[Close Price]]/Table2[[#This Row],[Current Week Low]])-1</f>
        <v>6.2664214398318485E-2</v>
      </c>
      <c r="AF337" s="1">
        <f>(Table2[[#This Row],[Current Week High]]/Table2[[#This Row],[Close Price]])-1</f>
        <v>1.7060205216961277E-2</v>
      </c>
      <c r="AG337" s="1">
        <f>(Table2[[#This Row],[Close Price]]/Table2[[#This Row],[Current Month Low]])-1</f>
        <v>6.2664214398318485E-2</v>
      </c>
      <c r="AH337" s="1">
        <f>(Table2[[#This Row],[Current Month High]]/Table2[[#This Row],[Close Price]])-1</f>
        <v>1.7060205216961277E-2</v>
      </c>
      <c r="AI337">
        <v>28.2606008159228</v>
      </c>
      <c r="AJ337">
        <v>45.747747747747702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-0.1</v>
      </c>
      <c r="AM337" t="s">
        <v>3202</v>
      </c>
      <c r="AN337">
        <v>0.62</v>
      </c>
      <c r="AO337" t="s">
        <v>3203</v>
      </c>
      <c r="AP337">
        <v>9.7202981596186996E-2</v>
      </c>
      <c r="AQ337">
        <f>(Table2[[#This Row],[Sharpe Ratio]]-AVERAGE(Table2[Sharpe Ratio]))/_xlfn.STDEV.P(Table2[Sharpe Ratio])</f>
        <v>0.40454830496036509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319</v>
      </c>
      <c r="AT337">
        <f>_xlfn.RANK.AVG(Table2[[#This Row],[6M Return vs Nifty Z-Score]],Table2[6M Return vs Nifty Z-Score])</f>
        <v>484</v>
      </c>
      <c r="AU337">
        <f>_xlfn.RANK.AVG(Table2[[#This Row],[Sharpe Ratio Z-Score]],Table2[Sharpe Ratio Z-Score])</f>
        <v>240</v>
      </c>
      <c r="AV337">
        <f>(Table2[[#This Row],[Rank 1Y]]+Table2[[#This Row],[Rank 6M]]+Table2[[#This Row],[Rank Sharpe]])/3</f>
        <v>347.66666666666669</v>
      </c>
    </row>
    <row r="338" spans="1:48" x14ac:dyDescent="0.3">
      <c r="A338" t="s">
        <v>850</v>
      </c>
      <c r="B338" t="s">
        <v>851</v>
      </c>
      <c r="C338" t="s">
        <v>3168</v>
      </c>
      <c r="D338" t="s">
        <v>852</v>
      </c>
      <c r="E338">
        <v>18718.0744075</v>
      </c>
      <c r="F338">
        <v>849.5</v>
      </c>
      <c r="G338">
        <v>10.2739600565356</v>
      </c>
      <c r="H338">
        <f>(Table2[[#This Row],[1Y Return vs Nifty]]-AVERAGE(Table2[1Y Return vs Nifty]))/_xlfn.STDEV.P(Table2[1Y Return vs Nifty])</f>
        <v>-0.23721020587960298</v>
      </c>
      <c r="I338">
        <v>-0.91679855794842702</v>
      </c>
      <c r="J338">
        <f>(Table2[[#This Row],[1M Return vs Nifty]]-AVERAGE(Table2[1M Return vs Nifty]))/_xlfn.STDEV.P(Table2[1M Return vs Nifty])</f>
        <v>-0.17390111152389198</v>
      </c>
      <c r="K338">
        <v>23.302502467787001</v>
      </c>
      <c r="L338">
        <f>(Table2[[#This Row],[6M Return vs Nifty]]-AVERAGE(Table2[6M Return vs Nifty]))/_xlfn.STDEV.P(Table2[6M Return vs Nifty])</f>
        <v>0.46192954896940658</v>
      </c>
      <c r="M338">
        <v>-0.18249666364716399</v>
      </c>
      <c r="N338">
        <f>(Table2[[#This Row],[1W Return vs Nifty]]-AVERAGE(Table2[1W Return vs Nifty]))/_xlfn.STDEV.P(Table2[1W Return vs Nifty])</f>
        <v>-0.78252910445438562</v>
      </c>
      <c r="O338">
        <v>857.2</v>
      </c>
      <c r="P338">
        <v>841.64671683882</v>
      </c>
      <c r="Q338">
        <v>755.88640590459295</v>
      </c>
      <c r="R338">
        <v>34.819634244660001</v>
      </c>
      <c r="S338" s="1">
        <f>(Table2[[#This Row],[Close Price]]-Table2[[#This Row],[20D EMA]])/Table2[[#This Row],[20D EMA]]</f>
        <v>-8.9827344843677621E-3</v>
      </c>
      <c r="T338" s="1">
        <f>(Table2[[#This Row],[Close Price]]-Table2[[#This Row],[50D EMA]])/Table2[[#This Row],[50D EMA]]</f>
        <v>9.330854625889248E-3</v>
      </c>
      <c r="U338" s="1">
        <f>(Table2[[#This Row],[Close Price]]-Table2[[#This Row],[200D EMA]])/Table2[[#This Row],[200D EMA]]</f>
        <v>0.12384611413057063</v>
      </c>
      <c r="V338">
        <v>0.231859701261172</v>
      </c>
      <c r="W338">
        <v>839.9</v>
      </c>
      <c r="X338">
        <v>862</v>
      </c>
      <c r="Y338">
        <v>832.05</v>
      </c>
      <c r="Z338">
        <v>862</v>
      </c>
      <c r="AA338">
        <v>832.05</v>
      </c>
      <c r="AB338">
        <v>862</v>
      </c>
      <c r="AC338" s="1">
        <f>(Table2[[#This Row],[Close Price]]/Table2[[#This Row],[Day Low]])-1</f>
        <v>1.1429932134777943E-2</v>
      </c>
      <c r="AD338" s="1">
        <f>(Table2[[#This Row],[Day High]]/Table2[[#This Row],[Close Price]])-1</f>
        <v>1.4714537963507857E-2</v>
      </c>
      <c r="AE338" s="1">
        <f>(Table2[[#This Row],[Close Price]]/Table2[[#This Row],[Current Week Low]])-1</f>
        <v>2.0972297337900514E-2</v>
      </c>
      <c r="AF338" s="1">
        <f>(Table2[[#This Row],[Current Week High]]/Table2[[#This Row],[Close Price]])-1</f>
        <v>1.4714537963507857E-2</v>
      </c>
      <c r="AG338" s="1">
        <f>(Table2[[#This Row],[Close Price]]/Table2[[#This Row],[Current Month Low]])-1</f>
        <v>2.0972297337900514E-2</v>
      </c>
      <c r="AH338" s="1">
        <f>(Table2[[#This Row],[Current Month High]]/Table2[[#This Row],[Close Price]])-1</f>
        <v>1.4714537963507857E-2</v>
      </c>
      <c r="AI338">
        <v>10.0647439670394</v>
      </c>
      <c r="AJ338">
        <v>36.553608744574802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0.22</v>
      </c>
      <c r="AM338" t="s">
        <v>3203</v>
      </c>
      <c r="AN338">
        <v>-3.31</v>
      </c>
      <c r="AO338" t="s">
        <v>3202</v>
      </c>
      <c r="AP338">
        <v>9.7228074574320002E-3</v>
      </c>
      <c r="AQ338">
        <f>(Table2[[#This Row],[Sharpe Ratio]]-AVERAGE(Table2[Sharpe Ratio]))/_xlfn.STDEV.P(Table2[Sharpe Ratio])</f>
        <v>-0.63909389432579222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-1.370804767214266</v>
      </c>
      <c r="AS338">
        <f>_xlfn.RANK.AVG(Table2[[#This Row],[1Y Return vs Nifty Z-Score]],Table2[1Y Return vs Nifty Z-Score])</f>
        <v>377</v>
      </c>
      <c r="AT338">
        <f>_xlfn.RANK.AVG(Table2[[#This Row],[6M Return vs Nifty Z-Score]],Table2[6M Return vs Nifty Z-Score])</f>
        <v>169</v>
      </c>
      <c r="AU338">
        <f>_xlfn.RANK.AVG(Table2[[#This Row],[Sharpe Ratio Z-Score]],Table2[Sharpe Ratio Z-Score])</f>
        <v>498</v>
      </c>
      <c r="AV338">
        <f>(Table2[[#This Row],[Rank 1Y]]+Table2[[#This Row],[Rank 6M]]+Table2[[#This Row],[Rank Sharpe]])/3</f>
        <v>348</v>
      </c>
    </row>
    <row r="339" spans="1:48" hidden="1" x14ac:dyDescent="0.3">
      <c r="A339" t="s">
        <v>787</v>
      </c>
      <c r="B339" t="s">
        <v>788</v>
      </c>
      <c r="C339" t="s">
        <v>3160</v>
      </c>
      <c r="D339" t="s">
        <v>46</v>
      </c>
      <c r="E339">
        <v>20586.948376190001</v>
      </c>
      <c r="F339">
        <v>215.29</v>
      </c>
      <c r="G339">
        <v>16.477918028478701</v>
      </c>
      <c r="H339">
        <f>(Table2[[#This Row],[1Y Return vs Nifty]]-AVERAGE(Table2[1Y Return vs Nifty]))/_xlfn.STDEV.P(Table2[1Y Return vs Nifty])</f>
        <v>-0.1273876026620045</v>
      </c>
      <c r="I339">
        <v>2.19554039153175</v>
      </c>
      <c r="J339">
        <f>(Table2[[#This Row],[1M Return vs Nifty]]-AVERAGE(Table2[1M Return vs Nifty]))/_xlfn.STDEV.P(Table2[1M Return vs Nifty])</f>
        <v>0.15346257721338058</v>
      </c>
      <c r="K339">
        <v>-16.264311978888799</v>
      </c>
      <c r="L339">
        <f>(Table2[[#This Row],[6M Return vs Nifty]]-AVERAGE(Table2[6M Return vs Nifty]))/_xlfn.STDEV.P(Table2[6M Return vs Nifty])</f>
        <v>-0.82165906469369521</v>
      </c>
      <c r="M339">
        <v>2.9979261687960199</v>
      </c>
      <c r="N339">
        <f>(Table2[[#This Row],[1W Return vs Nifty]]-AVERAGE(Table2[1W Return vs Nifty]))/_xlfn.STDEV.P(Table2[1W Return vs Nifty])</f>
        <v>2.4921842352180316E-2</v>
      </c>
      <c r="O339">
        <v>214.47</v>
      </c>
      <c r="P339">
        <v>226.68282720172101</v>
      </c>
      <c r="Q339">
        <v>229.281771055657</v>
      </c>
      <c r="R339">
        <v>58.506987834428799</v>
      </c>
      <c r="S339">
        <f>(Table2[[#This Row],[Close Price]]-Table2[[#This Row],[20D EMA]])/Table2[[#This Row],[20D EMA]]</f>
        <v>3.8233785611040852E-3</v>
      </c>
      <c r="T339">
        <f>(Table2[[#This Row],[Close Price]]-Table2[[#This Row],[50D EMA]])/Table2[[#This Row],[50D EMA]]</f>
        <v>-5.0258889666938665E-2</v>
      </c>
      <c r="U339">
        <f>(Table2[[#This Row],[Close Price]]-Table2[[#This Row],[200D EMA]])/Table2[[#This Row],[200D EMA]]</f>
        <v>-6.1024350044210793E-2</v>
      </c>
      <c r="V339">
        <v>0.93330346731178304</v>
      </c>
      <c r="W339">
        <v>214.21</v>
      </c>
      <c r="X339">
        <v>221.49</v>
      </c>
      <c r="Y339">
        <v>206.05</v>
      </c>
      <c r="Z339">
        <v>221.49</v>
      </c>
      <c r="AA339">
        <v>206.05</v>
      </c>
      <c r="AB339">
        <v>221.49</v>
      </c>
      <c r="AC339" s="1">
        <f>(Table2[[#This Row],[Close Price]]/Table2[[#This Row],[Day Low]])-1</f>
        <v>5.0417814294383412E-3</v>
      </c>
      <c r="AD339" s="1">
        <f>(Table2[[#This Row],[Day High]]/Table2[[#This Row],[Close Price]])-1</f>
        <v>2.8798364996051928E-2</v>
      </c>
      <c r="AE339" s="1">
        <f>(Table2[[#This Row],[Close Price]]/Table2[[#This Row],[Current Week Low]])-1</f>
        <v>4.4843484591118532E-2</v>
      </c>
      <c r="AF339" s="1">
        <f>(Table2[[#This Row],[Current Week High]]/Table2[[#This Row],[Close Price]])-1</f>
        <v>2.8798364996051928E-2</v>
      </c>
      <c r="AG339" s="1">
        <f>(Table2[[#This Row],[Close Price]]/Table2[[#This Row],[Current Month Low]])-1</f>
        <v>4.4843484591118532E-2</v>
      </c>
      <c r="AH339" s="1">
        <f>(Table2[[#This Row],[Current Month High]]/Table2[[#This Row],[Close Price]])-1</f>
        <v>2.8798364996051928E-2</v>
      </c>
      <c r="AI339">
        <v>63.314598913093903</v>
      </c>
      <c r="AJ339">
        <v>47.965635738831601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-0.14000000000000001</v>
      </c>
      <c r="AM339" t="s">
        <v>3202</v>
      </c>
      <c r="AN339">
        <v>7.55</v>
      </c>
      <c r="AO339" t="s">
        <v>3203</v>
      </c>
      <c r="AP339">
        <v>0.15255455955303199</v>
      </c>
      <c r="AQ339">
        <f>(Table2[[#This Row],[Sharpe Ratio]]-AVERAGE(Table2[Sharpe Ratio]))/_xlfn.STDEV.P(Table2[Sharpe Ratio])</f>
        <v>1.0648949848974043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332</v>
      </c>
      <c r="AT339">
        <f>_xlfn.RANK.AVG(Table2[[#This Row],[6M Return vs Nifty Z-Score]],Table2[6M Return vs Nifty Z-Score])</f>
        <v>614</v>
      </c>
      <c r="AU339">
        <f>_xlfn.RANK.AVG(Table2[[#This Row],[Sharpe Ratio Z-Score]],Table2[Sharpe Ratio Z-Score])</f>
        <v>104</v>
      </c>
      <c r="AV339">
        <f>(Table2[[#This Row],[Rank 1Y]]+Table2[[#This Row],[Rank 6M]]+Table2[[#This Row],[Rank Sharpe]])/3</f>
        <v>350</v>
      </c>
    </row>
    <row r="340" spans="1:48" x14ac:dyDescent="0.3">
      <c r="A340" t="s">
        <v>1906</v>
      </c>
      <c r="B340" t="s">
        <v>1907</v>
      </c>
      <c r="C340" t="s">
        <v>3167</v>
      </c>
      <c r="D340" t="s">
        <v>117</v>
      </c>
      <c r="E340">
        <v>3858.3293159999998</v>
      </c>
      <c r="F340">
        <v>627.1</v>
      </c>
      <c r="G340">
        <v>-3.51710850197184</v>
      </c>
      <c r="H340">
        <f>(Table2[[#This Row],[1Y Return vs Nifty]]-AVERAGE(Table2[1Y Return vs Nifty]))/_xlfn.STDEV.P(Table2[1Y Return vs Nifty])</f>
        <v>-0.48134001093263301</v>
      </c>
      <c r="I340">
        <v>9.22288904673003</v>
      </c>
      <c r="J340">
        <f>(Table2[[#This Row],[1M Return vs Nifty]]-AVERAGE(Table2[1M Return vs Nifty]))/_xlfn.STDEV.P(Table2[1M Return vs Nifty])</f>
        <v>0.89261689656951959</v>
      </c>
      <c r="K340">
        <v>4.1509672218568898</v>
      </c>
      <c r="L340">
        <f>(Table2[[#This Row],[6M Return vs Nifty]]-AVERAGE(Table2[6M Return vs Nifty]))/_xlfn.STDEV.P(Table2[6M Return vs Nifty])</f>
        <v>-0.15936617371187123</v>
      </c>
      <c r="M340">
        <v>3.4927727698160802</v>
      </c>
      <c r="N340">
        <f>(Table2[[#This Row],[1W Return vs Nifty]]-AVERAGE(Table2[1W Return vs Nifty]))/_xlfn.STDEV.P(Table2[1W Return vs Nifty])</f>
        <v>0.15055430619998744</v>
      </c>
      <c r="O340">
        <v>648.51</v>
      </c>
      <c r="P340">
        <v>634.01662727320797</v>
      </c>
      <c r="Q340">
        <v>590.88204350258695</v>
      </c>
      <c r="R340">
        <v>59.1380748965706</v>
      </c>
      <c r="S340" s="1">
        <f>(Table2[[#This Row],[Close Price]]-Table2[[#This Row],[20D EMA]])/Table2[[#This Row],[20D EMA]]</f>
        <v>-3.3014140105780895E-2</v>
      </c>
      <c r="T340" s="1">
        <f>(Table2[[#This Row],[Close Price]]-Table2[[#This Row],[50D EMA]])/Table2[[#This Row],[50D EMA]]</f>
        <v>-1.0909220635040955E-2</v>
      </c>
      <c r="U340" s="1">
        <f>(Table2[[#This Row],[Close Price]]-Table2[[#This Row],[200D EMA]])/Table2[[#This Row],[200D EMA]]</f>
        <v>6.1294731995446911E-2</v>
      </c>
      <c r="V340">
        <v>0.61395752259613801</v>
      </c>
      <c r="W340">
        <v>621.35</v>
      </c>
      <c r="X340">
        <v>665.75</v>
      </c>
      <c r="Y340">
        <v>621.35</v>
      </c>
      <c r="Z340">
        <v>682</v>
      </c>
      <c r="AA340">
        <v>621.35</v>
      </c>
      <c r="AB340">
        <v>684.9</v>
      </c>
      <c r="AC340" s="1">
        <f>(Table2[[#This Row],[Close Price]]/Table2[[#This Row],[Day Low]])-1</f>
        <v>9.2540436147099392E-3</v>
      </c>
      <c r="AD340" s="1">
        <f>(Table2[[#This Row],[Day High]]/Table2[[#This Row],[Close Price]])-1</f>
        <v>6.1632913410939238E-2</v>
      </c>
      <c r="AE340" s="1">
        <f>(Table2[[#This Row],[Close Price]]/Table2[[#This Row],[Current Week Low]])-1</f>
        <v>9.2540436147099392E-3</v>
      </c>
      <c r="AF340" s="1">
        <f>(Table2[[#This Row],[Current Week High]]/Table2[[#This Row],[Close Price]])-1</f>
        <v>8.7545845957582413E-2</v>
      </c>
      <c r="AG340" s="1">
        <f>(Table2[[#This Row],[Close Price]]/Table2[[#This Row],[Current Month Low]])-1</f>
        <v>9.2540436147099392E-3</v>
      </c>
      <c r="AH340" s="1">
        <f>(Table2[[#This Row],[Current Month High]]/Table2[[#This Row],[Close Price]])-1</f>
        <v>9.2170307765906401E-2</v>
      </c>
      <c r="AI340">
        <v>16.376973369478499</v>
      </c>
      <c r="AJ340">
        <v>36.326086956521699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0.05</v>
      </c>
      <c r="AM340" t="s">
        <v>3203</v>
      </c>
      <c r="AN340">
        <v>-2.62</v>
      </c>
      <c r="AO340" t="s">
        <v>3202</v>
      </c>
      <c r="AP340">
        <v>0.11015489427561601</v>
      </c>
      <c r="AQ340">
        <f>(Table2[[#This Row],[Sharpe Ratio]]-AVERAGE(Table2[Sharpe Ratio]))/_xlfn.STDEV.P(Table2[Sharpe Ratio])</f>
        <v>0.55906517426016289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0.96153019238516568</v>
      </c>
      <c r="AS340">
        <f>_xlfn.RANK.AVG(Table2[[#This Row],[1Y Return vs Nifty Z-Score]],Table2[1Y Return vs Nifty Z-Score])</f>
        <v>480</v>
      </c>
      <c r="AT340">
        <f>_xlfn.RANK.AVG(Table2[[#This Row],[6M Return vs Nifty Z-Score]],Table2[6M Return vs Nifty Z-Score])</f>
        <v>366</v>
      </c>
      <c r="AU340">
        <f>_xlfn.RANK.AVG(Table2[[#This Row],[Sharpe Ratio Z-Score]],Table2[Sharpe Ratio Z-Score])</f>
        <v>204</v>
      </c>
      <c r="AV340">
        <f>(Table2[[#This Row],[Rank 1Y]]+Table2[[#This Row],[Rank 6M]]+Table2[[#This Row],[Rank Sharpe]])/3</f>
        <v>350</v>
      </c>
    </row>
    <row r="341" spans="1:48" x14ac:dyDescent="0.3">
      <c r="A341" t="s">
        <v>425</v>
      </c>
      <c r="B341" t="s">
        <v>426</v>
      </c>
      <c r="C341" t="s">
        <v>3157</v>
      </c>
      <c r="D341" t="s">
        <v>54</v>
      </c>
      <c r="E341">
        <v>53149.535256875002</v>
      </c>
      <c r="F341">
        <v>4727.55</v>
      </c>
      <c r="G341">
        <v>16.866633500353199</v>
      </c>
      <c r="H341">
        <f>(Table2[[#This Row],[1Y Return vs Nifty]]-AVERAGE(Table2[1Y Return vs Nifty]))/_xlfn.STDEV.P(Table2[1Y Return vs Nifty])</f>
        <v>-0.12050655265726953</v>
      </c>
      <c r="I341">
        <v>-7.6888777115181899</v>
      </c>
      <c r="J341">
        <f>(Table2[[#This Row],[1M Return vs Nifty]]-AVERAGE(Table2[1M Return vs Nifty]))/_xlfn.STDEV.P(Table2[1M Return vs Nifty])</f>
        <v>-0.88620553855413431</v>
      </c>
      <c r="K341">
        <v>-3.4507681991229</v>
      </c>
      <c r="L341">
        <f>(Table2[[#This Row],[6M Return vs Nifty]]-AVERAGE(Table2[6M Return vs Nifty]))/_xlfn.STDEV.P(Table2[6M Return vs Nifty])</f>
        <v>-0.40597437725070623</v>
      </c>
      <c r="M341">
        <v>-0.75687188440190001</v>
      </c>
      <c r="N341">
        <f>(Table2[[#This Row],[1W Return vs Nifty]]-AVERAGE(Table2[1W Return vs Nifty]))/_xlfn.STDEV.P(Table2[1W Return vs Nifty])</f>
        <v>-0.9283524242625788</v>
      </c>
      <c r="O341">
        <v>4893.08</v>
      </c>
      <c r="P341">
        <v>4865.18020974725</v>
      </c>
      <c r="Q341">
        <v>4401.6225916721996</v>
      </c>
      <c r="R341">
        <v>44.706150027279698</v>
      </c>
      <c r="S341" s="1">
        <f>(Table2[[#This Row],[Close Price]]-Table2[[#This Row],[20D EMA]])/Table2[[#This Row],[20D EMA]]</f>
        <v>-3.3829408061997711E-2</v>
      </c>
      <c r="T341" s="1">
        <f>(Table2[[#This Row],[Close Price]]-Table2[[#This Row],[50D EMA]])/Table2[[#This Row],[50D EMA]]</f>
        <v>-2.828882051923003E-2</v>
      </c>
      <c r="U341" s="1">
        <f>(Table2[[#This Row],[Close Price]]-Table2[[#This Row],[200D EMA]])/Table2[[#This Row],[200D EMA]]</f>
        <v>7.4047104571039343E-2</v>
      </c>
      <c r="V341">
        <v>0.62862581009593299</v>
      </c>
      <c r="W341">
        <v>4696.7</v>
      </c>
      <c r="X341">
        <v>4890</v>
      </c>
      <c r="Y341">
        <v>4696.7</v>
      </c>
      <c r="Z341">
        <v>5025</v>
      </c>
      <c r="AA341">
        <v>4696.7</v>
      </c>
      <c r="AB341">
        <v>5025</v>
      </c>
      <c r="AC341" s="1">
        <f>(Table2[[#This Row],[Close Price]]/Table2[[#This Row],[Day Low]])-1</f>
        <v>6.5684416718121419E-3</v>
      </c>
      <c r="AD341" s="1">
        <f>(Table2[[#This Row],[Day High]]/Table2[[#This Row],[Close Price]])-1</f>
        <v>3.4362407589554778E-2</v>
      </c>
      <c r="AE341" s="1">
        <f>(Table2[[#This Row],[Close Price]]/Table2[[#This Row],[Current Week Low]])-1</f>
        <v>6.5684416718121419E-3</v>
      </c>
      <c r="AF341" s="1">
        <f>(Table2[[#This Row],[Current Week High]]/Table2[[#This Row],[Close Price]])-1</f>
        <v>6.2918424976996512E-2</v>
      </c>
      <c r="AG341" s="1">
        <f>(Table2[[#This Row],[Close Price]]/Table2[[#This Row],[Current Month Low]])-1</f>
        <v>6.5684416718121419E-3</v>
      </c>
      <c r="AH341" s="1">
        <f>(Table2[[#This Row],[Current Month High]]/Table2[[#This Row],[Close Price]])-1</f>
        <v>6.2918424976996512E-2</v>
      </c>
      <c r="AI341">
        <v>17.097651003162301</v>
      </c>
      <c r="AJ341">
        <v>52.229073755051402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0.09</v>
      </c>
      <c r="AM341" t="s">
        <v>3203</v>
      </c>
      <c r="AN341">
        <v>-4.54</v>
      </c>
      <c r="AO341" t="s">
        <v>3202</v>
      </c>
      <c r="AP341">
        <v>8.8184427914456007E-2</v>
      </c>
      <c r="AQ341">
        <f>(Table2[[#This Row],[Sharpe Ratio]]-AVERAGE(Table2[Sharpe Ratio]))/_xlfn.STDEV.P(Table2[Sharpe Ratio])</f>
        <v>0.29695657584637053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-2.0440823168783182</v>
      </c>
      <c r="AS341">
        <f>_xlfn.RANK.AVG(Table2[[#This Row],[1Y Return vs Nifty Z-Score]],Table2[1Y Return vs Nifty Z-Score])</f>
        <v>331</v>
      </c>
      <c r="AT341">
        <f>_xlfn.RANK.AVG(Table2[[#This Row],[6M Return vs Nifty Z-Score]],Table2[6M Return vs Nifty Z-Score])</f>
        <v>452</v>
      </c>
      <c r="AU341">
        <f>_xlfn.RANK.AVG(Table2[[#This Row],[Sharpe Ratio Z-Score]],Table2[Sharpe Ratio Z-Score])</f>
        <v>268</v>
      </c>
      <c r="AV341">
        <f>(Table2[[#This Row],[Rank 1Y]]+Table2[[#This Row],[Rank 6M]]+Table2[[#This Row],[Rank Sharpe]])/3</f>
        <v>350.33333333333331</v>
      </c>
    </row>
    <row r="342" spans="1:48" hidden="1" x14ac:dyDescent="0.3">
      <c r="A342" t="s">
        <v>318</v>
      </c>
      <c r="B342" t="s">
        <v>319</v>
      </c>
      <c r="C342" t="s">
        <v>3162</v>
      </c>
      <c r="D342" t="s">
        <v>102</v>
      </c>
      <c r="E342">
        <v>84318.022153169994</v>
      </c>
      <c r="F342">
        <v>84.52</v>
      </c>
      <c r="G342">
        <v>43.335956681804703</v>
      </c>
      <c r="H342">
        <f>(Table2[[#This Row],[1Y Return vs Nifty]]-AVERAGE(Table2[1Y Return vs Nifty]))/_xlfn.STDEV.P(Table2[1Y Return vs Nifty])</f>
        <v>0.34805400019323118</v>
      </c>
      <c r="I342">
        <v>-7.3851843500138603</v>
      </c>
      <c r="J342">
        <f>(Table2[[#This Row],[1M Return vs Nifty]]-AVERAGE(Table2[1M Return vs Nifty]))/_xlfn.STDEV.P(Table2[1M Return vs Nifty])</f>
        <v>-0.85426230207480292</v>
      </c>
      <c r="K342">
        <v>-21.4608160820272</v>
      </c>
      <c r="L342">
        <f>(Table2[[#This Row],[6M Return vs Nifty]]-AVERAGE(Table2[6M Return vs Nifty]))/_xlfn.STDEV.P(Table2[6M Return vs Nifty])</f>
        <v>-0.99023906262684791</v>
      </c>
      <c r="M342">
        <v>2.0174975074861998</v>
      </c>
      <c r="N342">
        <f>(Table2[[#This Row],[1W Return vs Nifty]]-AVERAGE(Table2[1W Return vs Nifty]))/_xlfn.STDEV.P(Table2[1W Return vs Nifty])</f>
        <v>-0.22399098860079344</v>
      </c>
      <c r="O342">
        <v>84.1</v>
      </c>
      <c r="P342">
        <v>88.703956701660701</v>
      </c>
      <c r="Q342">
        <v>88.513220788123306</v>
      </c>
      <c r="R342">
        <v>54.137232237380402</v>
      </c>
      <c r="S342">
        <f>(Table2[[#This Row],[Close Price]]-Table2[[#This Row],[20D EMA]])/Table2[[#This Row],[20D EMA]]</f>
        <v>4.994054696789557E-3</v>
      </c>
      <c r="T342">
        <f>(Table2[[#This Row],[Close Price]]-Table2[[#This Row],[50D EMA]])/Table2[[#This Row],[50D EMA]]</f>
        <v>-4.7167644570046262E-2</v>
      </c>
      <c r="U342">
        <f>(Table2[[#This Row],[Close Price]]-Table2[[#This Row],[200D EMA]])/Table2[[#This Row],[200D EMA]]</f>
        <v>-4.5114399324390188E-2</v>
      </c>
      <c r="V342">
        <v>1.0002872838872201</v>
      </c>
      <c r="W342">
        <v>83.8</v>
      </c>
      <c r="X342">
        <v>85.59</v>
      </c>
      <c r="Y342">
        <v>79.5</v>
      </c>
      <c r="Z342">
        <v>85.59</v>
      </c>
      <c r="AA342">
        <v>79.5</v>
      </c>
      <c r="AB342">
        <v>85.59</v>
      </c>
      <c r="AC342" s="1">
        <f>(Table2[[#This Row],[Close Price]]/Table2[[#This Row],[Day Low]])-1</f>
        <v>8.591885441527447E-3</v>
      </c>
      <c r="AD342" s="1">
        <f>(Table2[[#This Row],[Day High]]/Table2[[#This Row],[Close Price]])-1</f>
        <v>1.2659725508755493E-2</v>
      </c>
      <c r="AE342" s="1">
        <f>(Table2[[#This Row],[Close Price]]/Table2[[#This Row],[Current Week Low]])-1</f>
        <v>6.3144654088050256E-2</v>
      </c>
      <c r="AF342" s="1">
        <f>(Table2[[#This Row],[Current Week High]]/Table2[[#This Row],[Close Price]])-1</f>
        <v>1.2659725508755493E-2</v>
      </c>
      <c r="AG342" s="1">
        <f>(Table2[[#This Row],[Close Price]]/Table2[[#This Row],[Current Month Low]])-1</f>
        <v>6.3144654088050256E-2</v>
      </c>
      <c r="AH342" s="1">
        <f>(Table2[[#This Row],[Current Month High]]/Table2[[#This Row],[Close Price]])-1</f>
        <v>1.2659725508755493E-2</v>
      </c>
      <c r="AI342">
        <v>40.085186938002799</v>
      </c>
      <c r="AJ342">
        <v>69.209209209209106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-0.02</v>
      </c>
      <c r="AM342" t="s">
        <v>3202</v>
      </c>
      <c r="AN342">
        <v>7.53</v>
      </c>
      <c r="AO342" t="s">
        <v>3203</v>
      </c>
      <c r="AP342">
        <v>0.116665894775083</v>
      </c>
      <c r="AQ342">
        <f>(Table2[[#This Row],[Sharpe Ratio]]-AVERAGE(Table2[Sharpe Ratio]))/_xlfn.STDEV.P(Table2[Sharpe Ratio])</f>
        <v>0.63674168722684954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200</v>
      </c>
      <c r="AT342">
        <f>_xlfn.RANK.AVG(Table2[[#This Row],[6M Return vs Nifty Z-Score]],Table2[6M Return vs Nifty Z-Score])</f>
        <v>668</v>
      </c>
      <c r="AU342">
        <f>_xlfn.RANK.AVG(Table2[[#This Row],[Sharpe Ratio Z-Score]],Table2[Sharpe Ratio Z-Score])</f>
        <v>184</v>
      </c>
      <c r="AV342">
        <f>(Table2[[#This Row],[Rank 1Y]]+Table2[[#This Row],[Rank 6M]]+Table2[[#This Row],[Rank Sharpe]])/3</f>
        <v>350.66666666666669</v>
      </c>
    </row>
    <row r="343" spans="1:48" hidden="1" x14ac:dyDescent="0.3">
      <c r="A343" t="s">
        <v>1463</v>
      </c>
      <c r="B343" t="s">
        <v>1464</v>
      </c>
      <c r="C343" t="s">
        <v>3163</v>
      </c>
      <c r="D343" t="s">
        <v>199</v>
      </c>
      <c r="E343">
        <v>7249.59977265</v>
      </c>
      <c r="F343">
        <v>521.04999999999995</v>
      </c>
      <c r="G343">
        <v>8.9752609281582796</v>
      </c>
      <c r="H343">
        <f>(Table2[[#This Row],[1Y Return vs Nifty]]-AVERAGE(Table2[1Y Return vs Nifty]))/_xlfn.STDEV.P(Table2[1Y Return vs Nifty])</f>
        <v>-0.26019980698906253</v>
      </c>
      <c r="I343">
        <v>6.9516039340482703</v>
      </c>
      <c r="J343">
        <f>(Table2[[#This Row],[1M Return vs Nifty]]-AVERAGE(Table2[1M Return vs Nifty]))/_xlfn.STDEV.P(Table2[1M Return vs Nifty])</f>
        <v>0.653717379283416</v>
      </c>
      <c r="K343">
        <v>17.687682431039601</v>
      </c>
      <c r="L343">
        <f>(Table2[[#This Row],[6M Return vs Nifty]]-AVERAGE(Table2[6M Return vs Nifty]))/_xlfn.STDEV.P(Table2[6M Return vs Nifty])</f>
        <v>0.2797789470641297</v>
      </c>
      <c r="M343">
        <v>7.6341470132395299</v>
      </c>
      <c r="N343">
        <f>(Table2[[#This Row],[1W Return vs Nifty]]-AVERAGE(Table2[1W Return vs Nifty]))/_xlfn.STDEV.P(Table2[1W Return vs Nifty])</f>
        <v>1.2019731678121022</v>
      </c>
      <c r="O343">
        <v>510.83</v>
      </c>
      <c r="P343">
        <v>513.54923465132003</v>
      </c>
      <c r="Q343">
        <v>479.36611150946999</v>
      </c>
      <c r="R343">
        <v>69.473833134019998</v>
      </c>
      <c r="S343">
        <f>(Table2[[#This Row],[Close Price]]-Table2[[#This Row],[20D EMA]])/Table2[[#This Row],[20D EMA]]</f>
        <v>2.0006655834622029E-2</v>
      </c>
      <c r="T343">
        <f>(Table2[[#This Row],[Close Price]]-Table2[[#This Row],[50D EMA]])/Table2[[#This Row],[50D EMA]]</f>
        <v>1.4605737566277649E-2</v>
      </c>
      <c r="U343">
        <f>(Table2[[#This Row],[Close Price]]-Table2[[#This Row],[200D EMA]])/Table2[[#This Row],[200D EMA]]</f>
        <v>8.6956268892834518E-2</v>
      </c>
      <c r="V343">
        <v>0.21699869921992199</v>
      </c>
      <c r="W343">
        <v>517.25</v>
      </c>
      <c r="X343">
        <v>533</v>
      </c>
      <c r="Y343">
        <v>513.5</v>
      </c>
      <c r="Z343">
        <v>535.5</v>
      </c>
      <c r="AA343">
        <v>513.5</v>
      </c>
      <c r="AB343">
        <v>535.5</v>
      </c>
      <c r="AC343" s="1">
        <f>(Table2[[#This Row],[Close Price]]/Table2[[#This Row],[Day Low]])-1</f>
        <v>7.3465442242628409E-3</v>
      </c>
      <c r="AD343" s="1">
        <f>(Table2[[#This Row],[Day High]]/Table2[[#This Row],[Close Price]])-1</f>
        <v>2.2934459264945861E-2</v>
      </c>
      <c r="AE343" s="1">
        <f>(Table2[[#This Row],[Close Price]]/Table2[[#This Row],[Current Week Low]])-1</f>
        <v>1.4703018500486831E-2</v>
      </c>
      <c r="AF343" s="1">
        <f>(Table2[[#This Row],[Current Week High]]/Table2[[#This Row],[Close Price]])-1</f>
        <v>2.773246329526935E-2</v>
      </c>
      <c r="AG343" s="1">
        <f>(Table2[[#This Row],[Close Price]]/Table2[[#This Row],[Current Month Low]])-1</f>
        <v>1.4703018500486831E-2</v>
      </c>
      <c r="AH343" s="1">
        <f>(Table2[[#This Row],[Current Month High]]/Table2[[#This Row],[Close Price]])-1</f>
        <v>2.773246329526935E-2</v>
      </c>
      <c r="AI343">
        <v>22.7521351117935</v>
      </c>
      <c r="AJ343">
        <v>45.707494407158798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-0.03</v>
      </c>
      <c r="AM343" t="s">
        <v>3202</v>
      </c>
      <c r="AN343">
        <v>5.17</v>
      </c>
      <c r="AO343" t="s">
        <v>3203</v>
      </c>
      <c r="AP343">
        <v>2.9990526616543001E-2</v>
      </c>
      <c r="AQ343">
        <f>(Table2[[#This Row],[Sharpe Ratio]]-AVERAGE(Table2[Sharpe Ratio]))/_xlfn.STDEV.P(Table2[Sharpe Ratio])</f>
        <v>-0.39729914247517789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389</v>
      </c>
      <c r="AT343">
        <f>_xlfn.RANK.AVG(Table2[[#This Row],[6M Return vs Nifty Z-Score]],Table2[6M Return vs Nifty Z-Score])</f>
        <v>217</v>
      </c>
      <c r="AU343">
        <f>_xlfn.RANK.AVG(Table2[[#This Row],[Sharpe Ratio Z-Score]],Table2[Sharpe Ratio Z-Score])</f>
        <v>447</v>
      </c>
      <c r="AV343">
        <f>(Table2[[#This Row],[Rank 1Y]]+Table2[[#This Row],[Rank 6M]]+Table2[[#This Row],[Rank Sharpe]])/3</f>
        <v>351</v>
      </c>
    </row>
    <row r="344" spans="1:48" hidden="1" x14ac:dyDescent="0.3">
      <c r="A344" t="s">
        <v>1811</v>
      </c>
      <c r="B344" t="s">
        <v>1812</v>
      </c>
      <c r="C344" t="s">
        <v>3160</v>
      </c>
      <c r="D344" t="s">
        <v>46</v>
      </c>
      <c r="E344">
        <v>4403.0554413299997</v>
      </c>
      <c r="F344">
        <v>635.15</v>
      </c>
      <c r="G344">
        <v>-30.010402254618398</v>
      </c>
      <c r="H344">
        <f>(Table2[[#This Row],[1Y Return vs Nifty]]-AVERAGE(Table2[1Y Return vs Nifty]))/_xlfn.STDEV.P(Table2[1Y Return vs Nifty])</f>
        <v>-0.9503248913722564</v>
      </c>
      <c r="I344">
        <v>-4.0130472321458298E-2</v>
      </c>
      <c r="J344">
        <f>(Table2[[#This Row],[1M Return vs Nifty]]-AVERAGE(Table2[1M Return vs Nifty]))/_xlfn.STDEV.P(Table2[1M Return vs Nifty])</f>
        <v>-8.169094323324981E-2</v>
      </c>
      <c r="K344">
        <v>11.3684487925991</v>
      </c>
      <c r="L344">
        <f>(Table2[[#This Row],[6M Return vs Nifty]]-AVERAGE(Table2[6M Return vs Nifty]))/_xlfn.STDEV.P(Table2[6M Return vs Nifty])</f>
        <v>7.4776435267010499E-2</v>
      </c>
      <c r="M344">
        <v>6.0659511448552204</v>
      </c>
      <c r="N344">
        <f>(Table2[[#This Row],[1W Return vs Nifty]]-AVERAGE(Table2[1W Return vs Nifty]))/_xlfn.STDEV.P(Table2[1W Return vs Nifty])</f>
        <v>0.8038370376761178</v>
      </c>
      <c r="O344">
        <v>626.77</v>
      </c>
      <c r="P344">
        <v>644.77852860101302</v>
      </c>
      <c r="Q344">
        <v>626.75813714874505</v>
      </c>
      <c r="R344">
        <v>58.442754638301402</v>
      </c>
      <c r="S344">
        <f>(Table2[[#This Row],[Close Price]]-Table2[[#This Row],[20D EMA]])/Table2[[#This Row],[20D EMA]]</f>
        <v>1.3370135775483823E-2</v>
      </c>
      <c r="T344">
        <f>(Table2[[#This Row],[Close Price]]-Table2[[#This Row],[50D EMA]])/Table2[[#This Row],[50D EMA]]</f>
        <v>-1.4933078838565279E-2</v>
      </c>
      <c r="U344">
        <f>(Table2[[#This Row],[Close Price]]-Table2[[#This Row],[200D EMA]])/Table2[[#This Row],[200D EMA]]</f>
        <v>1.3389316155401319E-2</v>
      </c>
      <c r="V344">
        <v>0.69708880172542997</v>
      </c>
      <c r="W344">
        <v>630</v>
      </c>
      <c r="X344">
        <v>649</v>
      </c>
      <c r="Y344">
        <v>618</v>
      </c>
      <c r="Z344">
        <v>649</v>
      </c>
      <c r="AA344">
        <v>618</v>
      </c>
      <c r="AB344">
        <v>649</v>
      </c>
      <c r="AC344" s="1">
        <f>(Table2[[#This Row],[Close Price]]/Table2[[#This Row],[Day Low]])-1</f>
        <v>8.1746031746030567E-3</v>
      </c>
      <c r="AD344" s="1">
        <f>(Table2[[#This Row],[Day High]]/Table2[[#This Row],[Close Price]])-1</f>
        <v>2.1805872628513079E-2</v>
      </c>
      <c r="AE344" s="1">
        <f>(Table2[[#This Row],[Close Price]]/Table2[[#This Row],[Current Week Low]])-1</f>
        <v>2.7750809061488635E-2</v>
      </c>
      <c r="AF344" s="1">
        <f>(Table2[[#This Row],[Current Week High]]/Table2[[#This Row],[Close Price]])-1</f>
        <v>2.1805872628513079E-2</v>
      </c>
      <c r="AG344" s="1">
        <f>(Table2[[#This Row],[Close Price]]/Table2[[#This Row],[Current Month Low]])-1</f>
        <v>2.7750809061488635E-2</v>
      </c>
      <c r="AH344" s="1">
        <f>(Table2[[#This Row],[Current Month High]]/Table2[[#This Row],[Close Price]])-1</f>
        <v>2.1805872628513079E-2</v>
      </c>
      <c r="AI344">
        <v>58.867983940801302</v>
      </c>
      <c r="AJ344">
        <v>48.834212067955399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-0.05</v>
      </c>
      <c r="AM344" t="s">
        <v>3202</v>
      </c>
      <c r="AN344">
        <v>5.4</v>
      </c>
      <c r="AO344" t="s">
        <v>3203</v>
      </c>
      <c r="AP344">
        <v>0.13842415790937401</v>
      </c>
      <c r="AQ344">
        <f>(Table2[[#This Row],[Sharpe Ratio]]-AVERAGE(Table2[Sharpe Ratio]))/_xlfn.STDEV.P(Table2[Sharpe Ratio])</f>
        <v>0.89631869211598914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644</v>
      </c>
      <c r="AT344">
        <f>_xlfn.RANK.AVG(Table2[[#This Row],[6M Return vs Nifty Z-Score]],Table2[6M Return vs Nifty Z-Score])</f>
        <v>277</v>
      </c>
      <c r="AU344">
        <f>_xlfn.RANK.AVG(Table2[[#This Row],[Sharpe Ratio Z-Score]],Table2[Sharpe Ratio Z-Score])</f>
        <v>132</v>
      </c>
      <c r="AV344">
        <f>(Table2[[#This Row],[Rank 1Y]]+Table2[[#This Row],[Rank 6M]]+Table2[[#This Row],[Rank Sharpe]])/3</f>
        <v>351</v>
      </c>
    </row>
    <row r="345" spans="1:48" hidden="1" x14ac:dyDescent="0.3">
      <c r="A345" t="s">
        <v>653</v>
      </c>
      <c r="B345" t="s">
        <v>654</v>
      </c>
      <c r="C345" t="s">
        <v>3164</v>
      </c>
      <c r="D345" t="s">
        <v>655</v>
      </c>
      <c r="E345">
        <v>28855.996756799999</v>
      </c>
      <c r="F345">
        <v>291.2</v>
      </c>
      <c r="G345">
        <v>74.824531229721003</v>
      </c>
      <c r="H345">
        <f>(Table2[[#This Row],[1Y Return vs Nifty]]-AVERAGE(Table2[1Y Return vs Nifty]))/_xlfn.STDEV.P(Table2[1Y Return vs Nifty])</f>
        <v>0.9054654533498806</v>
      </c>
      <c r="I345">
        <v>-7.1293860563404197</v>
      </c>
      <c r="J345">
        <f>(Table2[[#This Row],[1M Return vs Nifty]]-AVERAGE(Table2[1M Return vs Nifty]))/_xlfn.STDEV.P(Table2[1M Return vs Nifty])</f>
        <v>-0.82735679006312968</v>
      </c>
      <c r="K345">
        <v>-29.029117792324499</v>
      </c>
      <c r="L345">
        <f>(Table2[[#This Row],[6M Return vs Nifty]]-AVERAGE(Table2[6M Return vs Nifty]))/_xlfn.STDEV.P(Table2[6M Return vs Nifty])</f>
        <v>-1.2357626418171044</v>
      </c>
      <c r="M345">
        <v>3.2773830641675801</v>
      </c>
      <c r="N345">
        <f>(Table2[[#This Row],[1W Return vs Nifty]]-AVERAGE(Table2[1W Return vs Nifty]))/_xlfn.STDEV.P(Table2[1W Return vs Nifty])</f>
        <v>9.5870815695466335E-2</v>
      </c>
      <c r="O345">
        <v>300.64999999999998</v>
      </c>
      <c r="P345">
        <v>310.40150384592698</v>
      </c>
      <c r="Q345">
        <v>297.76504918369102</v>
      </c>
      <c r="R345">
        <v>50.239475198594199</v>
      </c>
      <c r="S345">
        <f>(Table2[[#This Row],[Close Price]]-Table2[[#This Row],[20D EMA]])/Table2[[#This Row],[20D EMA]]</f>
        <v>-3.1431897555296823E-2</v>
      </c>
      <c r="T345">
        <f>(Table2[[#This Row],[Close Price]]-Table2[[#This Row],[50D EMA]])/Table2[[#This Row],[50D EMA]]</f>
        <v>-6.1860215263190167E-2</v>
      </c>
      <c r="U345">
        <f>(Table2[[#This Row],[Close Price]]-Table2[[#This Row],[200D EMA]])/Table2[[#This Row],[200D EMA]]</f>
        <v>-2.2047749397348031E-2</v>
      </c>
      <c r="V345">
        <v>0.77974170487820005</v>
      </c>
      <c r="W345">
        <v>289.64999999999998</v>
      </c>
      <c r="X345">
        <v>299</v>
      </c>
      <c r="Y345">
        <v>286.2</v>
      </c>
      <c r="Z345">
        <v>302.35000000000002</v>
      </c>
      <c r="AA345">
        <v>286.2</v>
      </c>
      <c r="AB345">
        <v>302.35000000000002</v>
      </c>
      <c r="AC345" s="1">
        <f>(Table2[[#This Row],[Close Price]]/Table2[[#This Row],[Day Low]])-1</f>
        <v>5.3512860348696734E-3</v>
      </c>
      <c r="AD345" s="1">
        <f>(Table2[[#This Row],[Day High]]/Table2[[#This Row],[Close Price]])-1</f>
        <v>2.6785714285714413E-2</v>
      </c>
      <c r="AE345" s="1">
        <f>(Table2[[#This Row],[Close Price]]/Table2[[#This Row],[Current Week Low]])-1</f>
        <v>1.7470300489168311E-2</v>
      </c>
      <c r="AF345" s="1">
        <f>(Table2[[#This Row],[Current Week High]]/Table2[[#This Row],[Close Price]])-1</f>
        <v>3.8289835164835306E-2</v>
      </c>
      <c r="AG345" s="1">
        <f>(Table2[[#This Row],[Close Price]]/Table2[[#This Row],[Current Month Low]])-1</f>
        <v>1.7470300489168311E-2</v>
      </c>
      <c r="AH345" s="1">
        <f>(Table2[[#This Row],[Current Month High]]/Table2[[#This Row],[Close Price]])-1</f>
        <v>3.8289835164835306E-2</v>
      </c>
      <c r="AI345">
        <v>42.788461538461497</v>
      </c>
      <c r="AJ345">
        <v>104.135997195934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-0.09</v>
      </c>
      <c r="AM345" t="s">
        <v>3202</v>
      </c>
      <c r="AN345">
        <v>-1.3</v>
      </c>
      <c r="AO345" t="s">
        <v>3202</v>
      </c>
      <c r="AP345">
        <v>9.6212825859386994E-2</v>
      </c>
      <c r="AQ345">
        <f>(Table2[[#This Row],[Sharpe Ratio]]-AVERAGE(Table2[Sharpe Ratio]))/_xlfn.STDEV.P(Table2[Sharpe Ratio])</f>
        <v>0.39273570489454102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106</v>
      </c>
      <c r="AT345">
        <f>_xlfn.RANK.AVG(Table2[[#This Row],[6M Return vs Nifty Z-Score]],Table2[6M Return vs Nifty Z-Score])</f>
        <v>706</v>
      </c>
      <c r="AU345">
        <f>_xlfn.RANK.AVG(Table2[[#This Row],[Sharpe Ratio Z-Score]],Table2[Sharpe Ratio Z-Score])</f>
        <v>245</v>
      </c>
      <c r="AV345">
        <f>(Table2[[#This Row],[Rank 1Y]]+Table2[[#This Row],[Rank 6M]]+Table2[[#This Row],[Rank Sharpe]])/3</f>
        <v>352.33333333333331</v>
      </c>
    </row>
    <row r="346" spans="1:48" hidden="1" x14ac:dyDescent="0.3">
      <c r="A346" t="s">
        <v>1067</v>
      </c>
      <c r="B346" t="s">
        <v>1068</v>
      </c>
      <c r="C346" t="s">
        <v>3162</v>
      </c>
      <c r="D346" t="s">
        <v>102</v>
      </c>
      <c r="E346">
        <v>12521.269276928901</v>
      </c>
      <c r="F346">
        <v>18.72</v>
      </c>
      <c r="G346">
        <v>7.1351334521684402</v>
      </c>
      <c r="H346">
        <f>(Table2[[#This Row],[1Y Return vs Nifty]]-AVERAGE(Table2[1Y Return vs Nifty]))/_xlfn.STDEV.P(Table2[1Y Return vs Nifty])</f>
        <v>-0.2927737848559917</v>
      </c>
      <c r="I346">
        <v>-3.8543694182600499</v>
      </c>
      <c r="J346">
        <f>(Table2[[#This Row],[1M Return vs Nifty]]-AVERAGE(Table2[1M Return vs Nifty]))/_xlfn.STDEV.P(Table2[1M Return vs Nifty])</f>
        <v>-0.48288225026501519</v>
      </c>
      <c r="K346">
        <v>-7.0416856909293104</v>
      </c>
      <c r="L346">
        <f>(Table2[[#This Row],[6M Return vs Nifty]]-AVERAGE(Table2[6M Return vs Nifty]))/_xlfn.STDEV.P(Table2[6M Return vs Nifty])</f>
        <v>-0.5224674755590949</v>
      </c>
      <c r="M346">
        <v>-0.57368869654718302</v>
      </c>
      <c r="N346">
        <f>(Table2[[#This Row],[1W Return vs Nifty]]-AVERAGE(Table2[1W Return vs Nifty]))/_xlfn.STDEV.P(Table2[1W Return vs Nifty])</f>
        <v>-0.88184557713410705</v>
      </c>
      <c r="O346">
        <v>18.670000000000002</v>
      </c>
      <c r="P346">
        <v>18.726106146014398</v>
      </c>
      <c r="Q346">
        <v>17.5080507061943</v>
      </c>
      <c r="R346">
        <v>44.866793103889101</v>
      </c>
      <c r="S346">
        <f>(Table2[[#This Row],[Close Price]]-Table2[[#This Row],[20D EMA]])/Table2[[#This Row],[20D EMA]]</f>
        <v>2.6780931976431257E-3</v>
      </c>
      <c r="T346">
        <f>(Table2[[#This Row],[Close Price]]-Table2[[#This Row],[50D EMA]])/Table2[[#This Row],[50D EMA]]</f>
        <v>-3.2607665292441154E-4</v>
      </c>
      <c r="U346">
        <f>(Table2[[#This Row],[Close Price]]-Table2[[#This Row],[200D EMA]])/Table2[[#This Row],[200D EMA]]</f>
        <v>6.9222400262806766E-2</v>
      </c>
      <c r="V346">
        <v>0.91819322448116103</v>
      </c>
      <c r="W346">
        <v>18.420000000000002</v>
      </c>
      <c r="X346">
        <v>19.48</v>
      </c>
      <c r="Y346">
        <v>17.649999999999999</v>
      </c>
      <c r="Z346">
        <v>19.48</v>
      </c>
      <c r="AA346">
        <v>17.649999999999999</v>
      </c>
      <c r="AB346">
        <v>19.48</v>
      </c>
      <c r="AC346" s="1">
        <f>(Table2[[#This Row],[Close Price]]/Table2[[#This Row],[Day Low]])-1</f>
        <v>1.628664495113985E-2</v>
      </c>
      <c r="AD346" s="1">
        <f>(Table2[[#This Row],[Day High]]/Table2[[#This Row],[Close Price]])-1</f>
        <v>4.0598290598290676E-2</v>
      </c>
      <c r="AE346" s="1">
        <f>(Table2[[#This Row],[Close Price]]/Table2[[#This Row],[Current Week Low]])-1</f>
        <v>6.0623229461756356E-2</v>
      </c>
      <c r="AF346" s="1">
        <f>(Table2[[#This Row],[Current Week High]]/Table2[[#This Row],[Close Price]])-1</f>
        <v>4.0598290598290676E-2</v>
      </c>
      <c r="AG346" s="1">
        <f>(Table2[[#This Row],[Close Price]]/Table2[[#This Row],[Current Month Low]])-1</f>
        <v>6.0623229461756356E-2</v>
      </c>
      <c r="AH346" s="1">
        <f>(Table2[[#This Row],[Current Month High]]/Table2[[#This Row],[Close Price]])-1</f>
        <v>4.0598290598290676E-2</v>
      </c>
      <c r="AI346">
        <v>28.205128205128201</v>
      </c>
      <c r="AJ346">
        <v>52.816326530612201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0.11</v>
      </c>
      <c r="AM346" t="s">
        <v>3203</v>
      </c>
      <c r="AN346">
        <v>2.2999999999999998</v>
      </c>
      <c r="AO346" t="s">
        <v>3203</v>
      </c>
      <c r="AP346">
        <v>0.12687514903608499</v>
      </c>
      <c r="AQ346">
        <f>(Table2[[#This Row],[Sharpe Ratio]]-AVERAGE(Table2[Sharpe Ratio]))/_xlfn.STDEV.P(Table2[Sharpe Ratio])</f>
        <v>0.75853852490945139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407</v>
      </c>
      <c r="AT346">
        <f>_xlfn.RANK.AVG(Table2[[#This Row],[6M Return vs Nifty Z-Score]],Table2[6M Return vs Nifty Z-Score])</f>
        <v>498</v>
      </c>
      <c r="AU346">
        <f>_xlfn.RANK.AVG(Table2[[#This Row],[Sharpe Ratio Z-Score]],Table2[Sharpe Ratio Z-Score])</f>
        <v>156</v>
      </c>
      <c r="AV346">
        <f>(Table2[[#This Row],[Rank 1Y]]+Table2[[#This Row],[Rank 6M]]+Table2[[#This Row],[Rank Sharpe]])/3</f>
        <v>353.66666666666669</v>
      </c>
    </row>
    <row r="347" spans="1:48" x14ac:dyDescent="0.3">
      <c r="A347" t="s">
        <v>225</v>
      </c>
      <c r="B347" t="s">
        <v>226</v>
      </c>
      <c r="C347" t="s">
        <v>3161</v>
      </c>
      <c r="D347" t="s">
        <v>51</v>
      </c>
      <c r="E347">
        <v>110131.06387413001</v>
      </c>
      <c r="F347">
        <v>2727</v>
      </c>
      <c r="G347">
        <v>27.3277845084672</v>
      </c>
      <c r="H347">
        <f>(Table2[[#This Row],[1Y Return vs Nifty]]-AVERAGE(Table2[1Y Return vs Nifty]))/_xlfn.STDEV.P(Table2[1Y Return vs Nifty])</f>
        <v>6.4676977205305311E-2</v>
      </c>
      <c r="I347">
        <v>8.3768386328458799</v>
      </c>
      <c r="J347">
        <f>(Table2[[#This Row],[1M Return vs Nifty]]-AVERAGE(Table2[1M Return vs Nifty]))/_xlfn.STDEV.P(Table2[1M Return vs Nifty])</f>
        <v>0.80362717249301097</v>
      </c>
      <c r="K347">
        <v>14.485090226283001</v>
      </c>
      <c r="L347">
        <f>(Table2[[#This Row],[6M Return vs Nifty]]-AVERAGE(Table2[6M Return vs Nifty]))/_xlfn.STDEV.P(Table2[6M Return vs Nifty])</f>
        <v>0.1758835249605403</v>
      </c>
      <c r="M347">
        <v>4.6711256578110598</v>
      </c>
      <c r="N347">
        <f>(Table2[[#This Row],[1W Return vs Nifty]]-AVERAGE(Table2[1W Return vs Nifty]))/_xlfn.STDEV.P(Table2[1W Return vs Nifty])</f>
        <v>0.44971646331256532</v>
      </c>
      <c r="O347">
        <v>2640.21</v>
      </c>
      <c r="P347">
        <v>2553.49413787813</v>
      </c>
      <c r="Q347">
        <v>2279.4609651535602</v>
      </c>
      <c r="R347">
        <v>68.628625964613306</v>
      </c>
      <c r="S347" s="1">
        <f>(Table2[[#This Row],[Close Price]]-Table2[[#This Row],[20D EMA]])/Table2[[#This Row],[20D EMA]]</f>
        <v>3.2872385151181141E-2</v>
      </c>
      <c r="T347" s="1">
        <f>(Table2[[#This Row],[Close Price]]-Table2[[#This Row],[50D EMA]])/Table2[[#This Row],[50D EMA]]</f>
        <v>6.7948408241127856E-2</v>
      </c>
      <c r="U347" s="1">
        <f>(Table2[[#This Row],[Close Price]]-Table2[[#This Row],[200D EMA]])/Table2[[#This Row],[200D EMA]]</f>
        <v>0.19633546776541991</v>
      </c>
      <c r="V347">
        <v>0.85204181621256903</v>
      </c>
      <c r="W347">
        <v>2715.2</v>
      </c>
      <c r="X347">
        <v>2759.4</v>
      </c>
      <c r="Y347">
        <v>2652.2</v>
      </c>
      <c r="Z347">
        <v>2874</v>
      </c>
      <c r="AA347">
        <v>2645.05</v>
      </c>
      <c r="AB347">
        <v>2874</v>
      </c>
      <c r="AC347" s="1">
        <f>(Table2[[#This Row],[Close Price]]/Table2[[#This Row],[Day Low]])-1</f>
        <v>4.3459045374190097E-3</v>
      </c>
      <c r="AD347" s="1">
        <f>(Table2[[#This Row],[Day High]]/Table2[[#This Row],[Close Price]])-1</f>
        <v>1.1881188118811892E-2</v>
      </c>
      <c r="AE347" s="1">
        <f>(Table2[[#This Row],[Close Price]]/Table2[[#This Row],[Current Week Low]])-1</f>
        <v>2.8203001281954743E-2</v>
      </c>
      <c r="AF347" s="1">
        <f>(Table2[[#This Row],[Current Week High]]/Table2[[#This Row],[Close Price]])-1</f>
        <v>5.3905390539053855E-2</v>
      </c>
      <c r="AG347" s="1">
        <f>(Table2[[#This Row],[Close Price]]/Table2[[#This Row],[Current Month Low]])-1</f>
        <v>3.0982401088826217E-2</v>
      </c>
      <c r="AH347" s="1">
        <f>(Table2[[#This Row],[Current Month High]]/Table2[[#This Row],[Close Price]])-1</f>
        <v>5.3905390539053855E-2</v>
      </c>
      <c r="AI347">
        <v>5.3905390539053801</v>
      </c>
      <c r="AJ347">
        <v>54.890378280131699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0.2</v>
      </c>
      <c r="AM347" t="s">
        <v>3203</v>
      </c>
      <c r="AN347">
        <v>6.28</v>
      </c>
      <c r="AO347" t="s">
        <v>3203</v>
      </c>
      <c r="AQ347">
        <f>(Table2[[#This Row],[Sharpe Ratio]]-AVERAGE(Table2[Sharpe Ratio]))/_xlfn.STDEV.P(Table2[Sharpe Ratio])</f>
        <v>-0.75508740094610949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0.73881673702531236</v>
      </c>
      <c r="AS347">
        <f>_xlfn.RANK.AVG(Table2[[#This Row],[1Y Return vs Nifty Z-Score]],Table2[1Y Return vs Nifty Z-Score])</f>
        <v>275</v>
      </c>
      <c r="AT347">
        <f>_xlfn.RANK.AVG(Table2[[#This Row],[6M Return vs Nifty Z-Score]],Table2[6M Return vs Nifty Z-Score])</f>
        <v>244</v>
      </c>
      <c r="AU347">
        <f>_xlfn.RANK.AVG(Table2[[#This Row],[Sharpe Ratio Z-Score]],Table2[Sharpe Ratio Z-Score])</f>
        <v>547.5</v>
      </c>
      <c r="AV347">
        <f>(Table2[[#This Row],[Rank 1Y]]+Table2[[#This Row],[Rank 6M]]+Table2[[#This Row],[Rank Sharpe]])/3</f>
        <v>355.5</v>
      </c>
    </row>
    <row r="348" spans="1:48" hidden="1" x14ac:dyDescent="0.3">
      <c r="A348" t="s">
        <v>975</v>
      </c>
      <c r="B348" t="s">
        <v>976</v>
      </c>
      <c r="C348" t="s">
        <v>3161</v>
      </c>
      <c r="D348" t="s">
        <v>51</v>
      </c>
      <c r="E348">
        <v>15148.506773610001</v>
      </c>
      <c r="F348">
        <v>6557.85</v>
      </c>
      <c r="G348">
        <v>10.121004290113399</v>
      </c>
      <c r="H348">
        <f>(Table2[[#This Row],[1Y Return vs Nifty]]-AVERAGE(Table2[1Y Return vs Nifty]))/_xlfn.STDEV.P(Table2[1Y Return vs Nifty])</f>
        <v>-0.23991783228867872</v>
      </c>
      <c r="I348">
        <v>-3.2253086410377199</v>
      </c>
      <c r="J348">
        <f>(Table2[[#This Row],[1M Return vs Nifty]]-AVERAGE(Table2[1M Return vs Nifty]))/_xlfn.STDEV.P(Table2[1M Return vs Nifty])</f>
        <v>-0.41671604542224494</v>
      </c>
      <c r="K348">
        <v>16.711019374689599</v>
      </c>
      <c r="L348">
        <f>(Table2[[#This Row],[6M Return vs Nifty]]-AVERAGE(Table2[6M Return vs Nifty]))/_xlfn.STDEV.P(Table2[6M Return vs Nifty])</f>
        <v>0.24809498169952371</v>
      </c>
      <c r="M348">
        <v>0.97325892100477795</v>
      </c>
      <c r="N348">
        <f>(Table2[[#This Row],[1W Return vs Nifty]]-AVERAGE(Table2[1W Return vs Nifty]))/_xlfn.STDEV.P(Table2[1W Return vs Nifty])</f>
        <v>-0.48910398764773283</v>
      </c>
      <c r="O348">
        <v>6678.26</v>
      </c>
      <c r="P348">
        <v>6755.6787100527699</v>
      </c>
      <c r="Q348">
        <v>6169.7940802975299</v>
      </c>
      <c r="R348">
        <v>43.726264181151997</v>
      </c>
      <c r="S348">
        <f>(Table2[[#This Row],[Close Price]]-Table2[[#This Row],[20D EMA]])/Table2[[#This Row],[20D EMA]]</f>
        <v>-1.8030145576841849E-2</v>
      </c>
      <c r="T348">
        <f>(Table2[[#This Row],[Close Price]]-Table2[[#This Row],[50D EMA]])/Table2[[#This Row],[50D EMA]]</f>
        <v>-2.9283321268430227E-2</v>
      </c>
      <c r="U348">
        <f>(Table2[[#This Row],[Close Price]]-Table2[[#This Row],[200D EMA]])/Table2[[#This Row],[200D EMA]]</f>
        <v>6.2896089343026651E-2</v>
      </c>
      <c r="V348">
        <v>0.44780063161004102</v>
      </c>
      <c r="W348">
        <v>6540.05</v>
      </c>
      <c r="X348">
        <v>6648</v>
      </c>
      <c r="Y348">
        <v>6540.05</v>
      </c>
      <c r="Z348">
        <v>6822.65</v>
      </c>
      <c r="AA348">
        <v>6540.05</v>
      </c>
      <c r="AB348">
        <v>6899</v>
      </c>
      <c r="AC348" s="1">
        <f>(Table2[[#This Row],[Close Price]]/Table2[[#This Row],[Day Low]])-1</f>
        <v>2.7216917301855492E-3</v>
      </c>
      <c r="AD348" s="1">
        <f>(Table2[[#This Row],[Day High]]/Table2[[#This Row],[Close Price]])-1</f>
        <v>1.3746883506027041E-2</v>
      </c>
      <c r="AE348" s="1">
        <f>(Table2[[#This Row],[Close Price]]/Table2[[#This Row],[Current Week Low]])-1</f>
        <v>2.7216917301855492E-3</v>
      </c>
      <c r="AF348" s="1">
        <f>(Table2[[#This Row],[Current Week High]]/Table2[[#This Row],[Close Price]])-1</f>
        <v>4.0379087658302559E-2</v>
      </c>
      <c r="AG348" s="1">
        <f>(Table2[[#This Row],[Close Price]]/Table2[[#This Row],[Current Month Low]])-1</f>
        <v>2.7216917301855492E-3</v>
      </c>
      <c r="AH348" s="1">
        <f>(Table2[[#This Row],[Current Month High]]/Table2[[#This Row],[Close Price]])-1</f>
        <v>5.2021622940445322E-2</v>
      </c>
      <c r="AI348">
        <v>15.8916413153701</v>
      </c>
      <c r="AJ348">
        <v>39.705651898734097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-0.04</v>
      </c>
      <c r="AM348" t="s">
        <v>3202</v>
      </c>
      <c r="AN348">
        <v>-0.6</v>
      </c>
      <c r="AO348" t="s">
        <v>3202</v>
      </c>
      <c r="AP348">
        <v>2.4857638807710001E-2</v>
      </c>
      <c r="AQ348">
        <f>(Table2[[#This Row],[Sharpe Ratio]]-AVERAGE(Table2[Sharpe Ratio]))/_xlfn.STDEV.P(Table2[Sharpe Ratio])</f>
        <v>-0.45853471241131954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381</v>
      </c>
      <c r="AT348">
        <f>_xlfn.RANK.AVG(Table2[[#This Row],[6M Return vs Nifty Z-Score]],Table2[6M Return vs Nifty Z-Score])</f>
        <v>226</v>
      </c>
      <c r="AU348">
        <f>_xlfn.RANK.AVG(Table2[[#This Row],[Sharpe Ratio Z-Score]],Table2[Sharpe Ratio Z-Score])</f>
        <v>463</v>
      </c>
      <c r="AV348">
        <f>(Table2[[#This Row],[Rank 1Y]]+Table2[[#This Row],[Rank 6M]]+Table2[[#This Row],[Rank Sharpe]])/3</f>
        <v>356.66666666666669</v>
      </c>
    </row>
    <row r="349" spans="1:48" x14ac:dyDescent="0.3">
      <c r="A349" t="s">
        <v>194</v>
      </c>
      <c r="B349" t="s">
        <v>195</v>
      </c>
      <c r="C349" t="s">
        <v>3163</v>
      </c>
      <c r="D349" t="s">
        <v>196</v>
      </c>
      <c r="E349">
        <v>134759.76201765001</v>
      </c>
      <c r="F349">
        <v>4878</v>
      </c>
      <c r="G349">
        <v>15.4318174188373</v>
      </c>
      <c r="H349">
        <f>(Table2[[#This Row],[1Y Return vs Nifty]]-AVERAGE(Table2[1Y Return vs Nifty]))/_xlfn.STDEV.P(Table2[1Y Return vs Nifty])</f>
        <v>-0.14590569912524551</v>
      </c>
      <c r="I349">
        <v>6.1798113962323402</v>
      </c>
      <c r="J349">
        <f>(Table2[[#This Row],[1M Return vs Nifty]]-AVERAGE(Table2[1M Return vs Nifty]))/_xlfn.STDEV.P(Table2[1M Return vs Nifty])</f>
        <v>0.57253828657517403</v>
      </c>
      <c r="K349">
        <v>-2.97550530949932</v>
      </c>
      <c r="L349">
        <f>(Table2[[#This Row],[6M Return vs Nifty]]-AVERAGE(Table2[6M Return vs Nifty]))/_xlfn.STDEV.P(Table2[6M Return vs Nifty])</f>
        <v>-0.39055635479556006</v>
      </c>
      <c r="M349">
        <v>1.2340337507108401</v>
      </c>
      <c r="N349">
        <f>(Table2[[#This Row],[1W Return vs Nifty]]-AVERAGE(Table2[1W Return vs Nifty]))/_xlfn.STDEV.P(Table2[1W Return vs Nifty])</f>
        <v>-0.42289804766970562</v>
      </c>
      <c r="O349">
        <v>4823.18</v>
      </c>
      <c r="P349">
        <v>4811.1762446507901</v>
      </c>
      <c r="Q349">
        <v>4534.6304420387796</v>
      </c>
      <c r="R349">
        <v>60.104473611048697</v>
      </c>
      <c r="S349" s="1">
        <f>(Table2[[#This Row],[Close Price]]-Table2[[#This Row],[20D EMA]])/Table2[[#This Row],[20D EMA]]</f>
        <v>1.1365945289207475E-2</v>
      </c>
      <c r="T349" s="1">
        <f>(Table2[[#This Row],[Close Price]]-Table2[[#This Row],[50D EMA]])/Table2[[#This Row],[50D EMA]]</f>
        <v>1.3889276125252445E-2</v>
      </c>
      <c r="U349" s="1">
        <f>(Table2[[#This Row],[Close Price]]-Table2[[#This Row],[200D EMA]])/Table2[[#This Row],[200D EMA]]</f>
        <v>7.5721618850783504E-2</v>
      </c>
      <c r="V349">
        <v>0.98757234151966</v>
      </c>
      <c r="W349">
        <v>4817.6499999999996</v>
      </c>
      <c r="X349">
        <v>4920.95</v>
      </c>
      <c r="Y349">
        <v>4791.05</v>
      </c>
      <c r="Z349">
        <v>5015</v>
      </c>
      <c r="AA349">
        <v>4791.05</v>
      </c>
      <c r="AB349">
        <v>5015</v>
      </c>
      <c r="AC349" s="1">
        <f>(Table2[[#This Row],[Close Price]]/Table2[[#This Row],[Day Low]])-1</f>
        <v>1.2526854379209862E-2</v>
      </c>
      <c r="AD349" s="1">
        <f>(Table2[[#This Row],[Day High]]/Table2[[#This Row],[Close Price]])-1</f>
        <v>8.8048380483805033E-3</v>
      </c>
      <c r="AE349" s="1">
        <f>(Table2[[#This Row],[Close Price]]/Table2[[#This Row],[Current Week Low]])-1</f>
        <v>1.8148422579601586E-2</v>
      </c>
      <c r="AF349" s="1">
        <f>(Table2[[#This Row],[Current Week High]]/Table2[[#This Row],[Close Price]])-1</f>
        <v>2.8085280852808481E-2</v>
      </c>
      <c r="AG349" s="1">
        <f>(Table2[[#This Row],[Close Price]]/Table2[[#This Row],[Current Month Low]])-1</f>
        <v>1.8148422579601586E-2</v>
      </c>
      <c r="AH349" s="1">
        <f>(Table2[[#This Row],[Current Month High]]/Table2[[#This Row],[Close Price]])-1</f>
        <v>2.8085280852808481E-2</v>
      </c>
      <c r="AI349">
        <v>4.65354653546534</v>
      </c>
      <c r="AJ349">
        <v>40.1683859659205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7.0000000000000007E-2</v>
      </c>
      <c r="AM349" t="s">
        <v>3203</v>
      </c>
      <c r="AN349">
        <v>2.5</v>
      </c>
      <c r="AO349" t="s">
        <v>3203</v>
      </c>
      <c r="AP349">
        <v>8.0285858488917006E-2</v>
      </c>
      <c r="AQ349">
        <f>(Table2[[#This Row],[Sharpe Ratio]]-AVERAGE(Table2[Sharpe Ratio]))/_xlfn.STDEV.P(Table2[Sharpe Ratio])</f>
        <v>0.20272630655805152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-0.18409550845728562</v>
      </c>
      <c r="AS349">
        <f>_xlfn.RANK.AVG(Table2[[#This Row],[1Y Return vs Nifty Z-Score]],Table2[1Y Return vs Nifty Z-Score])</f>
        <v>336</v>
      </c>
      <c r="AT349">
        <f>_xlfn.RANK.AVG(Table2[[#This Row],[6M Return vs Nifty Z-Score]],Table2[6M Return vs Nifty Z-Score])</f>
        <v>442</v>
      </c>
      <c r="AU349">
        <f>_xlfn.RANK.AVG(Table2[[#This Row],[Sharpe Ratio Z-Score]],Table2[Sharpe Ratio Z-Score])</f>
        <v>294</v>
      </c>
      <c r="AV349">
        <f>(Table2[[#This Row],[Rank 1Y]]+Table2[[#This Row],[Rank 6M]]+Table2[[#This Row],[Rank Sharpe]])/3</f>
        <v>357.33333333333331</v>
      </c>
    </row>
    <row r="350" spans="1:48" hidden="1" x14ac:dyDescent="0.3">
      <c r="A350" t="s">
        <v>961</v>
      </c>
      <c r="B350" t="s">
        <v>962</v>
      </c>
      <c r="C350" t="s">
        <v>3173</v>
      </c>
      <c r="D350" t="s">
        <v>590</v>
      </c>
      <c r="E350">
        <v>15544.32697674</v>
      </c>
      <c r="F350">
        <v>535.9</v>
      </c>
      <c r="G350">
        <v>14.012572539910799</v>
      </c>
      <c r="H350">
        <f>(Table2[[#This Row],[1Y Return vs Nifty]]-AVERAGE(Table2[1Y Return vs Nifty]))/_xlfn.STDEV.P(Table2[1Y Return vs Nifty])</f>
        <v>-0.17102920381561276</v>
      </c>
      <c r="I350">
        <v>-8.6998848893388505</v>
      </c>
      <c r="J350">
        <f>(Table2[[#This Row],[1M Return vs Nifty]]-AVERAGE(Table2[1M Return vs Nifty]))/_xlfn.STDEV.P(Table2[1M Return vs Nifty])</f>
        <v>-0.99254583260421192</v>
      </c>
      <c r="K350">
        <v>-13.0898061026951</v>
      </c>
      <c r="L350">
        <f>(Table2[[#This Row],[6M Return vs Nifty]]-AVERAGE(Table2[6M Return vs Nifty]))/_xlfn.STDEV.P(Table2[6M Return vs Nifty])</f>
        <v>-0.71867479230097087</v>
      </c>
      <c r="M350">
        <v>-0.176459827504716</v>
      </c>
      <c r="N350">
        <f>(Table2[[#This Row],[1W Return vs Nifty]]-AVERAGE(Table2[1W Return vs Nifty]))/_xlfn.STDEV.P(Table2[1W Return vs Nifty])</f>
        <v>-0.78099646262789257</v>
      </c>
      <c r="O350">
        <v>514.57000000000005</v>
      </c>
      <c r="P350">
        <v>556.12469089395802</v>
      </c>
      <c r="Q350">
        <v>576.73430585462597</v>
      </c>
      <c r="R350">
        <v>44.1742898278534</v>
      </c>
      <c r="S350">
        <f>(Table2[[#This Row],[Close Price]]-Table2[[#This Row],[20D EMA]])/Table2[[#This Row],[20D EMA]]</f>
        <v>4.1452086207901598E-2</v>
      </c>
      <c r="T350">
        <f>(Table2[[#This Row],[Close Price]]-Table2[[#This Row],[50D EMA]])/Table2[[#This Row],[50D EMA]]</f>
        <v>-3.6367187476332517E-2</v>
      </c>
      <c r="U350">
        <f>(Table2[[#This Row],[Close Price]]-Table2[[#This Row],[200D EMA]])/Table2[[#This Row],[200D EMA]]</f>
        <v>-7.0802630327523569E-2</v>
      </c>
      <c r="V350">
        <v>1.8430640616331599</v>
      </c>
      <c r="W350">
        <v>492.6</v>
      </c>
      <c r="X350">
        <v>569.6</v>
      </c>
      <c r="Y350">
        <v>478</v>
      </c>
      <c r="Z350">
        <v>569.6</v>
      </c>
      <c r="AA350">
        <v>478</v>
      </c>
      <c r="AB350">
        <v>569.6</v>
      </c>
      <c r="AC350" s="1">
        <f>(Table2[[#This Row],[Close Price]]/Table2[[#This Row],[Day Low]])-1</f>
        <v>8.790093382054387E-2</v>
      </c>
      <c r="AD350" s="1">
        <f>(Table2[[#This Row],[Day High]]/Table2[[#This Row],[Close Price]])-1</f>
        <v>6.2884866579585808E-2</v>
      </c>
      <c r="AE350" s="1">
        <f>(Table2[[#This Row],[Close Price]]/Table2[[#This Row],[Current Week Low]])-1</f>
        <v>0.12112970711297066</v>
      </c>
      <c r="AF350" s="1">
        <f>(Table2[[#This Row],[Current Week High]]/Table2[[#This Row],[Close Price]])-1</f>
        <v>6.2884866579585808E-2</v>
      </c>
      <c r="AG350" s="1">
        <f>(Table2[[#This Row],[Close Price]]/Table2[[#This Row],[Current Month Low]])-1</f>
        <v>0.12112970711297066</v>
      </c>
      <c r="AH350" s="1">
        <f>(Table2[[#This Row],[Current Month High]]/Table2[[#This Row],[Close Price]])-1</f>
        <v>6.2884866579585808E-2</v>
      </c>
      <c r="AI350">
        <v>45.969397275611101</v>
      </c>
      <c r="AJ350">
        <v>45.486629564273002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-0.2</v>
      </c>
      <c r="AM350" t="s">
        <v>3202</v>
      </c>
      <c r="AN350">
        <v>10.17</v>
      </c>
      <c r="AO350" t="s">
        <v>3203</v>
      </c>
      <c r="AP350">
        <v>0.129864329183983</v>
      </c>
      <c r="AQ350">
        <f>(Table2[[#This Row],[Sharpe Ratio]]-AVERAGE(Table2[Sharpe Ratio]))/_xlfn.STDEV.P(Table2[Sharpe Ratio])</f>
        <v>0.79419957124740959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345</v>
      </c>
      <c r="AT350">
        <f>_xlfn.RANK.AVG(Table2[[#This Row],[6M Return vs Nifty Z-Score]],Table2[6M Return vs Nifty Z-Score])</f>
        <v>577</v>
      </c>
      <c r="AU350">
        <f>_xlfn.RANK.AVG(Table2[[#This Row],[Sharpe Ratio Z-Score]],Table2[Sharpe Ratio Z-Score])</f>
        <v>150</v>
      </c>
      <c r="AV350">
        <f>(Table2[[#This Row],[Rank 1Y]]+Table2[[#This Row],[Rank 6M]]+Table2[[#This Row],[Rank Sharpe]])/3</f>
        <v>357.33333333333331</v>
      </c>
    </row>
    <row r="351" spans="1:48" hidden="1" x14ac:dyDescent="0.3">
      <c r="A351" t="s">
        <v>164</v>
      </c>
      <c r="B351" t="s">
        <v>165</v>
      </c>
      <c r="C351" t="s">
        <v>3166</v>
      </c>
      <c r="D351" t="s">
        <v>166</v>
      </c>
      <c r="E351">
        <v>156913.135405315</v>
      </c>
      <c r="F351">
        <v>3995.75</v>
      </c>
      <c r="G351">
        <v>29.845734433080398</v>
      </c>
      <c r="H351">
        <f>(Table2[[#This Row],[1Y Return vs Nifty]]-AVERAGE(Table2[1Y Return vs Nifty]))/_xlfn.STDEV.P(Table2[1Y Return vs Nifty])</f>
        <v>0.10924978326607362</v>
      </c>
      <c r="I351">
        <v>-9.8475384891288993</v>
      </c>
      <c r="J351">
        <f>(Table2[[#This Row],[1M Return vs Nifty]]-AVERAGE(Table2[1M Return vs Nifty]))/_xlfn.STDEV.P(Table2[1M Return vs Nifty])</f>
        <v>-1.1132589431999036</v>
      </c>
      <c r="K351">
        <v>-7.31228759160979</v>
      </c>
      <c r="L351">
        <f>(Table2[[#This Row],[6M Return vs Nifty]]-AVERAGE(Table2[6M Return vs Nifty]))/_xlfn.STDEV.P(Table2[6M Return vs Nifty])</f>
        <v>-0.53124608266726048</v>
      </c>
      <c r="M351">
        <v>-0.26854280658139501</v>
      </c>
      <c r="N351">
        <f>(Table2[[#This Row],[1W Return vs Nifty]]-AVERAGE(Table2[1W Return vs Nifty]))/_xlfn.STDEV.P(Table2[1W Return vs Nifty])</f>
        <v>-0.80437463985696145</v>
      </c>
      <c r="O351">
        <v>4265.87</v>
      </c>
      <c r="P351">
        <v>4449.3635332983204</v>
      </c>
      <c r="Q351">
        <v>4056.5343865239201</v>
      </c>
      <c r="R351">
        <v>34.934305773460999</v>
      </c>
      <c r="S351">
        <f>(Table2[[#This Row],[Close Price]]-Table2[[#This Row],[20D EMA]])/Table2[[#This Row],[20D EMA]]</f>
        <v>-6.3321198254986652E-2</v>
      </c>
      <c r="T351">
        <f>(Table2[[#This Row],[Close Price]]-Table2[[#This Row],[50D EMA]])/Table2[[#This Row],[50D EMA]]</f>
        <v>-0.10195020701355367</v>
      </c>
      <c r="U351">
        <f>(Table2[[#This Row],[Close Price]]-Table2[[#This Row],[200D EMA]])/Table2[[#This Row],[200D EMA]]</f>
        <v>-1.4984314375800676E-2</v>
      </c>
      <c r="V351">
        <v>1.3511454813013899</v>
      </c>
      <c r="W351">
        <v>3980</v>
      </c>
      <c r="X351">
        <v>4090.5</v>
      </c>
      <c r="Y351">
        <v>3874</v>
      </c>
      <c r="Z351">
        <v>4090.5</v>
      </c>
      <c r="AA351">
        <v>3874</v>
      </c>
      <c r="AB351">
        <v>4099.7</v>
      </c>
      <c r="AC351" s="1">
        <f>(Table2[[#This Row],[Close Price]]/Table2[[#This Row],[Day Low]])-1</f>
        <v>3.957286432160867E-3</v>
      </c>
      <c r="AD351" s="1">
        <f>(Table2[[#This Row],[Day High]]/Table2[[#This Row],[Close Price]])-1</f>
        <v>2.3712694738159401E-2</v>
      </c>
      <c r="AE351" s="1">
        <f>(Table2[[#This Row],[Close Price]]/Table2[[#This Row],[Current Week Low]])-1</f>
        <v>3.142746515229744E-2</v>
      </c>
      <c r="AF351" s="1">
        <f>(Table2[[#This Row],[Current Week High]]/Table2[[#This Row],[Close Price]])-1</f>
        <v>2.3712694738159401E-2</v>
      </c>
      <c r="AG351" s="1">
        <f>(Table2[[#This Row],[Close Price]]/Table2[[#This Row],[Current Month Low]])-1</f>
        <v>3.142746515229744E-2</v>
      </c>
      <c r="AH351" s="1">
        <f>(Table2[[#This Row],[Current Month High]]/Table2[[#This Row],[Close Price]])-1</f>
        <v>2.6015141087405214E-2</v>
      </c>
      <c r="AI351">
        <v>26.0088844397172</v>
      </c>
      <c r="AJ351">
        <v>60.278780585639801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-0.02</v>
      </c>
      <c r="AM351" t="s">
        <v>3202</v>
      </c>
      <c r="AN351">
        <v>-11.68</v>
      </c>
      <c r="AO351" t="s">
        <v>3202</v>
      </c>
      <c r="AP351">
        <v>7.1282112164338995E-2</v>
      </c>
      <c r="AQ351">
        <f>(Table2[[#This Row],[Sharpe Ratio]]-AVERAGE(Table2[Sharpe Ratio]))/_xlfn.STDEV.P(Table2[Sharpe Ratio])</f>
        <v>9.5311229844865383E-2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254</v>
      </c>
      <c r="AT351">
        <f>_xlfn.RANK.AVG(Table2[[#This Row],[6M Return vs Nifty Z-Score]],Table2[6M Return vs Nifty Z-Score])</f>
        <v>502</v>
      </c>
      <c r="AU351">
        <f>_xlfn.RANK.AVG(Table2[[#This Row],[Sharpe Ratio Z-Score]],Table2[Sharpe Ratio Z-Score])</f>
        <v>317</v>
      </c>
      <c r="AV351">
        <f>(Table2[[#This Row],[Rank 1Y]]+Table2[[#This Row],[Rank 6M]]+Table2[[#This Row],[Rank Sharpe]])/3</f>
        <v>357.66666666666669</v>
      </c>
    </row>
    <row r="352" spans="1:48" hidden="1" x14ac:dyDescent="0.3">
      <c r="A352" t="s">
        <v>1237</v>
      </c>
      <c r="B352" t="s">
        <v>1238</v>
      </c>
      <c r="C352" t="s">
        <v>3175</v>
      </c>
      <c r="D352" t="s">
        <v>1049</v>
      </c>
      <c r="E352">
        <v>9597.1830030500005</v>
      </c>
      <c r="F352">
        <v>512.5</v>
      </c>
      <c r="G352">
        <v>24.895507723482201</v>
      </c>
      <c r="H352">
        <f>(Table2[[#This Row],[1Y Return vs Nifty]]-AVERAGE(Table2[1Y Return vs Nifty]))/_xlfn.STDEV.P(Table2[1Y Return vs Nifty])</f>
        <v>2.1620758984484394E-2</v>
      </c>
      <c r="I352">
        <v>-16.458071321466999</v>
      </c>
      <c r="J352">
        <f>(Table2[[#This Row],[1M Return vs Nifty]]-AVERAGE(Table2[1M Return vs Nifty]))/_xlfn.STDEV.P(Table2[1M Return vs Nifty])</f>
        <v>-1.808571519252872</v>
      </c>
      <c r="K352">
        <v>10.225352588164199</v>
      </c>
      <c r="L352">
        <f>(Table2[[#This Row],[6M Return vs Nifty]]-AVERAGE(Table2[6M Return vs Nifty]))/_xlfn.STDEV.P(Table2[6M Return vs Nifty])</f>
        <v>3.7693205473225064E-2</v>
      </c>
      <c r="M352">
        <v>-2.6950405181356198</v>
      </c>
      <c r="N352">
        <f>(Table2[[#This Row],[1W Return vs Nifty]]-AVERAGE(Table2[1W Return vs Nifty]))/_xlfn.STDEV.P(Table2[1W Return vs Nifty])</f>
        <v>-1.4204178447516131</v>
      </c>
      <c r="O352">
        <v>525.97</v>
      </c>
      <c r="P352">
        <v>534.21626398739102</v>
      </c>
      <c r="Q352">
        <v>486.64131249392199</v>
      </c>
      <c r="R352">
        <v>37.713586406039703</v>
      </c>
      <c r="S352">
        <f>(Table2[[#This Row],[Close Price]]-Table2[[#This Row],[20D EMA]])/Table2[[#This Row],[20D EMA]]</f>
        <v>-2.5609825655455686E-2</v>
      </c>
      <c r="T352">
        <f>(Table2[[#This Row],[Close Price]]-Table2[[#This Row],[50D EMA]])/Table2[[#This Row],[50D EMA]]</f>
        <v>-4.0650697950116284E-2</v>
      </c>
      <c r="U352">
        <f>(Table2[[#This Row],[Close Price]]-Table2[[#This Row],[200D EMA]])/Table2[[#This Row],[200D EMA]]</f>
        <v>5.3137057710037683E-2</v>
      </c>
      <c r="V352">
        <v>0.69288042953468998</v>
      </c>
      <c r="W352">
        <v>497</v>
      </c>
      <c r="X352">
        <v>522.4</v>
      </c>
      <c r="Y352">
        <v>494</v>
      </c>
      <c r="Z352">
        <v>543.29999999999995</v>
      </c>
      <c r="AA352">
        <v>494</v>
      </c>
      <c r="AB352">
        <v>550</v>
      </c>
      <c r="AC352" s="1">
        <f>(Table2[[#This Row],[Close Price]]/Table2[[#This Row],[Day Low]])-1</f>
        <v>3.1187122736418438E-2</v>
      </c>
      <c r="AD352" s="1">
        <f>(Table2[[#This Row],[Day High]]/Table2[[#This Row],[Close Price]])-1</f>
        <v>1.9317073170731724E-2</v>
      </c>
      <c r="AE352" s="1">
        <f>(Table2[[#This Row],[Close Price]]/Table2[[#This Row],[Current Week Low]])-1</f>
        <v>3.7449392712550544E-2</v>
      </c>
      <c r="AF352" s="1">
        <f>(Table2[[#This Row],[Current Week High]]/Table2[[#This Row],[Close Price]])-1</f>
        <v>6.0097560975609587E-2</v>
      </c>
      <c r="AG352" s="1">
        <f>(Table2[[#This Row],[Close Price]]/Table2[[#This Row],[Current Month Low]])-1</f>
        <v>3.7449392712550544E-2</v>
      </c>
      <c r="AH352" s="1">
        <f>(Table2[[#This Row],[Current Month High]]/Table2[[#This Row],[Close Price]])-1</f>
        <v>7.3170731707317138E-2</v>
      </c>
      <c r="AI352">
        <v>34.419512195121897</v>
      </c>
      <c r="AJ352">
        <v>57.2809574957802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0.01</v>
      </c>
      <c r="AM352" t="s">
        <v>3203</v>
      </c>
      <c r="AN352">
        <v>1.41</v>
      </c>
      <c r="AO352" t="s">
        <v>3203</v>
      </c>
      <c r="AP352">
        <v>1.2984562675799E-2</v>
      </c>
      <c r="AQ352">
        <f>(Table2[[#This Row],[Sharpe Ratio]]-AVERAGE(Table2[Sharpe Ratio]))/_xlfn.STDEV.P(Table2[Sharpe Ratio])</f>
        <v>-0.60018101580053596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293</v>
      </c>
      <c r="AT352">
        <f>_xlfn.RANK.AVG(Table2[[#This Row],[6M Return vs Nifty Z-Score]],Table2[6M Return vs Nifty Z-Score])</f>
        <v>292</v>
      </c>
      <c r="AU352">
        <f>_xlfn.RANK.AVG(Table2[[#This Row],[Sharpe Ratio Z-Score]],Table2[Sharpe Ratio Z-Score])</f>
        <v>488</v>
      </c>
      <c r="AV352">
        <f>(Table2[[#This Row],[Rank 1Y]]+Table2[[#This Row],[Rank 6M]]+Table2[[#This Row],[Rank Sharpe]])/3</f>
        <v>357.66666666666669</v>
      </c>
    </row>
    <row r="353" spans="1:48" hidden="1" x14ac:dyDescent="0.3">
      <c r="A353" t="s">
        <v>235</v>
      </c>
      <c r="B353" t="s">
        <v>236</v>
      </c>
      <c r="C353" t="s">
        <v>3159</v>
      </c>
      <c r="D353" t="s">
        <v>237</v>
      </c>
      <c r="E353">
        <v>105927.74147665501</v>
      </c>
      <c r="F353">
        <v>1438.95</v>
      </c>
      <c r="G353">
        <v>8.2079990190805798</v>
      </c>
      <c r="H353">
        <f>(Table2[[#This Row],[1Y Return vs Nifty]]-AVERAGE(Table2[1Y Return vs Nifty]))/_xlfn.STDEV.P(Table2[1Y Return vs Nifty])</f>
        <v>-0.27378189451861845</v>
      </c>
      <c r="I353">
        <v>-2.7741227572873499</v>
      </c>
      <c r="J353">
        <f>(Table2[[#This Row],[1M Return vs Nifty]]-AVERAGE(Table2[1M Return vs Nifty]))/_xlfn.STDEV.P(Table2[1M Return vs Nifty])</f>
        <v>-0.3692591721162779</v>
      </c>
      <c r="K353">
        <v>11.163077145920999</v>
      </c>
      <c r="L353">
        <f>(Table2[[#This Row],[6M Return vs Nifty]]-AVERAGE(Table2[6M Return vs Nifty]))/_xlfn.STDEV.P(Table2[6M Return vs Nifty])</f>
        <v>6.8113965443959104E-2</v>
      </c>
      <c r="M353">
        <v>0.88005106635298402</v>
      </c>
      <c r="N353">
        <f>(Table2[[#This Row],[1W Return vs Nifty]]-AVERAGE(Table2[1W Return vs Nifty]))/_xlfn.STDEV.P(Table2[1W Return vs Nifty])</f>
        <v>-0.51276775012631659</v>
      </c>
      <c r="O353">
        <v>1474.71</v>
      </c>
      <c r="P353">
        <v>1481.4711903591101</v>
      </c>
      <c r="Q353">
        <v>1326.2650110322099</v>
      </c>
      <c r="R353">
        <v>42.701603651193899</v>
      </c>
      <c r="S353">
        <f>(Table2[[#This Row],[Close Price]]-Table2[[#This Row],[20D EMA]])/Table2[[#This Row],[20D EMA]]</f>
        <v>-2.4248835364241099E-2</v>
      </c>
      <c r="T353">
        <f>(Table2[[#This Row],[Close Price]]-Table2[[#This Row],[50D EMA]])/Table2[[#This Row],[50D EMA]]</f>
        <v>-2.8702002871080382E-2</v>
      </c>
      <c r="U353">
        <f>(Table2[[#This Row],[Close Price]]-Table2[[#This Row],[200D EMA]])/Table2[[#This Row],[200D EMA]]</f>
        <v>8.4964157261518389E-2</v>
      </c>
      <c r="V353">
        <v>0.67904186194395699</v>
      </c>
      <c r="W353">
        <v>1424.25</v>
      </c>
      <c r="X353">
        <v>1465.95</v>
      </c>
      <c r="Y353">
        <v>1418.4</v>
      </c>
      <c r="Z353">
        <v>1465.95</v>
      </c>
      <c r="AA353">
        <v>1418.4</v>
      </c>
      <c r="AB353">
        <v>1474.95</v>
      </c>
      <c r="AC353" s="1">
        <f>(Table2[[#This Row],[Close Price]]/Table2[[#This Row],[Day Low]])-1</f>
        <v>1.0321221695629212E-2</v>
      </c>
      <c r="AD353" s="1">
        <f>(Table2[[#This Row],[Day High]]/Table2[[#This Row],[Close Price]])-1</f>
        <v>1.8763681851349912E-2</v>
      </c>
      <c r="AE353" s="1">
        <f>(Table2[[#This Row],[Close Price]]/Table2[[#This Row],[Current Week Low]])-1</f>
        <v>1.4488155668358704E-2</v>
      </c>
      <c r="AF353" s="1">
        <f>(Table2[[#This Row],[Current Week High]]/Table2[[#This Row],[Close Price]])-1</f>
        <v>1.8763681851349912E-2</v>
      </c>
      <c r="AG353" s="1">
        <f>(Table2[[#This Row],[Close Price]]/Table2[[#This Row],[Current Month Low]])-1</f>
        <v>1.4488155668358704E-2</v>
      </c>
      <c r="AH353" s="1">
        <f>(Table2[[#This Row],[Current Month High]]/Table2[[#This Row],[Close Price]])-1</f>
        <v>2.5018242468466623E-2</v>
      </c>
      <c r="AI353">
        <v>14.4932068522186</v>
      </c>
      <c r="AJ353">
        <v>40.5293227208359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0.05</v>
      </c>
      <c r="AM353" t="s">
        <v>3203</v>
      </c>
      <c r="AN353">
        <v>-2.31</v>
      </c>
      <c r="AO353" t="s">
        <v>3202</v>
      </c>
      <c r="AP353">
        <v>4.6399253627704001E-2</v>
      </c>
      <c r="AQ353">
        <f>(Table2[[#This Row],[Sharpe Ratio]]-AVERAGE(Table2[Sharpe Ratio]))/_xlfn.STDEV.P(Table2[Sharpe Ratio])</f>
        <v>-0.20154233112896355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397</v>
      </c>
      <c r="AT353">
        <f>_xlfn.RANK.AVG(Table2[[#This Row],[6M Return vs Nifty Z-Score]],Table2[6M Return vs Nifty Z-Score])</f>
        <v>280</v>
      </c>
      <c r="AU353">
        <f>_xlfn.RANK.AVG(Table2[[#This Row],[Sharpe Ratio Z-Score]],Table2[Sharpe Ratio Z-Score])</f>
        <v>397</v>
      </c>
      <c r="AV353">
        <f>(Table2[[#This Row],[Rank 1Y]]+Table2[[#This Row],[Rank 6M]]+Table2[[#This Row],[Rank Sharpe]])/3</f>
        <v>358</v>
      </c>
    </row>
    <row r="354" spans="1:48" hidden="1" x14ac:dyDescent="0.3">
      <c r="A354" t="s">
        <v>356</v>
      </c>
      <c r="B354" t="s">
        <v>357</v>
      </c>
      <c r="C354" t="s">
        <v>3161</v>
      </c>
      <c r="D354" t="s">
        <v>51</v>
      </c>
      <c r="E354">
        <v>69990.959700000007</v>
      </c>
      <c r="F354">
        <v>5723.8</v>
      </c>
      <c r="G354">
        <v>17.427379935150899</v>
      </c>
      <c r="H354">
        <f>(Table2[[#This Row],[1Y Return vs Nifty]]-AVERAGE(Table2[1Y Return vs Nifty]))/_xlfn.STDEV.P(Table2[1Y Return vs Nifty])</f>
        <v>-0.11058020668700776</v>
      </c>
      <c r="I354">
        <v>-3.66267326513668</v>
      </c>
      <c r="J354">
        <f>(Table2[[#This Row],[1M Return vs Nifty]]-AVERAGE(Table2[1M Return vs Nifty]))/_xlfn.STDEV.P(Table2[1M Return vs Nifty])</f>
        <v>-0.46271916365335519</v>
      </c>
      <c r="K354">
        <v>3.3326472105587301</v>
      </c>
      <c r="L354">
        <f>(Table2[[#This Row],[6M Return vs Nifty]]-AVERAGE(Table2[6M Return vs Nifty]))/_xlfn.STDEV.P(Table2[6M Return vs Nifty])</f>
        <v>-0.18591332600411817</v>
      </c>
      <c r="M354">
        <v>1.04555706621585</v>
      </c>
      <c r="N354">
        <f>(Table2[[#This Row],[1W Return vs Nifty]]-AVERAGE(Table2[1W Return vs Nifty]))/_xlfn.STDEV.P(Table2[1W Return vs Nifty])</f>
        <v>-0.47074881637693877</v>
      </c>
      <c r="O354">
        <v>5920.56</v>
      </c>
      <c r="P354">
        <v>5944.5571401769203</v>
      </c>
      <c r="Q354">
        <v>5396.08852992423</v>
      </c>
      <c r="R354">
        <v>46.382388226073303</v>
      </c>
      <c r="S354">
        <f>(Table2[[#This Row],[Close Price]]-Table2[[#This Row],[20D EMA]])/Table2[[#This Row],[20D EMA]]</f>
        <v>-3.3233342791898102E-2</v>
      </c>
      <c r="T354">
        <f>(Table2[[#This Row],[Close Price]]-Table2[[#This Row],[50D EMA]])/Table2[[#This Row],[50D EMA]]</f>
        <v>-3.7136011139485822E-2</v>
      </c>
      <c r="U354">
        <f>(Table2[[#This Row],[Close Price]]-Table2[[#This Row],[200D EMA]])/Table2[[#This Row],[200D EMA]]</f>
        <v>6.073129976619783E-2</v>
      </c>
      <c r="V354">
        <v>0.69616485630039904</v>
      </c>
      <c r="W354">
        <v>5675.15</v>
      </c>
      <c r="X354">
        <v>5958.9</v>
      </c>
      <c r="Y354">
        <v>5620.1</v>
      </c>
      <c r="Z354">
        <v>5958.9</v>
      </c>
      <c r="AA354">
        <v>5620.1</v>
      </c>
      <c r="AB354">
        <v>5958.9</v>
      </c>
      <c r="AC354" s="1">
        <f>(Table2[[#This Row],[Close Price]]/Table2[[#This Row],[Day Low]])-1</f>
        <v>8.5724606398069891E-3</v>
      </c>
      <c r="AD354" s="1">
        <f>(Table2[[#This Row],[Day High]]/Table2[[#This Row],[Close Price]])-1</f>
        <v>4.1074111604178842E-2</v>
      </c>
      <c r="AE354" s="1">
        <f>(Table2[[#This Row],[Close Price]]/Table2[[#This Row],[Current Week Low]])-1</f>
        <v>1.8451628974573309E-2</v>
      </c>
      <c r="AF354" s="1">
        <f>(Table2[[#This Row],[Current Week High]]/Table2[[#This Row],[Close Price]])-1</f>
        <v>4.1074111604178842E-2</v>
      </c>
      <c r="AG354" s="1">
        <f>(Table2[[#This Row],[Close Price]]/Table2[[#This Row],[Current Month Low]])-1</f>
        <v>1.8451628974573309E-2</v>
      </c>
      <c r="AH354" s="1">
        <f>(Table2[[#This Row],[Current Month High]]/Table2[[#This Row],[Close Price]])-1</f>
        <v>4.1074111604178842E-2</v>
      </c>
      <c r="AI354">
        <v>12.510919319333301</v>
      </c>
      <c r="AJ354">
        <v>50.041941910454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-0.01</v>
      </c>
      <c r="AM354" t="s">
        <v>3202</v>
      </c>
      <c r="AN354">
        <v>-6.32</v>
      </c>
      <c r="AO354" t="s">
        <v>3202</v>
      </c>
      <c r="AP354">
        <v>5.6165654129600999E-2</v>
      </c>
      <c r="AQ354">
        <f>(Table2[[#This Row],[Sharpe Ratio]]-AVERAGE(Table2[Sharpe Ratio]))/_xlfn.STDEV.P(Table2[Sharpe Ratio])</f>
        <v>-8.502875763352935E-2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328</v>
      </c>
      <c r="AT354">
        <f>_xlfn.RANK.AVG(Table2[[#This Row],[6M Return vs Nifty Z-Score]],Table2[6M Return vs Nifty Z-Score])</f>
        <v>374</v>
      </c>
      <c r="AU354">
        <f>_xlfn.RANK.AVG(Table2[[#This Row],[Sharpe Ratio Z-Score]],Table2[Sharpe Ratio Z-Score])</f>
        <v>375</v>
      </c>
      <c r="AV354">
        <f>(Table2[[#This Row],[Rank 1Y]]+Table2[[#This Row],[Rank 6M]]+Table2[[#This Row],[Rank Sharpe]])/3</f>
        <v>359</v>
      </c>
    </row>
    <row r="355" spans="1:48" hidden="1" x14ac:dyDescent="0.3">
      <c r="A355" t="s">
        <v>185</v>
      </c>
      <c r="B355" t="s">
        <v>186</v>
      </c>
      <c r="C355" t="s">
        <v>3155</v>
      </c>
      <c r="D355" t="s">
        <v>18</v>
      </c>
      <c r="E355">
        <v>137530.62396960001</v>
      </c>
      <c r="F355">
        <v>315</v>
      </c>
      <c r="G355">
        <v>44.295563845688299</v>
      </c>
      <c r="H355">
        <f>(Table2[[#This Row],[1Y Return vs Nifty]]-AVERAGE(Table2[1Y Return vs Nifty]))/_xlfn.STDEV.P(Table2[1Y Return vs Nifty])</f>
        <v>0.36504098773901333</v>
      </c>
      <c r="I355">
        <v>-4.9046906206160399</v>
      </c>
      <c r="J355">
        <f>(Table2[[#This Row],[1M Return vs Nifty]]-AVERAGE(Table2[1M Return vs Nifty]))/_xlfn.STDEV.P(Table2[1M Return vs Nifty])</f>
        <v>-0.59335769292837026</v>
      </c>
      <c r="K355">
        <v>-4.2522457826298403</v>
      </c>
      <c r="L355">
        <f>(Table2[[#This Row],[6M Return vs Nifty]]-AVERAGE(Table2[6M Return vs Nifty]))/_xlfn.STDEV.P(Table2[6M Return vs Nifty])</f>
        <v>-0.43197514366778028</v>
      </c>
      <c r="M355">
        <v>1.59479752076199</v>
      </c>
      <c r="N355">
        <f>(Table2[[#This Row],[1W Return vs Nifty]]-AVERAGE(Table2[1W Return vs Nifty]))/_xlfn.STDEV.P(Table2[1W Return vs Nifty])</f>
        <v>-0.33130675209422616</v>
      </c>
      <c r="O355">
        <v>320.83999999999997</v>
      </c>
      <c r="P355">
        <v>329.46604633015801</v>
      </c>
      <c r="Q355">
        <v>306.36775754197203</v>
      </c>
      <c r="R355">
        <v>49.433476061708902</v>
      </c>
      <c r="S355">
        <f>(Table2[[#This Row],[Close Price]]-Table2[[#This Row],[20D EMA]])/Table2[[#This Row],[20D EMA]]</f>
        <v>-1.8202219174666422E-2</v>
      </c>
      <c r="T355">
        <f>(Table2[[#This Row],[Close Price]]-Table2[[#This Row],[50D EMA]])/Table2[[#This Row],[50D EMA]]</f>
        <v>-4.3907548262686773E-2</v>
      </c>
      <c r="U355">
        <f>(Table2[[#This Row],[Close Price]]-Table2[[#This Row],[200D EMA]])/Table2[[#This Row],[200D EMA]]</f>
        <v>2.8176080039510578E-2</v>
      </c>
      <c r="V355">
        <v>0.77071589167246302</v>
      </c>
      <c r="W355">
        <v>311.10000000000002</v>
      </c>
      <c r="X355">
        <v>317.7</v>
      </c>
      <c r="Y355">
        <v>298.10000000000002</v>
      </c>
      <c r="Z355">
        <v>319</v>
      </c>
      <c r="AA355">
        <v>298.10000000000002</v>
      </c>
      <c r="AB355">
        <v>319</v>
      </c>
      <c r="AC355" s="1">
        <f>(Table2[[#This Row],[Close Price]]/Table2[[#This Row],[Day Low]])-1</f>
        <v>1.2536162005785778E-2</v>
      </c>
      <c r="AD355" s="1">
        <f>(Table2[[#This Row],[Day High]]/Table2[[#This Row],[Close Price]])-1</f>
        <v>8.5714285714284522E-3</v>
      </c>
      <c r="AE355" s="1">
        <f>(Table2[[#This Row],[Close Price]]/Table2[[#This Row],[Current Week Low]])-1</f>
        <v>5.6692385105669096E-2</v>
      </c>
      <c r="AF355" s="1">
        <f>(Table2[[#This Row],[Current Week High]]/Table2[[#This Row],[Close Price]])-1</f>
        <v>1.2698412698412653E-2</v>
      </c>
      <c r="AG355" s="1">
        <f>(Table2[[#This Row],[Close Price]]/Table2[[#This Row],[Current Month Low]])-1</f>
        <v>5.6692385105669096E-2</v>
      </c>
      <c r="AH355" s="1">
        <f>(Table2[[#This Row],[Current Month High]]/Table2[[#This Row],[Close Price]])-1</f>
        <v>1.2698412698412653E-2</v>
      </c>
      <c r="AI355">
        <v>19.3650793650793</v>
      </c>
      <c r="AJ355">
        <v>72.037138175860093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0</v>
      </c>
      <c r="AM355" t="s">
        <v>3204</v>
      </c>
      <c r="AN355">
        <v>-2.4500000000000002</v>
      </c>
      <c r="AO355" t="s">
        <v>3202</v>
      </c>
      <c r="AP355">
        <v>3.9253288889080001E-2</v>
      </c>
      <c r="AQ355">
        <f>(Table2[[#This Row],[Sharpe Ratio]]-AVERAGE(Table2[Sharpe Ratio]))/_xlfn.STDEV.P(Table2[Sharpe Ratio])</f>
        <v>-0.28679399448310583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195</v>
      </c>
      <c r="AT355">
        <f>_xlfn.RANK.AVG(Table2[[#This Row],[6M Return vs Nifty Z-Score]],Table2[6M Return vs Nifty Z-Score])</f>
        <v>464</v>
      </c>
      <c r="AU355">
        <f>_xlfn.RANK.AVG(Table2[[#This Row],[Sharpe Ratio Z-Score]],Table2[Sharpe Ratio Z-Score])</f>
        <v>421</v>
      </c>
      <c r="AV355">
        <f>(Table2[[#This Row],[Rank 1Y]]+Table2[[#This Row],[Rank 6M]]+Table2[[#This Row],[Rank Sharpe]])/3</f>
        <v>360</v>
      </c>
    </row>
    <row r="356" spans="1:48" hidden="1" x14ac:dyDescent="0.3">
      <c r="A356" t="s">
        <v>103</v>
      </c>
      <c r="B356" t="s">
        <v>104</v>
      </c>
      <c r="C356" t="s">
        <v>3155</v>
      </c>
      <c r="D356" t="s">
        <v>105</v>
      </c>
      <c r="E356">
        <v>268571.70049065998</v>
      </c>
      <c r="F356">
        <v>435.35</v>
      </c>
      <c r="G356">
        <v>13.8403448318226</v>
      </c>
      <c r="H356">
        <f>(Table2[[#This Row],[1Y Return vs Nifty]]-AVERAGE(Table2[1Y Return vs Nifty]))/_xlfn.STDEV.P(Table2[1Y Return vs Nifty])</f>
        <v>-0.17407798256846471</v>
      </c>
      <c r="I356">
        <v>-10.3300314389547</v>
      </c>
      <c r="J356">
        <f>(Table2[[#This Row],[1M Return vs Nifty]]-AVERAGE(Table2[1M Return vs Nifty]))/_xlfn.STDEV.P(Table2[1M Return vs Nifty])</f>
        <v>-1.1640087729609208</v>
      </c>
      <c r="K356">
        <v>-13.033609097005399</v>
      </c>
      <c r="L356">
        <f>(Table2[[#This Row],[6M Return vs Nifty]]-AVERAGE(Table2[6M Return vs Nifty]))/_xlfn.STDEV.P(Table2[6M Return vs Nifty])</f>
        <v>-0.71685170298650336</v>
      </c>
      <c r="M356">
        <v>-3.30263001523296</v>
      </c>
      <c r="N356">
        <f>(Table2[[#This Row],[1W Return vs Nifty]]-AVERAGE(Table2[1W Return vs Nifty]))/_xlfn.STDEV.P(Table2[1W Return vs Nifty])</f>
        <v>-1.5746736593233182</v>
      </c>
      <c r="O356">
        <v>460.36</v>
      </c>
      <c r="P356">
        <v>478.79447814789597</v>
      </c>
      <c r="Q356">
        <v>456.49567293595999</v>
      </c>
      <c r="R356">
        <v>25.5709711621686</v>
      </c>
      <c r="S356">
        <f>(Table2[[#This Row],[Close Price]]-Table2[[#This Row],[20D EMA]])/Table2[[#This Row],[20D EMA]]</f>
        <v>-5.4327048396906746E-2</v>
      </c>
      <c r="T356">
        <f>(Table2[[#This Row],[Close Price]]-Table2[[#This Row],[50D EMA]])/Table2[[#This Row],[50D EMA]]</f>
        <v>-9.0737216343744639E-2</v>
      </c>
      <c r="U356">
        <f>(Table2[[#This Row],[Close Price]]-Table2[[#This Row],[200D EMA]])/Table2[[#This Row],[200D EMA]]</f>
        <v>-4.6321737947615571E-2</v>
      </c>
      <c r="V356">
        <v>1.06465153159695</v>
      </c>
      <c r="W356">
        <v>434.65</v>
      </c>
      <c r="X356">
        <v>440.35</v>
      </c>
      <c r="Y356">
        <v>427</v>
      </c>
      <c r="Z356">
        <v>458.15</v>
      </c>
      <c r="AA356">
        <v>427</v>
      </c>
      <c r="AB356">
        <v>459.55</v>
      </c>
      <c r="AC356" s="1">
        <f>(Table2[[#This Row],[Close Price]]/Table2[[#This Row],[Day Low]])-1</f>
        <v>1.6104911998160443E-3</v>
      </c>
      <c r="AD356" s="1">
        <f>(Table2[[#This Row],[Day High]]/Table2[[#This Row],[Close Price]])-1</f>
        <v>1.1485012059262667E-2</v>
      </c>
      <c r="AE356" s="1">
        <f>(Table2[[#This Row],[Close Price]]/Table2[[#This Row],[Current Week Low]])-1</f>
        <v>1.9555035128805631E-2</v>
      </c>
      <c r="AF356" s="1">
        <f>(Table2[[#This Row],[Current Week High]]/Table2[[#This Row],[Close Price]])-1</f>
        <v>5.2371654990237548E-2</v>
      </c>
      <c r="AG356" s="1">
        <f>(Table2[[#This Row],[Close Price]]/Table2[[#This Row],[Current Month Low]])-1</f>
        <v>1.9555035128805631E-2</v>
      </c>
      <c r="AH356" s="1">
        <f>(Table2[[#This Row],[Current Month High]]/Table2[[#This Row],[Close Price]])-1</f>
        <v>5.5587458366831211E-2</v>
      </c>
      <c r="AI356">
        <v>24.8535660962443</v>
      </c>
      <c r="AJ356">
        <v>38.801211541527202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-0.19</v>
      </c>
      <c r="AM356" t="s">
        <v>3202</v>
      </c>
      <c r="AN356">
        <v>-7.05</v>
      </c>
      <c r="AO356" t="s">
        <v>3202</v>
      </c>
      <c r="AP356">
        <v>0.12644479123351601</v>
      </c>
      <c r="AQ356">
        <f>(Table2[[#This Row],[Sharpe Ratio]]-AVERAGE(Table2[Sharpe Ratio]))/_xlfn.STDEV.P(Table2[Sharpe Ratio])</f>
        <v>0.75340433801539408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350</v>
      </c>
      <c r="AT356">
        <f>_xlfn.RANK.AVG(Table2[[#This Row],[6M Return vs Nifty Z-Score]],Table2[6M Return vs Nifty Z-Score])</f>
        <v>575</v>
      </c>
      <c r="AU356">
        <f>_xlfn.RANK.AVG(Table2[[#This Row],[Sharpe Ratio Z-Score]],Table2[Sharpe Ratio Z-Score])</f>
        <v>157</v>
      </c>
      <c r="AV356">
        <f>(Table2[[#This Row],[Rank 1Y]]+Table2[[#This Row],[Rank 6M]]+Table2[[#This Row],[Rank Sharpe]])/3</f>
        <v>360.66666666666669</v>
      </c>
    </row>
    <row r="357" spans="1:48" hidden="1" x14ac:dyDescent="0.3">
      <c r="A357" t="s">
        <v>330</v>
      </c>
      <c r="B357" t="s">
        <v>331</v>
      </c>
      <c r="C357" t="s">
        <v>3159</v>
      </c>
      <c r="D357" t="s">
        <v>202</v>
      </c>
      <c r="E357">
        <v>80887.167623429996</v>
      </c>
      <c r="F357">
        <v>2911.95</v>
      </c>
      <c r="G357">
        <v>12.867923046879501</v>
      </c>
      <c r="H357">
        <f>(Table2[[#This Row],[1Y Return vs Nifty]]-AVERAGE(Table2[1Y Return vs Nifty]))/_xlfn.STDEV.P(Table2[1Y Return vs Nifty])</f>
        <v>-0.19129181482376395</v>
      </c>
      <c r="I357">
        <v>-18.507696033279402</v>
      </c>
      <c r="J357">
        <f>(Table2[[#This Row],[1M Return vs Nifty]]-AVERAGE(Table2[1M Return vs Nifty]))/_xlfn.STDEV.P(Table2[1M Return vs Nifty])</f>
        <v>-2.0241562345031321</v>
      </c>
      <c r="K357">
        <v>-6.7811430834072404</v>
      </c>
      <c r="L357">
        <f>(Table2[[#This Row],[6M Return vs Nifty]]-AVERAGE(Table2[6M Return vs Nifty]))/_xlfn.STDEV.P(Table2[6M Return vs Nifty])</f>
        <v>-0.51401520238354936</v>
      </c>
      <c r="M357">
        <v>-4.0444356649748601</v>
      </c>
      <c r="N357">
        <f>(Table2[[#This Row],[1W Return vs Nifty]]-AVERAGE(Table2[1W Return vs Nifty]))/_xlfn.STDEV.P(Table2[1W Return vs Nifty])</f>
        <v>-1.7630044900922663</v>
      </c>
      <c r="O357">
        <v>3195.42</v>
      </c>
      <c r="P357">
        <v>3352.4123537784899</v>
      </c>
      <c r="Q357">
        <v>3039.7541218197398</v>
      </c>
      <c r="R357">
        <v>10.541981777896</v>
      </c>
      <c r="S357">
        <f>(Table2[[#This Row],[Close Price]]-Table2[[#This Row],[20D EMA]])/Table2[[#This Row],[20D EMA]]</f>
        <v>-8.8711343109826021E-2</v>
      </c>
      <c r="T357">
        <f>(Table2[[#This Row],[Close Price]]-Table2[[#This Row],[50D EMA]])/Table2[[#This Row],[50D EMA]]</f>
        <v>-0.13138668734532219</v>
      </c>
      <c r="U357">
        <f>(Table2[[#This Row],[Close Price]]-Table2[[#This Row],[200D EMA]])/Table2[[#This Row],[200D EMA]]</f>
        <v>-4.2044230124517579E-2</v>
      </c>
      <c r="V357">
        <v>1.1760724674902101</v>
      </c>
      <c r="W357">
        <v>2905</v>
      </c>
      <c r="X357">
        <v>2992</v>
      </c>
      <c r="Y357">
        <v>2905</v>
      </c>
      <c r="Z357">
        <v>3047</v>
      </c>
      <c r="AA357">
        <v>2905</v>
      </c>
      <c r="AB357">
        <v>3096.6</v>
      </c>
      <c r="AC357" s="1">
        <f>(Table2[[#This Row],[Close Price]]/Table2[[#This Row],[Day Low]])-1</f>
        <v>2.3924268502582002E-3</v>
      </c>
      <c r="AD357" s="1">
        <f>(Table2[[#This Row],[Day High]]/Table2[[#This Row],[Close Price]])-1</f>
        <v>2.7490169817476318E-2</v>
      </c>
      <c r="AE357" s="1">
        <f>(Table2[[#This Row],[Close Price]]/Table2[[#This Row],[Current Week Low]])-1</f>
        <v>2.3924268502582002E-3</v>
      </c>
      <c r="AF357" s="1">
        <f>(Table2[[#This Row],[Current Week High]]/Table2[[#This Row],[Close Price]])-1</f>
        <v>4.6377856762650493E-2</v>
      </c>
      <c r="AG357" s="1">
        <f>(Table2[[#This Row],[Close Price]]/Table2[[#This Row],[Current Month Low]])-1</f>
        <v>2.3924268502582002E-3</v>
      </c>
      <c r="AH357" s="1">
        <f>(Table2[[#This Row],[Current Month High]]/Table2[[#This Row],[Close Price]])-1</f>
        <v>6.3411116262298561E-2</v>
      </c>
      <c r="AI357">
        <v>33.587458575868403</v>
      </c>
      <c r="AJ357">
        <v>38.978642166805798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-0.12</v>
      </c>
      <c r="AM357" t="s">
        <v>3202</v>
      </c>
      <c r="AN357">
        <v>-12.82</v>
      </c>
      <c r="AO357" t="s">
        <v>3202</v>
      </c>
      <c r="AP357">
        <v>9.7356570202035003E-2</v>
      </c>
      <c r="AQ357">
        <f>(Table2[[#This Row],[Sharpe Ratio]]-AVERAGE(Table2[Sharpe Ratio]))/_xlfn.STDEV.P(Table2[Sharpe Ratio])</f>
        <v>0.40638062356250076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354</v>
      </c>
      <c r="AT357">
        <f>_xlfn.RANK.AVG(Table2[[#This Row],[6M Return vs Nifty Z-Score]],Table2[6M Return vs Nifty Z-Score])</f>
        <v>492</v>
      </c>
      <c r="AU357">
        <f>_xlfn.RANK.AVG(Table2[[#This Row],[Sharpe Ratio Z-Score]],Table2[Sharpe Ratio Z-Score])</f>
        <v>239</v>
      </c>
      <c r="AV357">
        <f>(Table2[[#This Row],[Rank 1Y]]+Table2[[#This Row],[Rank 6M]]+Table2[[#This Row],[Rank Sharpe]])/3</f>
        <v>361.66666666666669</v>
      </c>
    </row>
    <row r="358" spans="1:48" x14ac:dyDescent="0.3">
      <c r="A358" t="s">
        <v>506</v>
      </c>
      <c r="B358" t="s">
        <v>507</v>
      </c>
      <c r="C358" t="s">
        <v>3157</v>
      </c>
      <c r="D358" t="s">
        <v>40</v>
      </c>
      <c r="E358">
        <v>42395.624043495001</v>
      </c>
      <c r="F358">
        <v>1235.8</v>
      </c>
      <c r="G358">
        <v>10.4898391627762</v>
      </c>
      <c r="H358">
        <f>(Table2[[#This Row],[1Y Return vs Nifty]]-AVERAGE(Table2[1Y Return vs Nifty]))/_xlfn.STDEV.P(Table2[1Y Return vs Nifty])</f>
        <v>-0.23338870909725043</v>
      </c>
      <c r="I358">
        <v>6.9186080548628501</v>
      </c>
      <c r="J358">
        <f>(Table2[[#This Row],[1M Return vs Nifty]]-AVERAGE(Table2[1M Return vs Nifty]))/_xlfn.STDEV.P(Table2[1M Return vs Nifty])</f>
        <v>0.6502467891906909</v>
      </c>
      <c r="K358">
        <v>18.942947939762099</v>
      </c>
      <c r="L358">
        <f>(Table2[[#This Row],[6M Return vs Nifty]]-AVERAGE(Table2[6M Return vs Nifty]))/_xlfn.STDEV.P(Table2[6M Return vs Nifty])</f>
        <v>0.32050106575507697</v>
      </c>
      <c r="M358">
        <v>-2.4017410828046399</v>
      </c>
      <c r="N358">
        <f>(Table2[[#This Row],[1W Return vs Nifty]]-AVERAGE(Table2[1W Return vs Nifty]))/_xlfn.STDEV.P(Table2[1W Return vs Nifty])</f>
        <v>-1.3459545047390828</v>
      </c>
      <c r="O358">
        <v>1233.94</v>
      </c>
      <c r="P358">
        <v>1186.78757939257</v>
      </c>
      <c r="Q358">
        <v>1061.46788177999</v>
      </c>
      <c r="R358">
        <v>43.356913315975703</v>
      </c>
      <c r="S358" s="1">
        <f>(Table2[[#This Row],[Close Price]]-Table2[[#This Row],[20D EMA]])/Table2[[#This Row],[20D EMA]]</f>
        <v>1.5073666466764186E-3</v>
      </c>
      <c r="T358" s="1">
        <f>(Table2[[#This Row],[Close Price]]-Table2[[#This Row],[50D EMA]])/Table2[[#This Row],[50D EMA]]</f>
        <v>4.1298393628719822E-2</v>
      </c>
      <c r="U358" s="1">
        <f>(Table2[[#This Row],[Close Price]]-Table2[[#This Row],[200D EMA]])/Table2[[#This Row],[200D EMA]]</f>
        <v>0.16423682827564229</v>
      </c>
      <c r="V358">
        <v>0.72461059841526498</v>
      </c>
      <c r="W358">
        <v>1216.7</v>
      </c>
      <c r="X358">
        <v>1240</v>
      </c>
      <c r="Y358">
        <v>1216.7</v>
      </c>
      <c r="Z358">
        <v>1296.0999999999999</v>
      </c>
      <c r="AA358">
        <v>1216.7</v>
      </c>
      <c r="AB358">
        <v>1299</v>
      </c>
      <c r="AC358" s="1">
        <f>(Table2[[#This Row],[Close Price]]/Table2[[#This Row],[Day Low]])-1</f>
        <v>1.5698200049313549E-2</v>
      </c>
      <c r="AD358" s="1">
        <f>(Table2[[#This Row],[Day High]]/Table2[[#This Row],[Close Price]])-1</f>
        <v>3.3986081890273745E-3</v>
      </c>
      <c r="AE358" s="1">
        <f>(Table2[[#This Row],[Close Price]]/Table2[[#This Row],[Current Week Low]])-1</f>
        <v>1.5698200049313549E-2</v>
      </c>
      <c r="AF358" s="1">
        <f>(Table2[[#This Row],[Current Week High]]/Table2[[#This Row],[Close Price]])-1</f>
        <v>4.8794303285321305E-2</v>
      </c>
      <c r="AG358" s="1">
        <f>(Table2[[#This Row],[Close Price]]/Table2[[#This Row],[Current Month Low]])-1</f>
        <v>1.5698200049313549E-2</v>
      </c>
      <c r="AH358" s="1">
        <f>(Table2[[#This Row],[Current Month High]]/Table2[[#This Row],[Close Price]])-1</f>
        <v>5.1140961320601974E-2</v>
      </c>
      <c r="AI358">
        <v>5.7169444893995802</v>
      </c>
      <c r="AJ358">
        <v>44.6649107404155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0.14000000000000001</v>
      </c>
      <c r="AM358" t="s">
        <v>3203</v>
      </c>
      <c r="AN358">
        <v>5.58</v>
      </c>
      <c r="AO358" t="s">
        <v>3203</v>
      </c>
      <c r="AP358">
        <v>9.6591976206259998E-3</v>
      </c>
      <c r="AQ358">
        <f>(Table2[[#This Row],[Sharpe Ratio]]-AVERAGE(Table2[Sharpe Ratio]))/_xlfn.STDEV.P(Table2[Sharpe Ratio])</f>
        <v>-0.6398527623851441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-1.2484481212757095</v>
      </c>
      <c r="AS358">
        <f>_xlfn.RANK.AVG(Table2[[#This Row],[1Y Return vs Nifty Z-Score]],Table2[1Y Return vs Nifty Z-Score])</f>
        <v>376</v>
      </c>
      <c r="AT358">
        <f>_xlfn.RANK.AVG(Table2[[#This Row],[6M Return vs Nifty Z-Score]],Table2[6M Return vs Nifty Z-Score])</f>
        <v>210</v>
      </c>
      <c r="AU358">
        <f>_xlfn.RANK.AVG(Table2[[#This Row],[Sharpe Ratio Z-Score]],Table2[Sharpe Ratio Z-Score])</f>
        <v>499</v>
      </c>
      <c r="AV358">
        <f>(Table2[[#This Row],[Rank 1Y]]+Table2[[#This Row],[Rank 6M]]+Table2[[#This Row],[Rank Sharpe]])/3</f>
        <v>361.66666666666669</v>
      </c>
    </row>
    <row r="359" spans="1:48" hidden="1" x14ac:dyDescent="0.3">
      <c r="A359" t="s">
        <v>1829</v>
      </c>
      <c r="B359" t="s">
        <v>1830</v>
      </c>
      <c r="C359" t="s">
        <v>3171</v>
      </c>
      <c r="D359" t="s">
        <v>475</v>
      </c>
      <c r="E359">
        <v>4342.0191903900004</v>
      </c>
      <c r="F359">
        <v>377.95</v>
      </c>
      <c r="G359">
        <v>-0.76255182575707803</v>
      </c>
      <c r="H359">
        <f>(Table2[[#This Row],[1Y Return vs Nifty]]-AVERAGE(Table2[1Y Return vs Nifty]))/_xlfn.STDEV.P(Table2[1Y Return vs Nifty])</f>
        <v>-0.43257878684626599</v>
      </c>
      <c r="I359">
        <v>-4.8040514257295897</v>
      </c>
      <c r="J359">
        <f>(Table2[[#This Row],[1M Return vs Nifty]]-AVERAGE(Table2[1M Return vs Nifty]))/_xlfn.STDEV.P(Table2[1M Return vs Nifty])</f>
        <v>-0.5827722076697418</v>
      </c>
      <c r="K359">
        <v>-4.01242683876103</v>
      </c>
      <c r="L359">
        <f>(Table2[[#This Row],[6M Return vs Nifty]]-AVERAGE(Table2[6M Return vs Nifty]))/_xlfn.STDEV.P(Table2[6M Return vs Nifty])</f>
        <v>-0.42419516769560345</v>
      </c>
      <c r="M359">
        <v>0.51524389997469699</v>
      </c>
      <c r="N359">
        <f>(Table2[[#This Row],[1W Return vs Nifty]]-AVERAGE(Table2[1W Return vs Nifty]))/_xlfn.STDEV.P(Table2[1W Return vs Nifty])</f>
        <v>-0.60538558976988555</v>
      </c>
      <c r="O359">
        <v>380.45</v>
      </c>
      <c r="P359">
        <v>383.81683163626002</v>
      </c>
      <c r="Q359">
        <v>370.11866316333499</v>
      </c>
      <c r="R359">
        <v>51.509120653931099</v>
      </c>
      <c r="S359">
        <f>(Table2[[#This Row],[Close Price]]-Table2[[#This Row],[20D EMA]])/Table2[[#This Row],[20D EMA]]</f>
        <v>-6.5711657247995801E-3</v>
      </c>
      <c r="T359">
        <f>(Table2[[#This Row],[Close Price]]-Table2[[#This Row],[50D EMA]])/Table2[[#This Row],[50D EMA]]</f>
        <v>-1.5285498583397139E-2</v>
      </c>
      <c r="U359">
        <f>(Table2[[#This Row],[Close Price]]-Table2[[#This Row],[200D EMA]])/Table2[[#This Row],[200D EMA]]</f>
        <v>2.1158989308272196E-2</v>
      </c>
      <c r="V359">
        <v>0.37917582333149102</v>
      </c>
      <c r="W359">
        <v>376.1</v>
      </c>
      <c r="X359">
        <v>383.9</v>
      </c>
      <c r="Y359">
        <v>363</v>
      </c>
      <c r="Z359">
        <v>383.9</v>
      </c>
      <c r="AA359">
        <v>363</v>
      </c>
      <c r="AB359">
        <v>383.9</v>
      </c>
      <c r="AC359" s="1">
        <f>(Table2[[#This Row],[Close Price]]/Table2[[#This Row],[Day Low]])-1</f>
        <v>4.9189045466631054E-3</v>
      </c>
      <c r="AD359" s="1">
        <f>(Table2[[#This Row],[Day High]]/Table2[[#This Row],[Close Price]])-1</f>
        <v>1.5742823124751837E-2</v>
      </c>
      <c r="AE359" s="1">
        <f>(Table2[[#This Row],[Close Price]]/Table2[[#This Row],[Current Week Low]])-1</f>
        <v>4.1184573002754687E-2</v>
      </c>
      <c r="AF359" s="1">
        <f>(Table2[[#This Row],[Current Week High]]/Table2[[#This Row],[Close Price]])-1</f>
        <v>1.5742823124751837E-2</v>
      </c>
      <c r="AG359" s="1">
        <f>(Table2[[#This Row],[Close Price]]/Table2[[#This Row],[Current Month Low]])-1</f>
        <v>4.1184573002754687E-2</v>
      </c>
      <c r="AH359" s="1">
        <f>(Table2[[#This Row],[Current Month High]]/Table2[[#This Row],[Close Price]])-1</f>
        <v>1.5742823124751837E-2</v>
      </c>
      <c r="AI359">
        <v>21.404947744410599</v>
      </c>
      <c r="AJ359">
        <v>25.8365240552688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0.09</v>
      </c>
      <c r="AM359" t="s">
        <v>3203</v>
      </c>
      <c r="AN359">
        <v>-0.59</v>
      </c>
      <c r="AO359" t="s">
        <v>3202</v>
      </c>
      <c r="AP359">
        <v>0.124529410705704</v>
      </c>
      <c r="AQ359">
        <f>(Table2[[#This Row],[Sharpe Ratio]]-AVERAGE(Table2[Sharpe Ratio]))/_xlfn.STDEV.P(Table2[Sharpe Ratio])</f>
        <v>0.73055376682945916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464</v>
      </c>
      <c r="AT359">
        <f>_xlfn.RANK.AVG(Table2[[#This Row],[6M Return vs Nifty Z-Score]],Table2[6M Return vs Nifty Z-Score])</f>
        <v>460</v>
      </c>
      <c r="AU359">
        <f>_xlfn.RANK.AVG(Table2[[#This Row],[Sharpe Ratio Z-Score]],Table2[Sharpe Ratio Z-Score])</f>
        <v>161</v>
      </c>
      <c r="AV359">
        <f>(Table2[[#This Row],[Rank 1Y]]+Table2[[#This Row],[Rank 6M]]+Table2[[#This Row],[Rank Sharpe]])/3</f>
        <v>361.66666666666669</v>
      </c>
    </row>
    <row r="360" spans="1:48" hidden="1" x14ac:dyDescent="0.3">
      <c r="A360" t="s">
        <v>2007</v>
      </c>
      <c r="B360" t="s">
        <v>2008</v>
      </c>
      <c r="C360" t="s">
        <v>3155</v>
      </c>
      <c r="D360" t="s">
        <v>294</v>
      </c>
      <c r="E360">
        <v>3390.7294929</v>
      </c>
      <c r="F360">
        <v>1986.85</v>
      </c>
      <c r="G360">
        <v>41.790656670243401</v>
      </c>
      <c r="H360">
        <f>(Table2[[#This Row],[1Y Return vs Nifty]]-AVERAGE(Table2[1Y Return vs Nifty]))/_xlfn.STDEV.P(Table2[1Y Return vs Nifty])</f>
        <v>0.32069906471666254</v>
      </c>
      <c r="I360">
        <v>-7.2653772835098298</v>
      </c>
      <c r="J360">
        <f>(Table2[[#This Row],[1M Return vs Nifty]]-AVERAGE(Table2[1M Return vs Nifty]))/_xlfn.STDEV.P(Table2[1M Return vs Nifty])</f>
        <v>-0.84166069156123657</v>
      </c>
      <c r="K360">
        <v>2.8217333164327099</v>
      </c>
      <c r="L360">
        <f>(Table2[[#This Row],[6M Return vs Nifty]]-AVERAGE(Table2[6M Return vs Nifty]))/_xlfn.STDEV.P(Table2[6M Return vs Nifty])</f>
        <v>-0.20248790412554518</v>
      </c>
      <c r="M360">
        <v>0.86633453469025201</v>
      </c>
      <c r="N360">
        <f>(Table2[[#This Row],[1W Return vs Nifty]]-AVERAGE(Table2[1W Return vs Nifty]))/_xlfn.STDEV.P(Table2[1W Return vs Nifty])</f>
        <v>-0.51625012560324857</v>
      </c>
      <c r="O360">
        <v>1989.92</v>
      </c>
      <c r="P360">
        <v>2122.71100227439</v>
      </c>
      <c r="Q360">
        <v>1982.9927519140499</v>
      </c>
      <c r="R360">
        <v>56.947078669706798</v>
      </c>
      <c r="S360">
        <f>(Table2[[#This Row],[Close Price]]-Table2[[#This Row],[20D EMA]])/Table2[[#This Row],[20D EMA]]</f>
        <v>-1.5427755889684831E-3</v>
      </c>
      <c r="T360">
        <f>(Table2[[#This Row],[Close Price]]-Table2[[#This Row],[50D EMA]])/Table2[[#This Row],[50D EMA]]</f>
        <v>-6.4003532336159324E-2</v>
      </c>
      <c r="U360">
        <f>(Table2[[#This Row],[Close Price]]-Table2[[#This Row],[200D EMA]])/Table2[[#This Row],[200D EMA]]</f>
        <v>1.9451649947922714E-3</v>
      </c>
      <c r="V360">
        <v>0.52724742186594697</v>
      </c>
      <c r="W360">
        <v>1974</v>
      </c>
      <c r="X360">
        <v>2051.9</v>
      </c>
      <c r="Y360">
        <v>1885.05</v>
      </c>
      <c r="Z360">
        <v>2051.9</v>
      </c>
      <c r="AA360">
        <v>1885.05</v>
      </c>
      <c r="AB360">
        <v>2051.9</v>
      </c>
      <c r="AC360" s="1">
        <f>(Table2[[#This Row],[Close Price]]/Table2[[#This Row],[Day Low]])-1</f>
        <v>6.5096251266463234E-3</v>
      </c>
      <c r="AD360" s="1">
        <f>(Table2[[#This Row],[Day High]]/Table2[[#This Row],[Close Price]])-1</f>
        <v>3.2740267257216349E-2</v>
      </c>
      <c r="AE360" s="1">
        <f>(Table2[[#This Row],[Close Price]]/Table2[[#This Row],[Current Week Low]])-1</f>
        <v>5.4003872576324108E-2</v>
      </c>
      <c r="AF360" s="1">
        <f>(Table2[[#This Row],[Current Week High]]/Table2[[#This Row],[Close Price]])-1</f>
        <v>3.2740267257216349E-2</v>
      </c>
      <c r="AG360" s="1">
        <f>(Table2[[#This Row],[Close Price]]/Table2[[#This Row],[Current Month Low]])-1</f>
        <v>5.4003872576324108E-2</v>
      </c>
      <c r="AH360" s="1">
        <f>(Table2[[#This Row],[Current Month High]]/Table2[[#This Row],[Close Price]])-1</f>
        <v>3.2740267257216349E-2</v>
      </c>
      <c r="AI360">
        <v>40.926592344666098</v>
      </c>
      <c r="AJ360">
        <v>71.280172413793096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-0.16</v>
      </c>
      <c r="AM360" t="s">
        <v>3202</v>
      </c>
      <c r="AN360">
        <v>5.75</v>
      </c>
      <c r="AO360" t="s">
        <v>3203</v>
      </c>
      <c r="AP360">
        <v>7.345748680345E-3</v>
      </c>
      <c r="AQ360">
        <f>(Table2[[#This Row],[Sharpe Ratio]]-AVERAGE(Table2[Sharpe Ratio]))/_xlfn.STDEV.P(Table2[Sharpe Ratio])</f>
        <v>-0.66745230666750366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210</v>
      </c>
      <c r="AT360">
        <f>_xlfn.RANK.AVG(Table2[[#This Row],[6M Return vs Nifty Z-Score]],Table2[6M Return vs Nifty Z-Score])</f>
        <v>379</v>
      </c>
      <c r="AU360">
        <f>_xlfn.RANK.AVG(Table2[[#This Row],[Sharpe Ratio Z-Score]],Table2[Sharpe Ratio Z-Score])</f>
        <v>508</v>
      </c>
      <c r="AV360">
        <f>(Table2[[#This Row],[Rank 1Y]]+Table2[[#This Row],[Rank 6M]]+Table2[[#This Row],[Rank Sharpe]])/3</f>
        <v>365.66666666666669</v>
      </c>
    </row>
    <row r="361" spans="1:48" hidden="1" x14ac:dyDescent="0.3">
      <c r="A361" t="s">
        <v>1556</v>
      </c>
      <c r="B361" t="s">
        <v>1557</v>
      </c>
      <c r="C361" t="s">
        <v>590</v>
      </c>
      <c r="D361" t="s">
        <v>467</v>
      </c>
      <c r="E361">
        <v>6420.5468562400001</v>
      </c>
      <c r="F361">
        <v>898.05</v>
      </c>
      <c r="G361">
        <v>-12.5587481366715</v>
      </c>
      <c r="H361">
        <f>(Table2[[#This Row],[1Y Return vs Nifty]]-AVERAGE(Table2[1Y Return vs Nifty]))/_xlfn.STDEV.P(Table2[1Y Return vs Nifty])</f>
        <v>-0.64139531861343757</v>
      </c>
      <c r="I361">
        <v>-0.83132619099855398</v>
      </c>
      <c r="J361">
        <f>(Table2[[#This Row],[1M Return vs Nifty]]-AVERAGE(Table2[1M Return vs Nifty]))/_xlfn.STDEV.P(Table2[1M Return vs Nifty])</f>
        <v>-0.16491091161829063</v>
      </c>
      <c r="K361">
        <v>-0.31933957335900498</v>
      </c>
      <c r="L361">
        <f>(Table2[[#This Row],[6M Return vs Nifty]]-AVERAGE(Table2[6M Return vs Nifty]))/_xlfn.STDEV.P(Table2[6M Return vs Nifty])</f>
        <v>-0.30438757566610392</v>
      </c>
      <c r="M361">
        <v>3.67635987269245</v>
      </c>
      <c r="N361">
        <f>(Table2[[#This Row],[1W Return vs Nifty]]-AVERAGE(Table2[1W Return vs Nifty]))/_xlfn.STDEV.P(Table2[1W Return vs Nifty])</f>
        <v>0.19716369993431801</v>
      </c>
      <c r="O361">
        <v>888.44</v>
      </c>
      <c r="P361">
        <v>905.58956701540399</v>
      </c>
      <c r="Q361">
        <v>869.33143804720305</v>
      </c>
      <c r="R361">
        <v>57.817245881952097</v>
      </c>
      <c r="S361">
        <f>(Table2[[#This Row],[Close Price]]-Table2[[#This Row],[20D EMA]])/Table2[[#This Row],[20D EMA]]</f>
        <v>1.0816712439781977E-2</v>
      </c>
      <c r="T361">
        <f>(Table2[[#This Row],[Close Price]]-Table2[[#This Row],[50D EMA]])/Table2[[#This Row],[50D EMA]]</f>
        <v>-8.3255895275522584E-3</v>
      </c>
      <c r="U361">
        <f>(Table2[[#This Row],[Close Price]]-Table2[[#This Row],[200D EMA]])/Table2[[#This Row],[200D EMA]]</f>
        <v>3.3035227642644556E-2</v>
      </c>
      <c r="V361">
        <v>0.31864401557049299</v>
      </c>
      <c r="W361">
        <v>888</v>
      </c>
      <c r="X361">
        <v>910</v>
      </c>
      <c r="Y361">
        <v>856.9</v>
      </c>
      <c r="Z361">
        <v>910</v>
      </c>
      <c r="AA361">
        <v>856.9</v>
      </c>
      <c r="AB361">
        <v>912.95</v>
      </c>
      <c r="AC361" s="1">
        <f>(Table2[[#This Row],[Close Price]]/Table2[[#This Row],[Day Low]])-1</f>
        <v>1.131756756756741E-2</v>
      </c>
      <c r="AD361" s="1">
        <f>(Table2[[#This Row],[Day High]]/Table2[[#This Row],[Close Price]])-1</f>
        <v>1.3306608763431926E-2</v>
      </c>
      <c r="AE361" s="1">
        <f>(Table2[[#This Row],[Close Price]]/Table2[[#This Row],[Current Week Low]])-1</f>
        <v>4.8021939549538928E-2</v>
      </c>
      <c r="AF361" s="1">
        <f>(Table2[[#This Row],[Current Week High]]/Table2[[#This Row],[Close Price]])-1</f>
        <v>1.3306608763431926E-2</v>
      </c>
      <c r="AG361" s="1">
        <f>(Table2[[#This Row],[Close Price]]/Table2[[#This Row],[Current Month Low]])-1</f>
        <v>4.8021939549538928E-2</v>
      </c>
      <c r="AH361" s="1">
        <f>(Table2[[#This Row],[Current Month High]]/Table2[[#This Row],[Close Price]])-1</f>
        <v>1.6591503813818909E-2</v>
      </c>
      <c r="AI361">
        <v>25.6054785368297</v>
      </c>
      <c r="AJ361">
        <v>30.777632153778899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0.01</v>
      </c>
      <c r="AM361" t="s">
        <v>3203</v>
      </c>
      <c r="AN361">
        <v>3.87</v>
      </c>
      <c r="AO361" t="s">
        <v>3203</v>
      </c>
      <c r="AP361">
        <v>0.13480414086678</v>
      </c>
      <c r="AQ361">
        <f>(Table2[[#This Row],[Sharpe Ratio]]-AVERAGE(Table2[Sharpe Ratio]))/_xlfn.STDEV.P(Table2[Sharpe Ratio])</f>
        <v>0.85313173478559123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549</v>
      </c>
      <c r="AT361">
        <f>_xlfn.RANK.AVG(Table2[[#This Row],[6M Return vs Nifty Z-Score]],Table2[6M Return vs Nifty Z-Score])</f>
        <v>413</v>
      </c>
      <c r="AU361">
        <f>_xlfn.RANK.AVG(Table2[[#This Row],[Sharpe Ratio Z-Score]],Table2[Sharpe Ratio Z-Score])</f>
        <v>139</v>
      </c>
      <c r="AV361">
        <f>(Table2[[#This Row],[Rank 1Y]]+Table2[[#This Row],[Rank 6M]]+Table2[[#This Row],[Rank Sharpe]])/3</f>
        <v>367</v>
      </c>
    </row>
    <row r="362" spans="1:48" hidden="1" x14ac:dyDescent="0.3">
      <c r="A362" t="s">
        <v>1380</v>
      </c>
      <c r="B362" t="s">
        <v>1381</v>
      </c>
      <c r="C362" t="s">
        <v>3170</v>
      </c>
      <c r="D362" t="s">
        <v>136</v>
      </c>
      <c r="E362">
        <v>8204.7043281899896</v>
      </c>
      <c r="F362">
        <v>561.9</v>
      </c>
      <c r="G362">
        <v>-0.31289728900243202</v>
      </c>
      <c r="H362">
        <f>(Table2[[#This Row],[1Y Return vs Nifty]]-AVERAGE(Table2[1Y Return vs Nifty]))/_xlfn.STDEV.P(Table2[1Y Return vs Nifty])</f>
        <v>-0.4246189921477323</v>
      </c>
      <c r="I362">
        <v>1.15348785330736</v>
      </c>
      <c r="J362">
        <f>(Table2[[#This Row],[1M Return vs Nifty]]-AVERAGE(Table2[1M Return vs Nifty]))/_xlfn.STDEV.P(Table2[1M Return vs Nifty])</f>
        <v>4.3856853573238624E-2</v>
      </c>
      <c r="K362">
        <v>26.957773348984102</v>
      </c>
      <c r="L362">
        <f>(Table2[[#This Row],[6M Return vs Nifty]]-AVERAGE(Table2[6M Return vs Nifty]))/_xlfn.STDEV.P(Table2[6M Return vs Nifty])</f>
        <v>0.58051033816288877</v>
      </c>
      <c r="M362">
        <v>3.7374071103840101</v>
      </c>
      <c r="N362">
        <f>(Table2[[#This Row],[1W Return vs Nifty]]-AVERAGE(Table2[1W Return vs Nifty]))/_xlfn.STDEV.P(Table2[1W Return vs Nifty])</f>
        <v>0.21266247241549446</v>
      </c>
      <c r="O362">
        <v>559.45000000000005</v>
      </c>
      <c r="P362">
        <v>565.49779034625703</v>
      </c>
      <c r="Q362">
        <v>524.37742380999998</v>
      </c>
      <c r="R362">
        <v>53.129945626952001</v>
      </c>
      <c r="S362">
        <f>(Table2[[#This Row],[Close Price]]-Table2[[#This Row],[20D EMA]])/Table2[[#This Row],[20D EMA]]</f>
        <v>4.379301099293827E-3</v>
      </c>
      <c r="T362">
        <f>(Table2[[#This Row],[Close Price]]-Table2[[#This Row],[50D EMA]])/Table2[[#This Row],[50D EMA]]</f>
        <v>-6.3621651714220002E-3</v>
      </c>
      <c r="U362">
        <f>(Table2[[#This Row],[Close Price]]-Table2[[#This Row],[200D EMA]])/Table2[[#This Row],[200D EMA]]</f>
        <v>7.1556429560544393E-2</v>
      </c>
      <c r="V362">
        <v>0.222512258529041</v>
      </c>
      <c r="W362">
        <v>557.70000000000005</v>
      </c>
      <c r="X362">
        <v>568.70000000000005</v>
      </c>
      <c r="Y362">
        <v>544.35</v>
      </c>
      <c r="Z362">
        <v>568.79999999999995</v>
      </c>
      <c r="AA362">
        <v>544.35</v>
      </c>
      <c r="AB362">
        <v>570</v>
      </c>
      <c r="AC362" s="1">
        <f>(Table2[[#This Row],[Close Price]]/Table2[[#This Row],[Day Low]])-1</f>
        <v>7.530930607853481E-3</v>
      </c>
      <c r="AD362" s="1">
        <f>(Table2[[#This Row],[Day High]]/Table2[[#This Row],[Close Price]])-1</f>
        <v>1.210179747286011E-2</v>
      </c>
      <c r="AE362" s="1">
        <f>(Table2[[#This Row],[Close Price]]/Table2[[#This Row],[Current Week Low]])-1</f>
        <v>3.2240286580325073E-2</v>
      </c>
      <c r="AF362" s="1">
        <f>(Table2[[#This Row],[Current Week High]]/Table2[[#This Row],[Close Price]])-1</f>
        <v>1.2279765082754857E-2</v>
      </c>
      <c r="AG362" s="1">
        <f>(Table2[[#This Row],[Close Price]]/Table2[[#This Row],[Current Month Low]])-1</f>
        <v>3.2240286580325073E-2</v>
      </c>
      <c r="AH362" s="1">
        <f>(Table2[[#This Row],[Current Month High]]/Table2[[#This Row],[Close Price]])-1</f>
        <v>1.4415376401494928E-2</v>
      </c>
      <c r="AI362">
        <v>24.399359316604301</v>
      </c>
      <c r="AJ362">
        <v>47.848967241152401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-7.0000000000000007E-2</v>
      </c>
      <c r="AM362" t="s">
        <v>3202</v>
      </c>
      <c r="AN362">
        <v>1.18</v>
      </c>
      <c r="AO362" t="s">
        <v>3203</v>
      </c>
      <c r="AP362">
        <v>8.6606584725019992E-3</v>
      </c>
      <c r="AQ362">
        <f>(Table2[[#This Row],[Sharpe Ratio]]-AVERAGE(Table2[Sharpe Ratio]))/_xlfn.STDEV.P(Table2[Sharpe Ratio])</f>
        <v>-0.65176537690473269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459</v>
      </c>
      <c r="AT362">
        <f>_xlfn.RANK.AVG(Table2[[#This Row],[6M Return vs Nifty Z-Score]],Table2[6M Return vs Nifty Z-Score])</f>
        <v>149</v>
      </c>
      <c r="AU362">
        <f>_xlfn.RANK.AVG(Table2[[#This Row],[Sharpe Ratio Z-Score]],Table2[Sharpe Ratio Z-Score])</f>
        <v>502</v>
      </c>
      <c r="AV362">
        <f>(Table2[[#This Row],[Rank 1Y]]+Table2[[#This Row],[Rank 6M]]+Table2[[#This Row],[Rank Sharpe]])/3</f>
        <v>370</v>
      </c>
    </row>
    <row r="363" spans="1:48" hidden="1" x14ac:dyDescent="0.3">
      <c r="A363" t="s">
        <v>616</v>
      </c>
      <c r="B363" t="s">
        <v>617</v>
      </c>
      <c r="C363" t="s">
        <v>3163</v>
      </c>
      <c r="D363" t="s">
        <v>414</v>
      </c>
      <c r="E363">
        <v>31145.350391839998</v>
      </c>
      <c r="F363">
        <v>497.5</v>
      </c>
      <c r="G363">
        <v>4.8277091091826403</v>
      </c>
      <c r="H363">
        <f>(Table2[[#This Row],[1Y Return vs Nifty]]-AVERAGE(Table2[1Y Return vs Nifty]))/_xlfn.STDEV.P(Table2[1Y Return vs Nifty])</f>
        <v>-0.3336198623472274</v>
      </c>
      <c r="I363">
        <v>-1.8134991001481999</v>
      </c>
      <c r="J363">
        <f>(Table2[[#This Row],[1M Return vs Nifty]]-AVERAGE(Table2[1M Return vs Nifty]))/_xlfn.STDEV.P(Table2[1M Return vs Nifty])</f>
        <v>-0.26821834430352171</v>
      </c>
      <c r="K363">
        <v>-4.5017554938851099</v>
      </c>
      <c r="L363">
        <f>(Table2[[#This Row],[6M Return vs Nifty]]-AVERAGE(Table2[6M Return vs Nifty]))/_xlfn.STDEV.P(Table2[6M Return vs Nifty])</f>
        <v>-0.44006949821323543</v>
      </c>
      <c r="M363">
        <v>-0.97450552043041905</v>
      </c>
      <c r="N363">
        <f>(Table2[[#This Row],[1W Return vs Nifty]]-AVERAGE(Table2[1W Return vs Nifty]))/_xlfn.STDEV.P(Table2[1W Return vs Nifty])</f>
        <v>-0.98360560747947501</v>
      </c>
      <c r="O363">
        <v>498.79</v>
      </c>
      <c r="P363">
        <v>506.32721742910502</v>
      </c>
      <c r="Q363">
        <v>492.13219431790202</v>
      </c>
      <c r="R363">
        <v>44.276784384819301</v>
      </c>
      <c r="S363">
        <f>(Table2[[#This Row],[Close Price]]-Table2[[#This Row],[20D EMA]])/Table2[[#This Row],[20D EMA]]</f>
        <v>-2.5862587461657621E-3</v>
      </c>
      <c r="T363">
        <f>(Table2[[#This Row],[Close Price]]-Table2[[#This Row],[50D EMA]])/Table2[[#This Row],[50D EMA]]</f>
        <v>-1.7433819722205611E-2</v>
      </c>
      <c r="U363">
        <f>(Table2[[#This Row],[Close Price]]-Table2[[#This Row],[200D EMA]])/Table2[[#This Row],[200D EMA]]</f>
        <v>1.0907243509109965E-2</v>
      </c>
      <c r="V363">
        <v>0.58495242811477</v>
      </c>
      <c r="W363">
        <v>492</v>
      </c>
      <c r="X363">
        <v>498.4</v>
      </c>
      <c r="Y363">
        <v>474.75</v>
      </c>
      <c r="Z363">
        <v>504</v>
      </c>
      <c r="AA363">
        <v>474.75</v>
      </c>
      <c r="AB363">
        <v>505.5</v>
      </c>
      <c r="AC363" s="1">
        <f>(Table2[[#This Row],[Close Price]]/Table2[[#This Row],[Day Low]])-1</f>
        <v>1.1178861788617933E-2</v>
      </c>
      <c r="AD363" s="1">
        <f>(Table2[[#This Row],[Day High]]/Table2[[#This Row],[Close Price]])-1</f>
        <v>1.8090452261305678E-3</v>
      </c>
      <c r="AE363" s="1">
        <f>(Table2[[#This Row],[Close Price]]/Table2[[#This Row],[Current Week Low]])-1</f>
        <v>4.7919957872564423E-2</v>
      </c>
      <c r="AF363" s="1">
        <f>(Table2[[#This Row],[Current Week High]]/Table2[[#This Row],[Close Price]])-1</f>
        <v>1.306532663316573E-2</v>
      </c>
      <c r="AG363" s="1">
        <f>(Table2[[#This Row],[Close Price]]/Table2[[#This Row],[Current Month Low]])-1</f>
        <v>4.7919957872564423E-2</v>
      </c>
      <c r="AH363" s="1">
        <f>(Table2[[#This Row],[Current Month High]]/Table2[[#This Row],[Close Price]])-1</f>
        <v>1.6080402010050232E-2</v>
      </c>
      <c r="AI363">
        <v>17.567839195979801</v>
      </c>
      <c r="AJ363">
        <v>30.2356020942408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0.06</v>
      </c>
      <c r="AM363" t="s">
        <v>3203</v>
      </c>
      <c r="AN363">
        <v>0.08</v>
      </c>
      <c r="AO363" t="s">
        <v>3203</v>
      </c>
      <c r="AP363">
        <v>0.107536680295492</v>
      </c>
      <c r="AQ363">
        <f>(Table2[[#This Row],[Sharpe Ratio]]-AVERAGE(Table2[Sharpe Ratio]))/_xlfn.STDEV.P(Table2[Sharpe Ratio])</f>
        <v>0.52782977008636334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427</v>
      </c>
      <c r="AT363">
        <f>_xlfn.RANK.AVG(Table2[[#This Row],[6M Return vs Nifty Z-Score]],Table2[6M Return vs Nifty Z-Score])</f>
        <v>468</v>
      </c>
      <c r="AU363">
        <f>_xlfn.RANK.AVG(Table2[[#This Row],[Sharpe Ratio Z-Score]],Table2[Sharpe Ratio Z-Score])</f>
        <v>218</v>
      </c>
      <c r="AV363">
        <f>(Table2[[#This Row],[Rank 1Y]]+Table2[[#This Row],[Rank 6M]]+Table2[[#This Row],[Rank Sharpe]])/3</f>
        <v>371</v>
      </c>
    </row>
    <row r="364" spans="1:48" hidden="1" x14ac:dyDescent="0.3">
      <c r="A364" t="s">
        <v>1277</v>
      </c>
      <c r="B364" t="s">
        <v>1278</v>
      </c>
      <c r="C364" t="s">
        <v>3169</v>
      </c>
      <c r="D364" t="s">
        <v>916</v>
      </c>
      <c r="E364">
        <v>9273.965525308</v>
      </c>
      <c r="F364">
        <v>196.97</v>
      </c>
      <c r="G364">
        <v>14.999182997668299</v>
      </c>
      <c r="H364">
        <f>(Table2[[#This Row],[1Y Return vs Nifty]]-AVERAGE(Table2[1Y Return vs Nifty]))/_xlfn.STDEV.P(Table2[1Y Return vs Nifty])</f>
        <v>-0.15356420335580162</v>
      </c>
      <c r="I364">
        <v>3.6658618895330899</v>
      </c>
      <c r="J364">
        <f>(Table2[[#This Row],[1M Return vs Nifty]]-AVERAGE(Table2[1M Return vs Nifty]))/_xlfn.STDEV.P(Table2[1M Return vs Nifty])</f>
        <v>0.30811471408806856</v>
      </c>
      <c r="K364">
        <v>-11.7139455339208</v>
      </c>
      <c r="L364">
        <f>(Table2[[#This Row],[6M Return vs Nifty]]-AVERAGE(Table2[6M Return vs Nifty]))/_xlfn.STDEV.P(Table2[6M Return vs Nifty])</f>
        <v>-0.67404044443233413</v>
      </c>
      <c r="M364">
        <v>4.6024560275196196</v>
      </c>
      <c r="N364">
        <f>(Table2[[#This Row],[1W Return vs Nifty]]-AVERAGE(Table2[1W Return vs Nifty]))/_xlfn.STDEV.P(Table2[1W Return vs Nifty])</f>
        <v>0.43228250534003815</v>
      </c>
      <c r="O364">
        <v>192.65</v>
      </c>
      <c r="P364">
        <v>199.799067103591</v>
      </c>
      <c r="Q364">
        <v>194.04007084166</v>
      </c>
      <c r="R364">
        <v>62.821093594948401</v>
      </c>
      <c r="S364">
        <f>(Table2[[#This Row],[Close Price]]-Table2[[#This Row],[20D EMA]])/Table2[[#This Row],[20D EMA]]</f>
        <v>2.2424085128471286E-2</v>
      </c>
      <c r="T364">
        <f>(Table2[[#This Row],[Close Price]]-Table2[[#This Row],[50D EMA]])/Table2[[#This Row],[50D EMA]]</f>
        <v>-1.4159561126099743E-2</v>
      </c>
      <c r="U364">
        <f>(Table2[[#This Row],[Close Price]]-Table2[[#This Row],[200D EMA]])/Table2[[#This Row],[200D EMA]]</f>
        <v>1.5099608785088901E-2</v>
      </c>
      <c r="V364">
        <v>0.51307361770761795</v>
      </c>
      <c r="W364">
        <v>195.51</v>
      </c>
      <c r="X364">
        <v>201.7</v>
      </c>
      <c r="Y364">
        <v>186.1</v>
      </c>
      <c r="Z364">
        <v>201.7</v>
      </c>
      <c r="AA364">
        <v>186.1</v>
      </c>
      <c r="AB364">
        <v>201.7</v>
      </c>
      <c r="AC364" s="1">
        <f>(Table2[[#This Row],[Close Price]]/Table2[[#This Row],[Day Low]])-1</f>
        <v>7.4676487136209335E-3</v>
      </c>
      <c r="AD364" s="1">
        <f>(Table2[[#This Row],[Day High]]/Table2[[#This Row],[Close Price]])-1</f>
        <v>2.4013809209524339E-2</v>
      </c>
      <c r="AE364" s="1">
        <f>(Table2[[#This Row],[Close Price]]/Table2[[#This Row],[Current Week Low]])-1</f>
        <v>5.840945728103164E-2</v>
      </c>
      <c r="AF364" s="1">
        <f>(Table2[[#This Row],[Current Week High]]/Table2[[#This Row],[Close Price]])-1</f>
        <v>2.4013809209524339E-2</v>
      </c>
      <c r="AG364" s="1">
        <f>(Table2[[#This Row],[Close Price]]/Table2[[#This Row],[Current Month Low]])-1</f>
        <v>5.840945728103164E-2</v>
      </c>
      <c r="AH364" s="1">
        <f>(Table2[[#This Row],[Current Month High]]/Table2[[#This Row],[Close Price]])-1</f>
        <v>2.4013809209524339E-2</v>
      </c>
      <c r="AI364">
        <v>34.030563029903</v>
      </c>
      <c r="AJ364">
        <v>46.228656273199697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-0.12</v>
      </c>
      <c r="AM364" t="s">
        <v>3202</v>
      </c>
      <c r="AN364">
        <v>7.03</v>
      </c>
      <c r="AO364" t="s">
        <v>3203</v>
      </c>
      <c r="AP364">
        <v>0.108534435073621</v>
      </c>
      <c r="AQ364">
        <f>(Table2[[#This Row],[Sharpe Ratio]]-AVERAGE(Table2[Sharpe Ratio]))/_xlfn.STDEV.P(Table2[Sharpe Ratio])</f>
        <v>0.53973302703854065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339</v>
      </c>
      <c r="AT364">
        <f>_xlfn.RANK.AVG(Table2[[#This Row],[6M Return vs Nifty Z-Score]],Table2[6M Return vs Nifty Z-Score])</f>
        <v>562</v>
      </c>
      <c r="AU364">
        <f>_xlfn.RANK.AVG(Table2[[#This Row],[Sharpe Ratio Z-Score]],Table2[Sharpe Ratio Z-Score])</f>
        <v>214</v>
      </c>
      <c r="AV364">
        <f>(Table2[[#This Row],[Rank 1Y]]+Table2[[#This Row],[Rank 6M]]+Table2[[#This Row],[Rank Sharpe]])/3</f>
        <v>371.66666666666669</v>
      </c>
    </row>
    <row r="365" spans="1:48" hidden="1" x14ac:dyDescent="0.3">
      <c r="A365" t="s">
        <v>1233</v>
      </c>
      <c r="B365" t="s">
        <v>1234</v>
      </c>
      <c r="C365" t="s">
        <v>3159</v>
      </c>
      <c r="D365" t="s">
        <v>267</v>
      </c>
      <c r="E365">
        <v>9610.6720420000001</v>
      </c>
      <c r="F365">
        <v>701.4</v>
      </c>
      <c r="G365">
        <v>-12.5167241146639</v>
      </c>
      <c r="H365">
        <f>(Table2[[#This Row],[1Y Return vs Nifty]]-AVERAGE(Table2[1Y Return vs Nifty]))/_xlfn.STDEV.P(Table2[1Y Return vs Nifty])</f>
        <v>-0.64065140843296564</v>
      </c>
      <c r="I365">
        <v>9.9028238966406903</v>
      </c>
      <c r="J365">
        <f>(Table2[[#This Row],[1M Return vs Nifty]]-AVERAGE(Table2[1M Return vs Nifty]))/_xlfn.STDEV.P(Table2[1M Return vs Nifty])</f>
        <v>0.96413416515138572</v>
      </c>
      <c r="K365">
        <v>12.6975953721767</v>
      </c>
      <c r="L365">
        <f>(Table2[[#This Row],[6M Return vs Nifty]]-AVERAGE(Table2[6M Return vs Nifty]))/_xlfn.STDEV.P(Table2[6M Return vs Nifty])</f>
        <v>0.11789533273939473</v>
      </c>
      <c r="M365">
        <v>11.260395666745801</v>
      </c>
      <c r="N365">
        <f>(Table2[[#This Row],[1W Return vs Nifty]]-AVERAGE(Table2[1W Return vs Nifty]))/_xlfn.STDEV.P(Table2[1W Return vs Nifty])</f>
        <v>2.1226111027310846</v>
      </c>
      <c r="O365">
        <v>671.35</v>
      </c>
      <c r="P365">
        <v>675.92945162463502</v>
      </c>
      <c r="Q365">
        <v>646.825285610013</v>
      </c>
      <c r="R365">
        <v>76.268654814265602</v>
      </c>
      <c r="S365">
        <f>(Table2[[#This Row],[Close Price]]-Table2[[#This Row],[20D EMA]])/Table2[[#This Row],[20D EMA]]</f>
        <v>4.4760557086467499E-2</v>
      </c>
      <c r="T365">
        <f>(Table2[[#This Row],[Close Price]]-Table2[[#This Row],[50D EMA]])/Table2[[#This Row],[50D EMA]]</f>
        <v>3.768225857616507E-2</v>
      </c>
      <c r="U365">
        <f>(Table2[[#This Row],[Close Price]]-Table2[[#This Row],[200D EMA]])/Table2[[#This Row],[200D EMA]]</f>
        <v>8.4373192582473389E-2</v>
      </c>
      <c r="V365">
        <v>1.6783653900415401</v>
      </c>
      <c r="W365">
        <v>697.25</v>
      </c>
      <c r="X365">
        <v>719.75</v>
      </c>
      <c r="Y365">
        <v>659.65</v>
      </c>
      <c r="Z365">
        <v>751.7</v>
      </c>
      <c r="AA365">
        <v>659.65</v>
      </c>
      <c r="AB365">
        <v>751.7</v>
      </c>
      <c r="AC365" s="1">
        <f>(Table2[[#This Row],[Close Price]]/Table2[[#This Row],[Day Low]])-1</f>
        <v>5.9519541054140479E-3</v>
      </c>
      <c r="AD365" s="1">
        <f>(Table2[[#This Row],[Day High]]/Table2[[#This Row],[Close Price]])-1</f>
        <v>2.6161961790704291E-2</v>
      </c>
      <c r="AE365" s="1">
        <f>(Table2[[#This Row],[Close Price]]/Table2[[#This Row],[Current Week Low]])-1</f>
        <v>6.3291139240506222E-2</v>
      </c>
      <c r="AF365" s="1">
        <f>(Table2[[#This Row],[Current Week High]]/Table2[[#This Row],[Close Price]])-1</f>
        <v>7.1713715426290348E-2</v>
      </c>
      <c r="AG365" s="1">
        <f>(Table2[[#This Row],[Close Price]]/Table2[[#This Row],[Current Month Low]])-1</f>
        <v>6.3291139240506222E-2</v>
      </c>
      <c r="AH365" s="1">
        <f>(Table2[[#This Row],[Current Month High]]/Table2[[#This Row],[Close Price]])-1</f>
        <v>7.1713715426290348E-2</v>
      </c>
      <c r="AI365">
        <v>21.899059024807499</v>
      </c>
      <c r="AJ365">
        <v>27.1573604060913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7.0000000000000007E-2</v>
      </c>
      <c r="AM365" t="s">
        <v>3203</v>
      </c>
      <c r="AN365">
        <v>10.92</v>
      </c>
      <c r="AO365" t="s">
        <v>3203</v>
      </c>
      <c r="AP365">
        <v>7.4804224216190998E-2</v>
      </c>
      <c r="AQ365">
        <f>(Table2[[#This Row],[Sharpe Ratio]]-AVERAGE(Table2[Sharpe Ratio]))/_xlfn.STDEV.P(Table2[Sharpe Ratio])</f>
        <v>0.1373301764703804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548</v>
      </c>
      <c r="AT365">
        <f>_xlfn.RANK.AVG(Table2[[#This Row],[6M Return vs Nifty Z-Score]],Table2[6M Return vs Nifty Z-Score])</f>
        <v>261</v>
      </c>
      <c r="AU365">
        <f>_xlfn.RANK.AVG(Table2[[#This Row],[Sharpe Ratio Z-Score]],Table2[Sharpe Ratio Z-Score])</f>
        <v>307</v>
      </c>
      <c r="AV365">
        <f>(Table2[[#This Row],[Rank 1Y]]+Table2[[#This Row],[Rank 6M]]+Table2[[#This Row],[Rank Sharpe]])/3</f>
        <v>372</v>
      </c>
    </row>
    <row r="366" spans="1:48" hidden="1" x14ac:dyDescent="0.3">
      <c r="A366" t="s">
        <v>901</v>
      </c>
      <c r="B366" t="s">
        <v>902</v>
      </c>
      <c r="C366" t="s">
        <v>3173</v>
      </c>
      <c r="D366" t="s">
        <v>158</v>
      </c>
      <c r="E366">
        <v>17296.687474079899</v>
      </c>
      <c r="F366">
        <v>1255</v>
      </c>
      <c r="G366">
        <v>17.168161553518299</v>
      </c>
      <c r="H366">
        <f>(Table2[[#This Row],[1Y Return vs Nifty]]-AVERAGE(Table2[1Y Return vs Nifty]))/_xlfn.STDEV.P(Table2[1Y Return vs Nifty])</f>
        <v>-0.11516889629475324</v>
      </c>
      <c r="I366">
        <v>12.8933090514613</v>
      </c>
      <c r="J366">
        <f>(Table2[[#This Row],[1M Return vs Nifty]]-AVERAGE(Table2[1M Return vs Nifty]))/_xlfn.STDEV.P(Table2[1M Return vs Nifty])</f>
        <v>1.2786809633269629</v>
      </c>
      <c r="K366">
        <v>20.186450126113801</v>
      </c>
      <c r="L366">
        <f>(Table2[[#This Row],[6M Return vs Nifty]]-AVERAGE(Table2[6M Return vs Nifty]))/_xlfn.STDEV.P(Table2[6M Return vs Nifty])</f>
        <v>0.36084157003341211</v>
      </c>
      <c r="M366">
        <v>-8.2508228880805695E-2</v>
      </c>
      <c r="N366">
        <f>(Table2[[#This Row],[1W Return vs Nifty]]-AVERAGE(Table2[1W Return vs Nifty]))/_xlfn.STDEV.P(Table2[1W Return vs Nifty])</f>
        <v>-0.7571438772140876</v>
      </c>
      <c r="O366" t="e">
        <v>#N/A</v>
      </c>
      <c r="P366">
        <v>1068.2819408456501</v>
      </c>
      <c r="Q366">
        <v>1027.92843000417</v>
      </c>
      <c r="R366">
        <v>70.723718569737201</v>
      </c>
      <c r="S366" t="e">
        <f>(Table2[[#This Row],[Close Price]]-Table2[[#This Row],[20D EMA]])/Table2[[#This Row],[20D EMA]]</f>
        <v>#N/A</v>
      </c>
      <c r="T366">
        <f>(Table2[[#This Row],[Close Price]]-Table2[[#This Row],[50D EMA]])/Table2[[#This Row],[50D EMA]]</f>
        <v>0.17478350238378479</v>
      </c>
      <c r="U366">
        <f>(Table2[[#This Row],[Close Price]]-Table2[[#This Row],[200D EMA]])/Table2[[#This Row],[200D EMA]]</f>
        <v>0.22090212058334535</v>
      </c>
      <c r="V366">
        <v>1.90872878868416</v>
      </c>
      <c r="W366" t="e">
        <v>#N/A</v>
      </c>
      <c r="X366" t="e">
        <v>#N/A</v>
      </c>
      <c r="Y366" t="e">
        <v>#N/A</v>
      </c>
      <c r="Z366" t="e">
        <v>#N/A</v>
      </c>
      <c r="AA366" t="e">
        <v>#N/A</v>
      </c>
      <c r="AB366" t="e">
        <v>#N/A</v>
      </c>
      <c r="AC366" s="1" t="e">
        <f>(Table2[[#This Row],[Close Price]]/Table2[[#This Row],[Day Low]])-1</f>
        <v>#N/A</v>
      </c>
      <c r="AD366" s="1" t="e">
        <f>(Table2[[#This Row],[Day High]]/Table2[[#This Row],[Close Price]])-1</f>
        <v>#N/A</v>
      </c>
      <c r="AE366" s="1" t="e">
        <f>(Table2[[#This Row],[Close Price]]/Table2[[#This Row],[Current Week Low]])-1</f>
        <v>#N/A</v>
      </c>
      <c r="AF366" s="1" t="e">
        <f>(Table2[[#This Row],[Current Week High]]/Table2[[#This Row],[Close Price]])-1</f>
        <v>#N/A</v>
      </c>
      <c r="AG366" s="1" t="e">
        <f>(Table2[[#This Row],[Close Price]]/Table2[[#This Row],[Current Month Low]])-1</f>
        <v>#N/A</v>
      </c>
      <c r="AH366" s="1" t="e">
        <f>(Table2[[#This Row],[Current Month High]]/Table2[[#This Row],[Close Price]])-1</f>
        <v>#N/A</v>
      </c>
      <c r="AI366">
        <v>1.5936254980079601</v>
      </c>
      <c r="AJ366">
        <v>50.768861124459399</v>
      </c>
      <c r="AK366" t="e">
        <f>IF(AND(Table2[[#This Row],[20D EMA]]&gt;Table2[[#This Row],[50D EMA]],Table2[[#This Row],[50D EMA]]&gt;Table2[[#This Row],[200D EMA]]),"Uptrend","Downtrend/NoTrend")</f>
        <v>#N/A</v>
      </c>
      <c r="AL366" t="e">
        <v>#N/A</v>
      </c>
      <c r="AM366" t="e">
        <v>#N/A</v>
      </c>
      <c r="AN366" t="e">
        <v>#N/A</v>
      </c>
      <c r="AO366" t="e">
        <v>#N/A</v>
      </c>
      <c r="AP366">
        <v>-9.6910240948969995E-3</v>
      </c>
      <c r="AQ366">
        <f>(Table2[[#This Row],[Sharpe Ratio]]-AVERAGE(Table2[Sharpe Ratio]))/_xlfn.STDEV.P(Table2[Sharpe Ratio])</f>
        <v>-0.87070173069917312</v>
      </c>
      <c r="AR366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366">
        <f>_xlfn.RANK.AVG(Table2[[#This Row],[1Y Return vs Nifty Z-Score]],Table2[1Y Return vs Nifty Z-Score])</f>
        <v>329</v>
      </c>
      <c r="AT366">
        <f>_xlfn.RANK.AVG(Table2[[#This Row],[6M Return vs Nifty Z-Score]],Table2[6M Return vs Nifty Z-Score])</f>
        <v>197</v>
      </c>
      <c r="AU366">
        <f>_xlfn.RANK.AVG(Table2[[#This Row],[Sharpe Ratio Z-Score]],Table2[Sharpe Ratio Z-Score])</f>
        <v>594</v>
      </c>
      <c r="AV366">
        <f>(Table2[[#This Row],[Rank 1Y]]+Table2[[#This Row],[Rank 6M]]+Table2[[#This Row],[Rank Sharpe]])/3</f>
        <v>373.33333333333331</v>
      </c>
    </row>
    <row r="367" spans="1:48" hidden="1" x14ac:dyDescent="0.3">
      <c r="A367" t="s">
        <v>828</v>
      </c>
      <c r="B367" t="s">
        <v>829</v>
      </c>
      <c r="C367" t="s">
        <v>3161</v>
      </c>
      <c r="D367" t="s">
        <v>51</v>
      </c>
      <c r="E367">
        <v>19231.073700299999</v>
      </c>
      <c r="F367">
        <v>1827.7</v>
      </c>
      <c r="G367">
        <v>27.6378698237233</v>
      </c>
      <c r="H367">
        <f>(Table2[[#This Row],[1Y Return vs Nifty]]-AVERAGE(Table2[1Y Return vs Nifty]))/_xlfn.STDEV.P(Table2[1Y Return vs Nifty])</f>
        <v>7.0166114413355837E-2</v>
      </c>
      <c r="I367">
        <v>-1.95467730180788</v>
      </c>
      <c r="J367">
        <f>(Table2[[#This Row],[1M Return vs Nifty]]-AVERAGE(Table2[1M Return vs Nifty]))/_xlfn.STDEV.P(Table2[1M Return vs Nifty])</f>
        <v>-0.28306782490791621</v>
      </c>
      <c r="K367">
        <v>8.8771288904280201</v>
      </c>
      <c r="L367">
        <f>(Table2[[#This Row],[6M Return vs Nifty]]-AVERAGE(Table2[6M Return vs Nifty]))/_xlfn.STDEV.P(Table2[6M Return vs Nifty])</f>
        <v>-6.0445735541263786E-3</v>
      </c>
      <c r="M367">
        <v>1.4734634051469899</v>
      </c>
      <c r="N367">
        <f>(Table2[[#This Row],[1W Return vs Nifty]]-AVERAGE(Table2[1W Return vs Nifty]))/_xlfn.STDEV.P(Table2[1W Return vs Nifty])</f>
        <v>-0.36211125567591124</v>
      </c>
      <c r="O367">
        <v>1867.45</v>
      </c>
      <c r="P367">
        <v>1873.1706963819699</v>
      </c>
      <c r="Q367">
        <v>1645.5701453455599</v>
      </c>
      <c r="R367">
        <v>45.921370278628501</v>
      </c>
      <c r="S367">
        <f>(Table2[[#This Row],[Close Price]]-Table2[[#This Row],[20D EMA]])/Table2[[#This Row],[20D EMA]]</f>
        <v>-2.1285710460788775E-2</v>
      </c>
      <c r="T367">
        <f>(Table2[[#This Row],[Close Price]]-Table2[[#This Row],[50D EMA]])/Table2[[#This Row],[50D EMA]]</f>
        <v>-2.4274721182536419E-2</v>
      </c>
      <c r="U367">
        <f>(Table2[[#This Row],[Close Price]]-Table2[[#This Row],[200D EMA]])/Table2[[#This Row],[200D EMA]]</f>
        <v>0.11067887635758848</v>
      </c>
      <c r="V367">
        <v>0.25214339152644799</v>
      </c>
      <c r="W367">
        <v>1824.05</v>
      </c>
      <c r="X367">
        <v>1869.85</v>
      </c>
      <c r="Y367">
        <v>1795</v>
      </c>
      <c r="Z367">
        <v>1875.3</v>
      </c>
      <c r="AA367">
        <v>1795</v>
      </c>
      <c r="AB367">
        <v>1875.3</v>
      </c>
      <c r="AC367" s="1">
        <f>(Table2[[#This Row],[Close Price]]/Table2[[#This Row],[Day Low]])-1</f>
        <v>2.0010416381130991E-3</v>
      </c>
      <c r="AD367" s="1">
        <f>(Table2[[#This Row],[Day High]]/Table2[[#This Row],[Close Price]])-1</f>
        <v>2.3061771625540128E-2</v>
      </c>
      <c r="AE367" s="1">
        <f>(Table2[[#This Row],[Close Price]]/Table2[[#This Row],[Current Week Low]])-1</f>
        <v>1.821727019498609E-2</v>
      </c>
      <c r="AF367" s="1">
        <f>(Table2[[#This Row],[Current Week High]]/Table2[[#This Row],[Close Price]])-1</f>
        <v>2.6043661432401333E-2</v>
      </c>
      <c r="AG367" s="1">
        <f>(Table2[[#This Row],[Close Price]]/Table2[[#This Row],[Current Month Low]])-1</f>
        <v>1.821727019498609E-2</v>
      </c>
      <c r="AH367" s="1">
        <f>(Table2[[#This Row],[Current Month High]]/Table2[[#This Row],[Close Price]])-1</f>
        <v>2.6043661432401333E-2</v>
      </c>
      <c r="AI367">
        <v>45.756962302347198</v>
      </c>
      <c r="AJ367">
        <v>61.307974052336597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0.14000000000000001</v>
      </c>
      <c r="AM367" t="s">
        <v>3203</v>
      </c>
      <c r="AN367">
        <v>-0.62</v>
      </c>
      <c r="AO367" t="s">
        <v>3202</v>
      </c>
      <c r="AQ367">
        <f>(Table2[[#This Row],[Sharpe Ratio]]-AVERAGE(Table2[Sharpe Ratio]))/_xlfn.STDEV.P(Table2[Sharpe Ratio])</f>
        <v>-0.75508740094610949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273</v>
      </c>
      <c r="AT367">
        <f>_xlfn.RANK.AVG(Table2[[#This Row],[6M Return vs Nifty Z-Score]],Table2[6M Return vs Nifty Z-Score])</f>
        <v>303</v>
      </c>
      <c r="AU367">
        <f>_xlfn.RANK.AVG(Table2[[#This Row],[Sharpe Ratio Z-Score]],Table2[Sharpe Ratio Z-Score])</f>
        <v>547.5</v>
      </c>
      <c r="AV367">
        <f>(Table2[[#This Row],[Rank 1Y]]+Table2[[#This Row],[Rank 6M]]+Table2[[#This Row],[Rank Sharpe]])/3</f>
        <v>374.5</v>
      </c>
    </row>
    <row r="368" spans="1:48" hidden="1" x14ac:dyDescent="0.3">
      <c r="A368" t="s">
        <v>633</v>
      </c>
      <c r="B368" t="s">
        <v>634</v>
      </c>
      <c r="C368" t="s">
        <v>3159</v>
      </c>
      <c r="D368" t="s">
        <v>202</v>
      </c>
      <c r="E368">
        <v>29924.2575</v>
      </c>
      <c r="F368">
        <v>671.1</v>
      </c>
      <c r="G368">
        <v>6.3783662866754902</v>
      </c>
      <c r="H368">
        <f>(Table2[[#This Row],[1Y Return vs Nifty]]-AVERAGE(Table2[1Y Return vs Nifty]))/_xlfn.STDEV.P(Table2[1Y Return vs Nifty])</f>
        <v>-0.30617009419913971</v>
      </c>
      <c r="I368">
        <v>-5.7779674755583699</v>
      </c>
      <c r="J368">
        <f>(Table2[[#This Row],[1M Return vs Nifty]]-AVERAGE(Table2[1M Return vs Nifty]))/_xlfn.STDEV.P(Table2[1M Return vs Nifty])</f>
        <v>-0.68521116299163343</v>
      </c>
      <c r="K368">
        <v>19.0561998079788</v>
      </c>
      <c r="L368">
        <f>(Table2[[#This Row],[6M Return vs Nifty]]-AVERAGE(Table2[6M Return vs Nifty]))/_xlfn.STDEV.P(Table2[6M Return vs Nifty])</f>
        <v>0.32417507415206187</v>
      </c>
      <c r="M368">
        <v>2.2770065675677902</v>
      </c>
      <c r="N368">
        <f>(Table2[[#This Row],[1W Return vs Nifty]]-AVERAGE(Table2[1W Return vs Nifty]))/_xlfn.STDEV.P(Table2[1W Return vs Nifty])</f>
        <v>-0.15810640428381004</v>
      </c>
      <c r="O368">
        <v>693.01</v>
      </c>
      <c r="P368">
        <v>721.334122101704</v>
      </c>
      <c r="Q368">
        <v>660.29222646335404</v>
      </c>
      <c r="R368">
        <v>48.822982920557401</v>
      </c>
      <c r="S368">
        <f>(Table2[[#This Row],[Close Price]]-Table2[[#This Row],[20D EMA]])/Table2[[#This Row],[20D EMA]]</f>
        <v>-3.1615705401076416E-2</v>
      </c>
      <c r="T368">
        <f>(Table2[[#This Row],[Close Price]]-Table2[[#This Row],[50D EMA]])/Table2[[#This Row],[50D EMA]]</f>
        <v>-6.9640573712692402E-2</v>
      </c>
      <c r="U368">
        <f>(Table2[[#This Row],[Close Price]]-Table2[[#This Row],[200D EMA]])/Table2[[#This Row],[200D EMA]]</f>
        <v>1.6368167159159806E-2</v>
      </c>
      <c r="V368">
        <v>0.77157516128178205</v>
      </c>
      <c r="W368">
        <v>668.1</v>
      </c>
      <c r="X368">
        <v>689.6</v>
      </c>
      <c r="Y368">
        <v>668.1</v>
      </c>
      <c r="Z368">
        <v>714.05</v>
      </c>
      <c r="AA368">
        <v>668.1</v>
      </c>
      <c r="AB368">
        <v>719.95</v>
      </c>
      <c r="AC368" s="1">
        <f>(Table2[[#This Row],[Close Price]]/Table2[[#This Row],[Day Low]])-1</f>
        <v>4.4903457566232152E-3</v>
      </c>
      <c r="AD368" s="1">
        <f>(Table2[[#This Row],[Day High]]/Table2[[#This Row],[Close Price]])-1</f>
        <v>2.756668156757569E-2</v>
      </c>
      <c r="AE368" s="1">
        <f>(Table2[[#This Row],[Close Price]]/Table2[[#This Row],[Current Week Low]])-1</f>
        <v>4.4903457566232152E-3</v>
      </c>
      <c r="AF368" s="1">
        <f>(Table2[[#This Row],[Current Week High]]/Table2[[#This Row],[Close Price]])-1</f>
        <v>6.3999403963641788E-2</v>
      </c>
      <c r="AG368" s="1">
        <f>(Table2[[#This Row],[Close Price]]/Table2[[#This Row],[Current Month Low]])-1</f>
        <v>4.4903457566232152E-3</v>
      </c>
      <c r="AH368" s="1">
        <f>(Table2[[#This Row],[Current Month High]]/Table2[[#This Row],[Close Price]])-1</f>
        <v>7.2790940247355218E-2</v>
      </c>
      <c r="AI368">
        <v>28.147817016838001</v>
      </c>
      <c r="AJ368">
        <v>60.896667465835499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-0.1</v>
      </c>
      <c r="AM368" t="s">
        <v>3202</v>
      </c>
      <c r="AN368">
        <v>0.79</v>
      </c>
      <c r="AO368" t="s">
        <v>3203</v>
      </c>
      <c r="AP368">
        <v>8.1372720796579999E-3</v>
      </c>
      <c r="AQ368">
        <f>(Table2[[#This Row],[Sharpe Ratio]]-AVERAGE(Table2[Sharpe Ratio]))/_xlfn.STDEV.P(Table2[Sharpe Ratio])</f>
        <v>-0.65800939883863696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414</v>
      </c>
      <c r="AT368">
        <f>_xlfn.RANK.AVG(Table2[[#This Row],[6M Return vs Nifty Z-Score]],Table2[6M Return vs Nifty Z-Score])</f>
        <v>209</v>
      </c>
      <c r="AU368">
        <f>_xlfn.RANK.AVG(Table2[[#This Row],[Sharpe Ratio Z-Score]],Table2[Sharpe Ratio Z-Score])</f>
        <v>505</v>
      </c>
      <c r="AV368">
        <f>(Table2[[#This Row],[Rank 1Y]]+Table2[[#This Row],[Rank 6M]]+Table2[[#This Row],[Rank Sharpe]])/3</f>
        <v>376</v>
      </c>
    </row>
    <row r="369" spans="1:48" hidden="1" x14ac:dyDescent="0.3">
      <c r="A369" t="s">
        <v>35</v>
      </c>
      <c r="B369" t="s">
        <v>36</v>
      </c>
      <c r="C369" t="s">
        <v>3159</v>
      </c>
      <c r="D369" t="s">
        <v>37</v>
      </c>
      <c r="E369">
        <v>601841.29852551001</v>
      </c>
      <c r="F369">
        <v>477.9</v>
      </c>
      <c r="G369">
        <v>-14.2498159484181</v>
      </c>
      <c r="H369">
        <f>(Table2[[#This Row],[1Y Return vs Nifty]]-AVERAGE(Table2[1Y Return vs Nifty]))/_xlfn.STDEV.P(Table2[1Y Return vs Nifty])</f>
        <v>-0.67133063895947975</v>
      </c>
      <c r="I369">
        <v>-3.1410335803680902</v>
      </c>
      <c r="J369">
        <f>(Table2[[#This Row],[1M Return vs Nifty]]-AVERAGE(Table2[1M Return vs Nifty]))/_xlfn.STDEV.P(Table2[1M Return vs Nifty])</f>
        <v>-0.40785178122185145</v>
      </c>
      <c r="K369">
        <v>2.22074982466882E-2</v>
      </c>
      <c r="L369">
        <f>(Table2[[#This Row],[6M Return vs Nifty]]-AVERAGE(Table2[6M Return vs Nifty]))/_xlfn.STDEV.P(Table2[6M Return vs Nifty])</f>
        <v>-0.29330743342382454</v>
      </c>
      <c r="M369">
        <v>-1.80155634212841</v>
      </c>
      <c r="N369">
        <f>(Table2[[#This Row],[1W Return vs Nifty]]-AVERAGE(Table2[1W Return vs Nifty]))/_xlfn.STDEV.P(Table2[1W Return vs Nifty])</f>
        <v>-1.1935786218299562</v>
      </c>
      <c r="O369">
        <v>487.61</v>
      </c>
      <c r="P369">
        <v>491.94589190867799</v>
      </c>
      <c r="Q369">
        <v>467.54853750370597</v>
      </c>
      <c r="R369">
        <v>39.077067101250101</v>
      </c>
      <c r="S369">
        <f>(Table2[[#This Row],[Close Price]]-Table2[[#This Row],[20D EMA]])/Table2[[#This Row],[20D EMA]]</f>
        <v>-1.9913455425442539E-2</v>
      </c>
      <c r="T369">
        <f>(Table2[[#This Row],[Close Price]]-Table2[[#This Row],[50D EMA]])/Table2[[#This Row],[50D EMA]]</f>
        <v>-2.8551700785999071E-2</v>
      </c>
      <c r="U369">
        <f>(Table2[[#This Row],[Close Price]]-Table2[[#This Row],[200D EMA]])/Table2[[#This Row],[200D EMA]]</f>
        <v>2.2139867128152347E-2</v>
      </c>
      <c r="V369">
        <v>0.88557481542812899</v>
      </c>
      <c r="W369">
        <v>476.1</v>
      </c>
      <c r="X369">
        <v>482.7</v>
      </c>
      <c r="Y369">
        <v>476.1</v>
      </c>
      <c r="Z369">
        <v>493.45</v>
      </c>
      <c r="AA369">
        <v>476.1</v>
      </c>
      <c r="AB369">
        <v>493.45</v>
      </c>
      <c r="AC369" s="1">
        <f>(Table2[[#This Row],[Close Price]]/Table2[[#This Row],[Day Low]])-1</f>
        <v>3.780718336483746E-3</v>
      </c>
      <c r="AD369" s="1">
        <f>(Table2[[#This Row],[Day High]]/Table2[[#This Row],[Close Price]])-1</f>
        <v>1.0043942247332183E-2</v>
      </c>
      <c r="AE369" s="1">
        <f>(Table2[[#This Row],[Close Price]]/Table2[[#This Row],[Current Week Low]])-1</f>
        <v>3.780718336483746E-3</v>
      </c>
      <c r="AF369" s="1">
        <f>(Table2[[#This Row],[Current Week High]]/Table2[[#This Row],[Close Price]])-1</f>
        <v>3.2538187905419624E-2</v>
      </c>
      <c r="AG369" s="1">
        <f>(Table2[[#This Row],[Close Price]]/Table2[[#This Row],[Current Month Low]])-1</f>
        <v>3.780718336483746E-3</v>
      </c>
      <c r="AH369" s="1">
        <f>(Table2[[#This Row],[Current Month High]]/Table2[[#This Row],[Close Price]])-1</f>
        <v>3.2538187905419624E-2</v>
      </c>
      <c r="AI369">
        <v>10.587989119062501</v>
      </c>
      <c r="AJ369">
        <v>19.669462877175299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0.03</v>
      </c>
      <c r="AM369" t="s">
        <v>3203</v>
      </c>
      <c r="AN369">
        <v>-0.81</v>
      </c>
      <c r="AO369" t="s">
        <v>3202</v>
      </c>
      <c r="AP369">
        <v>0.12461568273639</v>
      </c>
      <c r="AQ369">
        <f>(Table2[[#This Row],[Sharpe Ratio]]-AVERAGE(Table2[Sharpe Ratio]))/_xlfn.STDEV.P(Table2[Sharpe Ratio])</f>
        <v>0.73158299582595387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560</v>
      </c>
      <c r="AT369">
        <f>_xlfn.RANK.AVG(Table2[[#This Row],[6M Return vs Nifty Z-Score]],Table2[6M Return vs Nifty Z-Score])</f>
        <v>410</v>
      </c>
      <c r="AU369">
        <f>_xlfn.RANK.AVG(Table2[[#This Row],[Sharpe Ratio Z-Score]],Table2[Sharpe Ratio Z-Score])</f>
        <v>160</v>
      </c>
      <c r="AV369">
        <f>(Table2[[#This Row],[Rank 1Y]]+Table2[[#This Row],[Rank 6M]]+Table2[[#This Row],[Rank Sharpe]])/3</f>
        <v>376.66666666666669</v>
      </c>
    </row>
    <row r="370" spans="1:48" hidden="1" x14ac:dyDescent="0.3">
      <c r="A370" t="s">
        <v>44</v>
      </c>
      <c r="B370" t="s">
        <v>45</v>
      </c>
      <c r="C370" t="s">
        <v>3160</v>
      </c>
      <c r="D370" t="s">
        <v>46</v>
      </c>
      <c r="E370">
        <v>501296.997336075</v>
      </c>
      <c r="F370">
        <v>3646.55</v>
      </c>
      <c r="G370">
        <v>-1.5556775401488701</v>
      </c>
      <c r="H370">
        <f>(Table2[[#This Row],[1Y Return vs Nifty]]-AVERAGE(Table2[1Y Return vs Nifty]))/_xlfn.STDEV.P(Table2[1Y Return vs Nifty])</f>
        <v>-0.4466187160377984</v>
      </c>
      <c r="I370">
        <v>6.4153510453623497</v>
      </c>
      <c r="J370">
        <f>(Table2[[#This Row],[1M Return vs Nifty]]-AVERAGE(Table2[1M Return vs Nifty]))/_xlfn.STDEV.P(Table2[1M Return vs Nifty])</f>
        <v>0.59731294307457661</v>
      </c>
      <c r="K370">
        <v>-2.1219043510401998</v>
      </c>
      <c r="L370">
        <f>(Table2[[#This Row],[6M Return vs Nifty]]-AVERAGE(Table2[6M Return vs Nifty]))/_xlfn.STDEV.P(Table2[6M Return vs Nifty])</f>
        <v>-0.36286465188208256</v>
      </c>
      <c r="M370">
        <v>2.3316706699821301</v>
      </c>
      <c r="N370">
        <f>(Table2[[#This Row],[1W Return vs Nifty]]-AVERAGE(Table2[1W Return vs Nifty]))/_xlfn.STDEV.P(Table2[1W Return vs Nifty])</f>
        <v>-0.14422819261945632</v>
      </c>
      <c r="O370">
        <v>3546.99</v>
      </c>
      <c r="P370">
        <v>3569.66998585585</v>
      </c>
      <c r="Q370">
        <v>3488.2703133391401</v>
      </c>
      <c r="R370">
        <v>66.675898052101402</v>
      </c>
      <c r="S370">
        <f>(Table2[[#This Row],[Close Price]]-Table2[[#This Row],[20D EMA]])/Table2[[#This Row],[20D EMA]]</f>
        <v>2.8068869661318583E-2</v>
      </c>
      <c r="T370">
        <f>(Table2[[#This Row],[Close Price]]-Table2[[#This Row],[50D EMA]])/Table2[[#This Row],[50D EMA]]</f>
        <v>2.1537008868823419E-2</v>
      </c>
      <c r="U370">
        <f>(Table2[[#This Row],[Close Price]]-Table2[[#This Row],[200D EMA]])/Table2[[#This Row],[200D EMA]]</f>
        <v>4.5374834070513057E-2</v>
      </c>
      <c r="V370">
        <v>1.1014213090492</v>
      </c>
      <c r="W370">
        <v>3620</v>
      </c>
      <c r="X370">
        <v>3663</v>
      </c>
      <c r="Y370">
        <v>3530.9</v>
      </c>
      <c r="Z370">
        <v>3663</v>
      </c>
      <c r="AA370">
        <v>3530.9</v>
      </c>
      <c r="AB370">
        <v>3663</v>
      </c>
      <c r="AC370" s="1">
        <f>(Table2[[#This Row],[Close Price]]/Table2[[#This Row],[Day Low]])-1</f>
        <v>7.3342541436465236E-3</v>
      </c>
      <c r="AD370" s="1">
        <f>(Table2[[#This Row],[Day High]]/Table2[[#This Row],[Close Price]])-1</f>
        <v>4.5111132440252E-3</v>
      </c>
      <c r="AE370" s="1">
        <f>(Table2[[#This Row],[Close Price]]/Table2[[#This Row],[Current Week Low]])-1</f>
        <v>3.2753688861196784E-2</v>
      </c>
      <c r="AF370" s="1">
        <f>(Table2[[#This Row],[Current Week High]]/Table2[[#This Row],[Close Price]])-1</f>
        <v>4.5111132440252E-3</v>
      </c>
      <c r="AG370" s="1">
        <f>(Table2[[#This Row],[Close Price]]/Table2[[#This Row],[Current Month Low]])-1</f>
        <v>3.2753688861196784E-2</v>
      </c>
      <c r="AH370" s="1">
        <f>(Table2[[#This Row],[Current Month High]]/Table2[[#This Row],[Close Price]])-1</f>
        <v>4.5111132440252E-3</v>
      </c>
      <c r="AI370">
        <v>7.49612647570991</v>
      </c>
      <c r="AJ370">
        <v>23.356787659416099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7.0000000000000007E-2</v>
      </c>
      <c r="AM370" t="s">
        <v>3203</v>
      </c>
      <c r="AN370">
        <v>3.83</v>
      </c>
      <c r="AO370" t="s">
        <v>3203</v>
      </c>
      <c r="AP370">
        <v>0.102501326108327</v>
      </c>
      <c r="AQ370">
        <f>(Table2[[#This Row],[Sharpe Ratio]]-AVERAGE(Table2[Sharpe Ratio]))/_xlfn.STDEV.P(Table2[Sharpe Ratio])</f>
        <v>0.46775778040625193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473</v>
      </c>
      <c r="AT370">
        <f>_xlfn.RANK.AVG(Table2[[#This Row],[6M Return vs Nifty Z-Score]],Table2[6M Return vs Nifty Z-Score])</f>
        <v>427</v>
      </c>
      <c r="AU370">
        <f>_xlfn.RANK.AVG(Table2[[#This Row],[Sharpe Ratio Z-Score]],Table2[Sharpe Ratio Z-Score])</f>
        <v>230</v>
      </c>
      <c r="AV370">
        <f>(Table2[[#This Row],[Rank 1Y]]+Table2[[#This Row],[Rank 6M]]+Table2[[#This Row],[Rank Sharpe]])/3</f>
        <v>376.66666666666669</v>
      </c>
    </row>
    <row r="371" spans="1:48" hidden="1" x14ac:dyDescent="0.3">
      <c r="A371" t="s">
        <v>206</v>
      </c>
      <c r="B371" t="s">
        <v>207</v>
      </c>
      <c r="C371" t="s">
        <v>3161</v>
      </c>
      <c r="D371" t="s">
        <v>51</v>
      </c>
      <c r="E371">
        <v>128734.75175082</v>
      </c>
      <c r="F371">
        <v>1576.15</v>
      </c>
      <c r="G371">
        <v>4.8737969262928198</v>
      </c>
      <c r="H371">
        <f>(Table2[[#This Row],[1Y Return vs Nifty]]-AVERAGE(Table2[1Y Return vs Nifty]))/_xlfn.STDEV.P(Table2[1Y Return vs Nifty])</f>
        <v>-0.3328040147746702</v>
      </c>
      <c r="I371">
        <v>0.62151707360410202</v>
      </c>
      <c r="J371">
        <f>(Table2[[#This Row],[1M Return vs Nifty]]-AVERAGE(Table2[1M Return vs Nifty]))/_xlfn.STDEV.P(Table2[1M Return vs Nifty])</f>
        <v>-1.2097179573821965E-2</v>
      </c>
      <c r="K371">
        <v>5.1158627660431399</v>
      </c>
      <c r="L371">
        <f>(Table2[[#This Row],[6M Return vs Nifty]]-AVERAGE(Table2[6M Return vs Nifty]))/_xlfn.STDEV.P(Table2[6M Return vs Nifty])</f>
        <v>-0.12806395868111867</v>
      </c>
      <c r="M371">
        <v>3.3165423228434698</v>
      </c>
      <c r="N371">
        <f>(Table2[[#This Row],[1W Return vs Nifty]]-AVERAGE(Table2[1W Return vs Nifty]))/_xlfn.STDEV.P(Table2[1W Return vs Nifty])</f>
        <v>0.1058126322902745</v>
      </c>
      <c r="O371">
        <v>1557.44</v>
      </c>
      <c r="P371">
        <v>1572.9532829326999</v>
      </c>
      <c r="Q371">
        <v>1487.82551268869</v>
      </c>
      <c r="R371">
        <v>62.389662045062401</v>
      </c>
      <c r="S371">
        <f>(Table2[[#This Row],[Close Price]]-Table2[[#This Row],[20D EMA]])/Table2[[#This Row],[20D EMA]]</f>
        <v>1.2013303883295688E-2</v>
      </c>
      <c r="T371">
        <f>(Table2[[#This Row],[Close Price]]-Table2[[#This Row],[50D EMA]])/Table2[[#This Row],[50D EMA]]</f>
        <v>2.0323026131710714E-3</v>
      </c>
      <c r="U371">
        <f>(Table2[[#This Row],[Close Price]]-Table2[[#This Row],[200D EMA]])/Table2[[#This Row],[200D EMA]]</f>
        <v>5.9364815670956292E-2</v>
      </c>
      <c r="V371">
        <v>1.8823411956549001</v>
      </c>
      <c r="W371">
        <v>1558.55</v>
      </c>
      <c r="X371">
        <v>1602</v>
      </c>
      <c r="Y371">
        <v>1558.55</v>
      </c>
      <c r="Z371">
        <v>1612.35</v>
      </c>
      <c r="AA371">
        <v>1551.75</v>
      </c>
      <c r="AB371">
        <v>1612.35</v>
      </c>
      <c r="AC371" s="1">
        <f>(Table2[[#This Row],[Close Price]]/Table2[[#This Row],[Day Low]])-1</f>
        <v>1.1292547560232347E-2</v>
      </c>
      <c r="AD371" s="1">
        <f>(Table2[[#This Row],[Day High]]/Table2[[#This Row],[Close Price]])-1</f>
        <v>1.6400723281413621E-2</v>
      </c>
      <c r="AE371" s="1">
        <f>(Table2[[#This Row],[Close Price]]/Table2[[#This Row],[Current Week Low]])-1</f>
        <v>1.1292547560232347E-2</v>
      </c>
      <c r="AF371" s="1">
        <f>(Table2[[#This Row],[Current Week High]]/Table2[[#This Row],[Close Price]])-1</f>
        <v>2.2967357167782199E-2</v>
      </c>
      <c r="AG371" s="1">
        <f>(Table2[[#This Row],[Close Price]]/Table2[[#This Row],[Current Month Low]])-1</f>
        <v>1.5724182374738271E-2</v>
      </c>
      <c r="AH371" s="1">
        <f>(Table2[[#This Row],[Current Month High]]/Table2[[#This Row],[Close Price]])-1</f>
        <v>2.2967357167782199E-2</v>
      </c>
      <c r="AI371">
        <v>7.9878184182977403</v>
      </c>
      <c r="AJ371">
        <v>35.344124339873702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-0.01</v>
      </c>
      <c r="AM371" t="s">
        <v>3202</v>
      </c>
      <c r="AN371">
        <v>4.3600000000000003</v>
      </c>
      <c r="AO371" t="s">
        <v>3203</v>
      </c>
      <c r="AP371">
        <v>6.5634152304004004E-2</v>
      </c>
      <c r="AQ371">
        <f>(Table2[[#This Row],[Sharpe Ratio]]-AVERAGE(Table2[Sharpe Ratio]))/_xlfn.STDEV.P(Table2[Sharpe Ratio])</f>
        <v>2.7930828420760057E-2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425</v>
      </c>
      <c r="AT371">
        <f>_xlfn.RANK.AVG(Table2[[#This Row],[6M Return vs Nifty Z-Score]],Table2[6M Return vs Nifty Z-Score])</f>
        <v>360</v>
      </c>
      <c r="AU371">
        <f>_xlfn.RANK.AVG(Table2[[#This Row],[Sharpe Ratio Z-Score]],Table2[Sharpe Ratio Z-Score])</f>
        <v>345</v>
      </c>
      <c r="AV371">
        <f>(Table2[[#This Row],[Rank 1Y]]+Table2[[#This Row],[Rank 6M]]+Table2[[#This Row],[Rank Sharpe]])/3</f>
        <v>376.66666666666669</v>
      </c>
    </row>
    <row r="372" spans="1:48" x14ac:dyDescent="0.3">
      <c r="A372" t="s">
        <v>588</v>
      </c>
      <c r="B372" t="s">
        <v>589</v>
      </c>
      <c r="C372" t="s">
        <v>3169</v>
      </c>
      <c r="D372" t="s">
        <v>590</v>
      </c>
      <c r="E372">
        <v>33064.05290468</v>
      </c>
      <c r="F372">
        <v>1394.35</v>
      </c>
      <c r="G372">
        <v>-18.386764326697399</v>
      </c>
      <c r="H372">
        <f>(Table2[[#This Row],[1Y Return vs Nifty]]-AVERAGE(Table2[1Y Return vs Nifty]))/_xlfn.STDEV.P(Table2[1Y Return vs Nifty])</f>
        <v>-0.74456299197252851</v>
      </c>
      <c r="I372">
        <v>7.9166651861197703</v>
      </c>
      <c r="J372">
        <f>(Table2[[#This Row],[1M Return vs Nifty]]-AVERAGE(Table2[1M Return vs Nifty]))/_xlfn.STDEV.P(Table2[1M Return vs Nifty])</f>
        <v>0.75522496456370924</v>
      </c>
      <c r="K372">
        <v>36.392540743198197</v>
      </c>
      <c r="L372">
        <f>(Table2[[#This Row],[6M Return vs Nifty]]-AVERAGE(Table2[6M Return vs Nifty]))/_xlfn.STDEV.P(Table2[6M Return vs Nifty])</f>
        <v>0.88658400543004379</v>
      </c>
      <c r="M372">
        <v>0.80965333365540604</v>
      </c>
      <c r="N372">
        <f>(Table2[[#This Row],[1W Return vs Nifty]]-AVERAGE(Table2[1W Return vs Nifty]))/_xlfn.STDEV.P(Table2[1W Return vs Nifty])</f>
        <v>-0.53064044156213697</v>
      </c>
      <c r="O372">
        <v>1340</v>
      </c>
      <c r="P372">
        <v>1295.0580444418599</v>
      </c>
      <c r="Q372">
        <v>1185.60193794989</v>
      </c>
      <c r="R372">
        <v>54.632737887076999</v>
      </c>
      <c r="S372" s="1">
        <f>(Table2[[#This Row],[Close Price]]-Table2[[#This Row],[20D EMA]])/Table2[[#This Row],[20D EMA]]</f>
        <v>4.0559701492537244E-2</v>
      </c>
      <c r="T372" s="1">
        <f>(Table2[[#This Row],[Close Price]]-Table2[[#This Row],[50D EMA]])/Table2[[#This Row],[50D EMA]]</f>
        <v>7.6669888260438954E-2</v>
      </c>
      <c r="U372" s="1">
        <f>(Table2[[#This Row],[Close Price]]-Table2[[#This Row],[200D EMA]])/Table2[[#This Row],[200D EMA]]</f>
        <v>0.17606926521313826</v>
      </c>
      <c r="V372">
        <v>0.81327223292434903</v>
      </c>
      <c r="W372">
        <v>1361.8</v>
      </c>
      <c r="X372">
        <v>1406.45</v>
      </c>
      <c r="Y372">
        <v>1328.05</v>
      </c>
      <c r="Z372">
        <v>1406.45</v>
      </c>
      <c r="AA372">
        <v>1328.05</v>
      </c>
      <c r="AB372">
        <v>1417.95</v>
      </c>
      <c r="AC372" s="1">
        <f>(Table2[[#This Row],[Close Price]]/Table2[[#This Row],[Day Low]])-1</f>
        <v>2.3902188280217285E-2</v>
      </c>
      <c r="AD372" s="1">
        <f>(Table2[[#This Row],[Day High]]/Table2[[#This Row],[Close Price]])-1</f>
        <v>8.677878581417886E-3</v>
      </c>
      <c r="AE372" s="1">
        <f>(Table2[[#This Row],[Close Price]]/Table2[[#This Row],[Current Week Low]])-1</f>
        <v>4.9922819170964861E-2</v>
      </c>
      <c r="AF372" s="1">
        <f>(Table2[[#This Row],[Current Week High]]/Table2[[#This Row],[Close Price]])-1</f>
        <v>8.677878581417886E-3</v>
      </c>
      <c r="AG372" s="1">
        <f>(Table2[[#This Row],[Close Price]]/Table2[[#This Row],[Current Month Low]])-1</f>
        <v>4.9922819170964861E-2</v>
      </c>
      <c r="AH372" s="1">
        <f>(Table2[[#This Row],[Current Month High]]/Table2[[#This Row],[Close Price]])-1</f>
        <v>1.6925449134005177E-2</v>
      </c>
      <c r="AI372">
        <v>6.7092193495177099</v>
      </c>
      <c r="AJ372">
        <v>57.366965746854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0.24</v>
      </c>
      <c r="AM372" t="s">
        <v>3203</v>
      </c>
      <c r="AN372">
        <v>8.25</v>
      </c>
      <c r="AO372" t="s">
        <v>3203</v>
      </c>
      <c r="AP372">
        <v>3.4335854011441999E-2</v>
      </c>
      <c r="AQ372">
        <f>(Table2[[#This Row],[Sharpe Ratio]]-AVERAGE(Table2[Sharpe Ratio]))/_xlfn.STDEV.P(Table2[Sharpe Ratio])</f>
        <v>-0.34545920178372791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2.1146334675359646E-2</v>
      </c>
      <c r="AS372">
        <f>_xlfn.RANK.AVG(Table2[[#This Row],[1Y Return vs Nifty Z-Score]],Table2[1Y Return vs Nifty Z-Score])</f>
        <v>588</v>
      </c>
      <c r="AT372">
        <f>_xlfn.RANK.AVG(Table2[[#This Row],[6M Return vs Nifty Z-Score]],Table2[6M Return vs Nifty Z-Score])</f>
        <v>107</v>
      </c>
      <c r="AU372">
        <f>_xlfn.RANK.AVG(Table2[[#This Row],[Sharpe Ratio Z-Score]],Table2[Sharpe Ratio Z-Score])</f>
        <v>435</v>
      </c>
      <c r="AV372">
        <f>(Table2[[#This Row],[Rank 1Y]]+Table2[[#This Row],[Rank 6M]]+Table2[[#This Row],[Rank Sharpe]])/3</f>
        <v>376.66666666666669</v>
      </c>
    </row>
    <row r="373" spans="1:48" x14ac:dyDescent="0.3">
      <c r="A373" t="s">
        <v>154</v>
      </c>
      <c r="B373" t="s">
        <v>155</v>
      </c>
      <c r="C373" t="s">
        <v>3156</v>
      </c>
      <c r="D373" t="s">
        <v>21</v>
      </c>
      <c r="E373">
        <v>165703.35089321001</v>
      </c>
      <c r="F373">
        <v>1651</v>
      </c>
      <c r="G373">
        <v>18.9943128978591</v>
      </c>
      <c r="H373">
        <f>(Table2[[#This Row],[1Y Return vs Nifty]]-AVERAGE(Table2[1Y Return vs Nifty]))/_xlfn.STDEV.P(Table2[1Y Return vs Nifty])</f>
        <v>-8.2842324223857983E-2</v>
      </c>
      <c r="I373">
        <v>6.48280743869151</v>
      </c>
      <c r="J373">
        <f>(Table2[[#This Row],[1M Return vs Nifty]]-AVERAGE(Table2[1M Return vs Nifty]))/_xlfn.STDEV.P(Table2[1M Return vs Nifty])</f>
        <v>0.60440817727226404</v>
      </c>
      <c r="K373">
        <v>19.236785241097099</v>
      </c>
      <c r="L373">
        <f>(Table2[[#This Row],[6M Return vs Nifty]]-AVERAGE(Table2[6M Return vs Nifty]))/_xlfn.STDEV.P(Table2[6M Return vs Nifty])</f>
        <v>0.33003345342736246</v>
      </c>
      <c r="M373">
        <v>2.17201792142607</v>
      </c>
      <c r="N373">
        <f>(Table2[[#This Row],[1W Return vs Nifty]]-AVERAGE(Table2[1W Return vs Nifty]))/_xlfn.STDEV.P(Table2[1W Return vs Nifty])</f>
        <v>-0.18476109336046628</v>
      </c>
      <c r="O373">
        <v>1662.58</v>
      </c>
      <c r="P373">
        <v>1634.8887469793499</v>
      </c>
      <c r="Q373">
        <v>1469.2896215692799</v>
      </c>
      <c r="R373">
        <v>58.298401393258601</v>
      </c>
      <c r="S373" s="1">
        <f>(Table2[[#This Row],[Close Price]]-Table2[[#This Row],[20D EMA]])/Table2[[#This Row],[20D EMA]]</f>
        <v>-6.9650783721685134E-3</v>
      </c>
      <c r="T373" s="1">
        <f>(Table2[[#This Row],[Close Price]]-Table2[[#This Row],[50D EMA]])/Table2[[#This Row],[50D EMA]]</f>
        <v>9.8546479388383797E-3</v>
      </c>
      <c r="U373" s="1">
        <f>(Table2[[#This Row],[Close Price]]-Table2[[#This Row],[200D EMA]])/Table2[[#This Row],[200D EMA]]</f>
        <v>0.12367226703517015</v>
      </c>
      <c r="V373">
        <v>0.82270472147535501</v>
      </c>
      <c r="W373">
        <v>1644.35</v>
      </c>
      <c r="X373">
        <v>1715.5</v>
      </c>
      <c r="Y373">
        <v>1608.05</v>
      </c>
      <c r="Z373">
        <v>1715.5</v>
      </c>
      <c r="AA373">
        <v>1598.8</v>
      </c>
      <c r="AB373">
        <v>1715.5</v>
      </c>
      <c r="AC373" s="1">
        <f>(Table2[[#This Row],[Close Price]]/Table2[[#This Row],[Day Low]])-1</f>
        <v>4.0441511843585243E-3</v>
      </c>
      <c r="AD373" s="1">
        <f>(Table2[[#This Row],[Day High]]/Table2[[#This Row],[Close Price]])-1</f>
        <v>3.9067231980617789E-2</v>
      </c>
      <c r="AE373" s="1">
        <f>(Table2[[#This Row],[Close Price]]/Table2[[#This Row],[Current Week Low]])-1</f>
        <v>2.670936848978589E-2</v>
      </c>
      <c r="AF373" s="1">
        <f>(Table2[[#This Row],[Current Week High]]/Table2[[#This Row],[Close Price]])-1</f>
        <v>3.9067231980617789E-2</v>
      </c>
      <c r="AG373" s="1">
        <f>(Table2[[#This Row],[Close Price]]/Table2[[#This Row],[Current Month Low]])-1</f>
        <v>3.264948711533644E-2</v>
      </c>
      <c r="AH373" s="1">
        <f>(Table2[[#This Row],[Current Month High]]/Table2[[#This Row],[Close Price]])-1</f>
        <v>3.9067231980617789E-2</v>
      </c>
      <c r="AI373">
        <v>6.7141126589945497</v>
      </c>
      <c r="AJ373">
        <v>47.780164697457899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0.02</v>
      </c>
      <c r="AM373" t="s">
        <v>3203</v>
      </c>
      <c r="AN373">
        <v>-2.68</v>
      </c>
      <c r="AO373" t="s">
        <v>3202</v>
      </c>
      <c r="AP373">
        <v>-1.4454826366543E-2</v>
      </c>
      <c r="AQ373">
        <f>(Table2[[#This Row],[Sharpe Ratio]]-AVERAGE(Table2[Sharpe Ratio]))/_xlfn.STDEV.P(Table2[Sharpe Ratio])</f>
        <v>-0.92753409447406965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-0.26069588135876742</v>
      </c>
      <c r="AS373">
        <f>_xlfn.RANK.AVG(Table2[[#This Row],[1Y Return vs Nifty Z-Score]],Table2[1Y Return vs Nifty Z-Score])</f>
        <v>322</v>
      </c>
      <c r="AT373">
        <f>_xlfn.RANK.AVG(Table2[[#This Row],[6M Return vs Nifty Z-Score]],Table2[6M Return vs Nifty Z-Score])</f>
        <v>205</v>
      </c>
      <c r="AU373">
        <f>_xlfn.RANK.AVG(Table2[[#This Row],[Sharpe Ratio Z-Score]],Table2[Sharpe Ratio Z-Score])</f>
        <v>605</v>
      </c>
      <c r="AV373">
        <f>(Table2[[#This Row],[Rank 1Y]]+Table2[[#This Row],[Rank 6M]]+Table2[[#This Row],[Rank Sharpe]])/3</f>
        <v>377.33333333333331</v>
      </c>
    </row>
    <row r="374" spans="1:48" hidden="1" x14ac:dyDescent="0.3">
      <c r="A374" t="s">
        <v>824</v>
      </c>
      <c r="B374" t="s">
        <v>825</v>
      </c>
      <c r="C374" t="s">
        <v>3163</v>
      </c>
      <c r="D374" t="s">
        <v>199</v>
      </c>
      <c r="E374">
        <v>19287.880936179899</v>
      </c>
      <c r="F374">
        <v>1612</v>
      </c>
      <c r="G374">
        <v>7.6196691651742201</v>
      </c>
      <c r="H374">
        <f>(Table2[[#This Row],[1Y Return vs Nifty]]-AVERAGE(Table2[1Y Return vs Nifty]))/_xlfn.STDEV.P(Table2[1Y Return vs Nifty])</f>
        <v>-0.28419652279283114</v>
      </c>
      <c r="I374">
        <v>-5.9571086507099897</v>
      </c>
      <c r="J374">
        <f>(Table2[[#This Row],[1M Return vs Nifty]]-AVERAGE(Table2[1M Return vs Nifty]))/_xlfn.STDEV.P(Table2[1M Return vs Nifty])</f>
        <v>-0.7040536852407473</v>
      </c>
      <c r="K374">
        <v>-21.214257199500299</v>
      </c>
      <c r="L374">
        <f>(Table2[[#This Row],[6M Return vs Nifty]]-AVERAGE(Table2[6M Return vs Nifty]))/_xlfn.STDEV.P(Table2[6M Return vs Nifty])</f>
        <v>-0.98224043603446587</v>
      </c>
      <c r="M374">
        <v>3.8304327361541901</v>
      </c>
      <c r="N374">
        <f>(Table2[[#This Row],[1W Return vs Nifty]]-AVERAGE(Table2[1W Return vs Nifty]))/_xlfn.STDEV.P(Table2[1W Return vs Nifty])</f>
        <v>0.23627997032777778</v>
      </c>
      <c r="O374">
        <v>1651.37</v>
      </c>
      <c r="P374">
        <v>1752.4168077348099</v>
      </c>
      <c r="Q374">
        <v>1792.4566957273601</v>
      </c>
      <c r="R374">
        <v>50.406151053187997</v>
      </c>
      <c r="S374">
        <f>(Table2[[#This Row],[Close Price]]-Table2[[#This Row],[20D EMA]])/Table2[[#This Row],[20D EMA]]</f>
        <v>-2.384081096301852E-2</v>
      </c>
      <c r="T374">
        <f>(Table2[[#This Row],[Close Price]]-Table2[[#This Row],[50D EMA]])/Table2[[#This Row],[50D EMA]]</f>
        <v>-8.0127517103829871E-2</v>
      </c>
      <c r="U374">
        <f>(Table2[[#This Row],[Close Price]]-Table2[[#This Row],[200D EMA]])/Table2[[#This Row],[200D EMA]]</f>
        <v>-0.10067562366081743</v>
      </c>
      <c r="V374">
        <v>0.92494754868306805</v>
      </c>
      <c r="W374">
        <v>1605</v>
      </c>
      <c r="X374">
        <v>1647.1</v>
      </c>
      <c r="Y374">
        <v>1574.95</v>
      </c>
      <c r="Z374">
        <v>1647.1</v>
      </c>
      <c r="AA374">
        <v>1574.95</v>
      </c>
      <c r="AB374">
        <v>1647.1</v>
      </c>
      <c r="AC374" s="1">
        <f>(Table2[[#This Row],[Close Price]]/Table2[[#This Row],[Day Low]])-1</f>
        <v>4.3613707165108817E-3</v>
      </c>
      <c r="AD374" s="1">
        <f>(Table2[[#This Row],[Day High]]/Table2[[#This Row],[Close Price]])-1</f>
        <v>2.1774193548387055E-2</v>
      </c>
      <c r="AE374" s="1">
        <f>(Table2[[#This Row],[Close Price]]/Table2[[#This Row],[Current Week Low]])-1</f>
        <v>2.3524556335121627E-2</v>
      </c>
      <c r="AF374" s="1">
        <f>(Table2[[#This Row],[Current Week High]]/Table2[[#This Row],[Close Price]])-1</f>
        <v>2.1774193548387055E-2</v>
      </c>
      <c r="AG374" s="1">
        <f>(Table2[[#This Row],[Close Price]]/Table2[[#This Row],[Current Month Low]])-1</f>
        <v>2.3524556335121627E-2</v>
      </c>
      <c r="AH374" s="1">
        <f>(Table2[[#This Row],[Current Month High]]/Table2[[#This Row],[Close Price]])-1</f>
        <v>2.1774193548387055E-2</v>
      </c>
      <c r="AI374">
        <v>50.642059553349803</v>
      </c>
      <c r="AJ374">
        <v>36.842105263157897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-0.1</v>
      </c>
      <c r="AM374" t="s">
        <v>3202</v>
      </c>
      <c r="AN374">
        <v>-3.72</v>
      </c>
      <c r="AO374" t="s">
        <v>3202</v>
      </c>
      <c r="AP374">
        <v>0.17434771476510699</v>
      </c>
      <c r="AQ374">
        <f>(Table2[[#This Row],[Sharpe Ratio]]-AVERAGE(Table2[Sharpe Ratio]))/_xlfn.STDEV.P(Table2[Sharpe Ratio])</f>
        <v>1.324888253758977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401</v>
      </c>
      <c r="AT374">
        <f>_xlfn.RANK.AVG(Table2[[#This Row],[6M Return vs Nifty Z-Score]],Table2[6M Return vs Nifty Z-Score])</f>
        <v>663</v>
      </c>
      <c r="AU374">
        <f>_xlfn.RANK.AVG(Table2[[#This Row],[Sharpe Ratio Z-Score]],Table2[Sharpe Ratio Z-Score])</f>
        <v>68</v>
      </c>
      <c r="AV374">
        <f>(Table2[[#This Row],[Rank 1Y]]+Table2[[#This Row],[Rank 6M]]+Table2[[#This Row],[Rank Sharpe]])/3</f>
        <v>377.33333333333331</v>
      </c>
    </row>
    <row r="375" spans="1:48" x14ac:dyDescent="0.3">
      <c r="A375" t="s">
        <v>351</v>
      </c>
      <c r="B375" t="s">
        <v>352</v>
      </c>
      <c r="C375" t="s">
        <v>3164</v>
      </c>
      <c r="D375" t="s">
        <v>353</v>
      </c>
      <c r="E375">
        <v>70645.184620100001</v>
      </c>
      <c r="F375">
        <v>238.91</v>
      </c>
      <c r="G375">
        <v>21.829753179116398</v>
      </c>
      <c r="H375">
        <f>(Table2[[#This Row],[1Y Return vs Nifty]]-AVERAGE(Table2[1Y Return vs Nifty]))/_xlfn.STDEV.P(Table2[1Y Return vs Nifty])</f>
        <v>-3.2649296746241778E-2</v>
      </c>
      <c r="I375">
        <v>3.3558769729704299</v>
      </c>
      <c r="J375">
        <f>(Table2[[#This Row],[1M Return vs Nifty]]-AVERAGE(Table2[1M Return vs Nifty]))/_xlfn.STDEV.P(Table2[1M Return vs Nifty])</f>
        <v>0.27550971592235884</v>
      </c>
      <c r="K375">
        <v>-16.8985052330511</v>
      </c>
      <c r="L375">
        <f>(Table2[[#This Row],[6M Return vs Nifty]]-AVERAGE(Table2[6M Return vs Nifty]))/_xlfn.STDEV.P(Table2[6M Return vs Nifty])</f>
        <v>-0.84223295347621951</v>
      </c>
      <c r="M375">
        <v>7.4729715500896301</v>
      </c>
      <c r="N375">
        <f>(Table2[[#This Row],[1W Return vs Nifty]]-AVERAGE(Table2[1W Return vs Nifty]))/_xlfn.STDEV.P(Table2[1W Return vs Nifty])</f>
        <v>1.1610536778012726</v>
      </c>
      <c r="O375">
        <v>228.23</v>
      </c>
      <c r="P375">
        <v>227.42897810365699</v>
      </c>
      <c r="Q375">
        <v>222.45011238312301</v>
      </c>
      <c r="R375">
        <v>72.115511217367796</v>
      </c>
      <c r="S375" s="1">
        <f>(Table2[[#This Row],[Close Price]]-Table2[[#This Row],[20D EMA]])/Table2[[#This Row],[20D EMA]]</f>
        <v>4.6794899881698319E-2</v>
      </c>
      <c r="T375" s="1">
        <f>(Table2[[#This Row],[Close Price]]-Table2[[#This Row],[50D EMA]])/Table2[[#This Row],[50D EMA]]</f>
        <v>5.0481789928767208E-2</v>
      </c>
      <c r="U375" s="1">
        <f>(Table2[[#This Row],[Close Price]]-Table2[[#This Row],[200D EMA]])/Table2[[#This Row],[200D EMA]]</f>
        <v>7.3993613401859407E-2</v>
      </c>
      <c r="V375">
        <v>1.0006467331115501</v>
      </c>
      <c r="W375">
        <v>237.75</v>
      </c>
      <c r="X375">
        <v>244.25</v>
      </c>
      <c r="Y375">
        <v>222.15</v>
      </c>
      <c r="Z375">
        <v>244.25</v>
      </c>
      <c r="AA375">
        <v>221.7</v>
      </c>
      <c r="AB375">
        <v>244.25</v>
      </c>
      <c r="AC375" s="1">
        <f>(Table2[[#This Row],[Close Price]]/Table2[[#This Row],[Day Low]])-1</f>
        <v>4.8790746582545452E-3</v>
      </c>
      <c r="AD375" s="1">
        <f>(Table2[[#This Row],[Day High]]/Table2[[#This Row],[Close Price]])-1</f>
        <v>2.2351513122096156E-2</v>
      </c>
      <c r="AE375" s="1">
        <f>(Table2[[#This Row],[Close Price]]/Table2[[#This Row],[Current Week Low]])-1</f>
        <v>7.5444519468827353E-2</v>
      </c>
      <c r="AF375" s="1">
        <f>(Table2[[#This Row],[Current Week High]]/Table2[[#This Row],[Close Price]])-1</f>
        <v>2.2351513122096156E-2</v>
      </c>
      <c r="AG375" s="1">
        <f>(Table2[[#This Row],[Close Price]]/Table2[[#This Row],[Current Month Low]])-1</f>
        <v>7.7627424447451521E-2</v>
      </c>
      <c r="AH375" s="1">
        <f>(Table2[[#This Row],[Current Month High]]/Table2[[#This Row],[Close Price]])-1</f>
        <v>2.2351513122096156E-2</v>
      </c>
      <c r="AI375">
        <v>19.8568498597798</v>
      </c>
      <c r="AJ375">
        <v>48.946384039900202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0.06</v>
      </c>
      <c r="AM375" t="s">
        <v>3203</v>
      </c>
      <c r="AN375">
        <v>10.91</v>
      </c>
      <c r="AO375" t="s">
        <v>3203</v>
      </c>
      <c r="AP375">
        <v>0.10935177684274899</v>
      </c>
      <c r="AQ375">
        <f>(Table2[[#This Row],[Sharpe Ratio]]-AVERAGE(Table2[Sharpe Ratio]))/_xlfn.STDEV.P(Table2[Sharpe Ratio])</f>
        <v>0.54948394911773302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1.1111650926189032</v>
      </c>
      <c r="AS375">
        <f>_xlfn.RANK.AVG(Table2[[#This Row],[1Y Return vs Nifty Z-Score]],Table2[1Y Return vs Nifty Z-Score])</f>
        <v>308</v>
      </c>
      <c r="AT375">
        <f>_xlfn.RANK.AVG(Table2[[#This Row],[6M Return vs Nifty Z-Score]],Table2[6M Return vs Nifty Z-Score])</f>
        <v>620</v>
      </c>
      <c r="AU375">
        <f>_xlfn.RANK.AVG(Table2[[#This Row],[Sharpe Ratio Z-Score]],Table2[Sharpe Ratio Z-Score])</f>
        <v>211</v>
      </c>
      <c r="AV375">
        <f>(Table2[[#This Row],[Rank 1Y]]+Table2[[#This Row],[Rank 6M]]+Table2[[#This Row],[Rank Sharpe]])/3</f>
        <v>379.66666666666669</v>
      </c>
    </row>
    <row r="376" spans="1:48" x14ac:dyDescent="0.3">
      <c r="A376" t="s">
        <v>649</v>
      </c>
      <c r="B376" t="s">
        <v>650</v>
      </c>
      <c r="C376" t="s">
        <v>3161</v>
      </c>
      <c r="D376" t="s">
        <v>51</v>
      </c>
      <c r="E376">
        <v>29209.980712559998</v>
      </c>
      <c r="F376">
        <v>1859.75</v>
      </c>
      <c r="G376">
        <v>3.3199795793531699</v>
      </c>
      <c r="H376">
        <f>(Table2[[#This Row],[1Y Return vs Nifty]]-AVERAGE(Table2[1Y Return vs Nifty]))/_xlfn.STDEV.P(Table2[1Y Return vs Nifty])</f>
        <v>-0.3603097243132099</v>
      </c>
      <c r="I376">
        <v>11.557891642742099</v>
      </c>
      <c r="J376">
        <f>(Table2[[#This Row],[1M Return vs Nifty]]-AVERAGE(Table2[1M Return vs Nifty]))/_xlfn.STDEV.P(Table2[1M Return vs Nifty])</f>
        <v>1.1382183800356078</v>
      </c>
      <c r="K376">
        <v>-5.3346798213587903</v>
      </c>
      <c r="L376">
        <f>(Table2[[#This Row],[6M Return vs Nifty]]-AVERAGE(Table2[6M Return vs Nifty]))/_xlfn.STDEV.P(Table2[6M Return vs Nifty])</f>
        <v>-0.46709042971200654</v>
      </c>
      <c r="M376">
        <v>-7.6136345233441594E-2</v>
      </c>
      <c r="N376">
        <f>(Table2[[#This Row],[1W Return vs Nifty]]-AVERAGE(Table2[1W Return vs Nifty]))/_xlfn.STDEV.P(Table2[1W Return vs Nifty])</f>
        <v>-0.75552617297944247</v>
      </c>
      <c r="O376">
        <v>1878.57</v>
      </c>
      <c r="P376">
        <v>1874.56001742336</v>
      </c>
      <c r="Q376">
        <v>1768.49339686803</v>
      </c>
      <c r="R376">
        <v>49.1766458278423</v>
      </c>
      <c r="S376" s="1">
        <f>(Table2[[#This Row],[Close Price]]-Table2[[#This Row],[20D EMA]])/Table2[[#This Row],[20D EMA]]</f>
        <v>-1.001825856901789E-2</v>
      </c>
      <c r="T376" s="1">
        <f>(Table2[[#This Row],[Close Price]]-Table2[[#This Row],[50D EMA]])/Table2[[#This Row],[50D EMA]]</f>
        <v>-7.9005298767210689E-3</v>
      </c>
      <c r="U376" s="1">
        <f>(Table2[[#This Row],[Close Price]]-Table2[[#This Row],[200D EMA]])/Table2[[#This Row],[200D EMA]]</f>
        <v>5.1601325339175025E-2</v>
      </c>
      <c r="V376">
        <v>0.60520812986109696</v>
      </c>
      <c r="W376">
        <v>1839.45</v>
      </c>
      <c r="X376">
        <v>1909</v>
      </c>
      <c r="Y376">
        <v>1830</v>
      </c>
      <c r="Z376">
        <v>1945</v>
      </c>
      <c r="AA376">
        <v>1830</v>
      </c>
      <c r="AB376">
        <v>1984</v>
      </c>
      <c r="AC376" s="1">
        <f>(Table2[[#This Row],[Close Price]]/Table2[[#This Row],[Day Low]])-1</f>
        <v>1.1035907472342288E-2</v>
      </c>
      <c r="AD376" s="1">
        <f>(Table2[[#This Row],[Day High]]/Table2[[#This Row],[Close Price]])-1</f>
        <v>2.6482054039521419E-2</v>
      </c>
      <c r="AE376" s="1">
        <f>(Table2[[#This Row],[Close Price]]/Table2[[#This Row],[Current Week Low]])-1</f>
        <v>1.6256830601092842E-2</v>
      </c>
      <c r="AF376" s="1">
        <f>(Table2[[#This Row],[Current Week High]]/Table2[[#This Row],[Close Price]])-1</f>
        <v>4.5839494555719895E-2</v>
      </c>
      <c r="AG376" s="1">
        <f>(Table2[[#This Row],[Close Price]]/Table2[[#This Row],[Current Month Low]])-1</f>
        <v>1.6256830601092842E-2</v>
      </c>
      <c r="AH376" s="1">
        <f>(Table2[[#This Row],[Current Month High]]/Table2[[#This Row],[Close Price]])-1</f>
        <v>6.6810055114934874E-2</v>
      </c>
      <c r="AI376">
        <v>9.1544562441188297</v>
      </c>
      <c r="AJ376">
        <v>35.649161196207103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-0.03</v>
      </c>
      <c r="AM376" t="s">
        <v>3202</v>
      </c>
      <c r="AN376">
        <v>-2.14</v>
      </c>
      <c r="AO376" t="s">
        <v>3202</v>
      </c>
      <c r="AP376">
        <v>0.103873989195371</v>
      </c>
      <c r="AQ376">
        <f>(Table2[[#This Row],[Sharpe Ratio]]-AVERAGE(Table2[Sharpe Ratio]))/_xlfn.STDEV.P(Table2[Sharpe Ratio])</f>
        <v>0.48413370943411693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3.9425762465065906E-2</v>
      </c>
      <c r="AS376">
        <f>_xlfn.RANK.AVG(Table2[[#This Row],[1Y Return vs Nifty Z-Score]],Table2[1Y Return vs Nifty Z-Score])</f>
        <v>440</v>
      </c>
      <c r="AT376">
        <f>_xlfn.RANK.AVG(Table2[[#This Row],[6M Return vs Nifty Z-Score]],Table2[6M Return vs Nifty Z-Score])</f>
        <v>474</v>
      </c>
      <c r="AU376">
        <f>_xlfn.RANK.AVG(Table2[[#This Row],[Sharpe Ratio Z-Score]],Table2[Sharpe Ratio Z-Score])</f>
        <v>226</v>
      </c>
      <c r="AV376">
        <f>(Table2[[#This Row],[Rank 1Y]]+Table2[[#This Row],[Rank 6M]]+Table2[[#This Row],[Rank Sharpe]])/3</f>
        <v>380</v>
      </c>
    </row>
    <row r="377" spans="1:48" x14ac:dyDescent="0.3">
      <c r="A377" t="s">
        <v>1908</v>
      </c>
      <c r="B377" t="s">
        <v>1909</v>
      </c>
      <c r="C377" t="s">
        <v>3156</v>
      </c>
      <c r="D377" t="s">
        <v>257</v>
      </c>
      <c r="E377">
        <v>3842.6233234199999</v>
      </c>
      <c r="F377">
        <v>1409.95</v>
      </c>
      <c r="G377">
        <v>-1.2272242396719799</v>
      </c>
      <c r="H377">
        <f>(Table2[[#This Row],[1Y Return vs Nifty]]-AVERAGE(Table2[1Y Return vs Nifty]))/_xlfn.STDEV.P(Table2[1Y Return vs Nifty])</f>
        <v>-0.44080442834324673</v>
      </c>
      <c r="I377">
        <v>3.6678408279093402</v>
      </c>
      <c r="J377">
        <f>(Table2[[#This Row],[1M Return vs Nifty]]-AVERAGE(Table2[1M Return vs Nifty]))/_xlfn.STDEV.P(Table2[1M Return vs Nifty])</f>
        <v>0.30832286383562135</v>
      </c>
      <c r="K377">
        <v>-0.73135677453103298</v>
      </c>
      <c r="L377">
        <f>(Table2[[#This Row],[6M Return vs Nifty]]-AVERAGE(Table2[6M Return vs Nifty]))/_xlfn.STDEV.P(Table2[6M Return vs Nifty])</f>
        <v>-0.31775384220672981</v>
      </c>
      <c r="M377">
        <v>-0.61757258990055897</v>
      </c>
      <c r="N377">
        <f>(Table2[[#This Row],[1W Return vs Nifty]]-AVERAGE(Table2[1W Return vs Nifty]))/_xlfn.STDEV.P(Table2[1W Return vs Nifty])</f>
        <v>-0.8929868917028122</v>
      </c>
      <c r="O377">
        <v>1413.74</v>
      </c>
      <c r="P377">
        <v>1398.3081324797199</v>
      </c>
      <c r="Q377">
        <v>1285.4494429873</v>
      </c>
      <c r="R377">
        <v>43.904584487656798</v>
      </c>
      <c r="S377" s="1">
        <f>(Table2[[#This Row],[Close Price]]-Table2[[#This Row],[20D EMA]])/Table2[[#This Row],[20D EMA]]</f>
        <v>-2.6808324019975127E-3</v>
      </c>
      <c r="T377" s="1">
        <f>(Table2[[#This Row],[Close Price]]-Table2[[#This Row],[50D EMA]])/Table2[[#This Row],[50D EMA]]</f>
        <v>8.3256810497374222E-3</v>
      </c>
      <c r="U377" s="1">
        <f>(Table2[[#This Row],[Close Price]]-Table2[[#This Row],[200D EMA]])/Table2[[#This Row],[200D EMA]]</f>
        <v>9.6853717345249238E-2</v>
      </c>
      <c r="V377">
        <v>2.18582214127626</v>
      </c>
      <c r="W377">
        <v>1402.6</v>
      </c>
      <c r="X377">
        <v>1415</v>
      </c>
      <c r="Y377">
        <v>1401.25</v>
      </c>
      <c r="Z377">
        <v>1429.3</v>
      </c>
      <c r="AA377">
        <v>1401.25</v>
      </c>
      <c r="AB377">
        <v>1429.3</v>
      </c>
      <c r="AC377" s="1">
        <f>(Table2[[#This Row],[Close Price]]/Table2[[#This Row],[Day Low]])-1</f>
        <v>5.2402680735776919E-3</v>
      </c>
      <c r="AD377" s="1">
        <f>(Table2[[#This Row],[Day High]]/Table2[[#This Row],[Close Price]])-1</f>
        <v>3.5816872938756461E-3</v>
      </c>
      <c r="AE377" s="1">
        <f>(Table2[[#This Row],[Close Price]]/Table2[[#This Row],[Current Week Low]])-1</f>
        <v>6.2087421944692078E-3</v>
      </c>
      <c r="AF377" s="1">
        <f>(Table2[[#This Row],[Current Week High]]/Table2[[#This Row],[Close Price]])-1</f>
        <v>1.3723890918117654E-2</v>
      </c>
      <c r="AG377" s="1">
        <f>(Table2[[#This Row],[Close Price]]/Table2[[#This Row],[Current Month Low]])-1</f>
        <v>6.2087421944692078E-3</v>
      </c>
      <c r="AH377" s="1">
        <f>(Table2[[#This Row],[Current Month High]]/Table2[[#This Row],[Close Price]])-1</f>
        <v>1.3723890918117654E-2</v>
      </c>
      <c r="AI377">
        <v>10.131564949111601</v>
      </c>
      <c r="AJ377">
        <v>49.660333297951297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0.03</v>
      </c>
      <c r="AM377" t="s">
        <v>3203</v>
      </c>
      <c r="AN377">
        <v>1.46</v>
      </c>
      <c r="AO377" t="s">
        <v>3203</v>
      </c>
      <c r="AP377">
        <v>9.074066672377E-2</v>
      </c>
      <c r="AQ377">
        <f>(Table2[[#This Row],[Sharpe Ratio]]-AVERAGE(Table2[Sharpe Ratio]))/_xlfn.STDEV.P(Table2[Sharpe Ratio])</f>
        <v>0.3274526135956965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-1.0157696848214708</v>
      </c>
      <c r="AS377">
        <f>_xlfn.RANK.AVG(Table2[[#This Row],[1Y Return vs Nifty Z-Score]],Table2[1Y Return vs Nifty Z-Score])</f>
        <v>468</v>
      </c>
      <c r="AT377">
        <f>_xlfn.RANK.AVG(Table2[[#This Row],[6M Return vs Nifty Z-Score]],Table2[6M Return vs Nifty Z-Score])</f>
        <v>414</v>
      </c>
      <c r="AU377">
        <f>_xlfn.RANK.AVG(Table2[[#This Row],[Sharpe Ratio Z-Score]],Table2[Sharpe Ratio Z-Score])</f>
        <v>260</v>
      </c>
      <c r="AV377">
        <f>(Table2[[#This Row],[Rank 1Y]]+Table2[[#This Row],[Rank 6M]]+Table2[[#This Row],[Rank Sharpe]])/3</f>
        <v>380.66666666666669</v>
      </c>
    </row>
    <row r="378" spans="1:48" x14ac:dyDescent="0.3">
      <c r="A378" t="s">
        <v>115</v>
      </c>
      <c r="B378" t="s">
        <v>116</v>
      </c>
      <c r="C378" t="s">
        <v>3164</v>
      </c>
      <c r="D378" t="s">
        <v>117</v>
      </c>
      <c r="E378">
        <v>246067.86914793999</v>
      </c>
      <c r="F378">
        <v>989.8</v>
      </c>
      <c r="G378">
        <v>7.5242918059781703</v>
      </c>
      <c r="H378">
        <f>(Table2[[#This Row],[1Y Return vs Nifty]]-AVERAGE(Table2[1Y Return vs Nifty]))/_xlfn.STDEV.P(Table2[1Y Return vs Nifty])</f>
        <v>-0.28588489494530228</v>
      </c>
      <c r="I378">
        <v>-0.49713647019055901</v>
      </c>
      <c r="J378">
        <f>(Table2[[#This Row],[1M Return vs Nifty]]-AVERAGE(Table2[1M Return vs Nifty]))/_xlfn.STDEV.P(Table2[1M Return vs Nifty])</f>
        <v>-0.12975999087424481</v>
      </c>
      <c r="K378">
        <v>6.94366622300854</v>
      </c>
      <c r="L378">
        <f>(Table2[[#This Row],[6M Return vs Nifty]]-AVERAGE(Table2[6M Return vs Nifty]))/_xlfn.STDEV.P(Table2[6M Return vs Nifty])</f>
        <v>-6.8768113458684929E-2</v>
      </c>
      <c r="M378">
        <v>5.5983696543238599</v>
      </c>
      <c r="N378">
        <f>(Table2[[#This Row],[1W Return vs Nifty]]-AVERAGE(Table2[1W Return vs Nifty]))/_xlfn.STDEV.P(Table2[1W Return vs Nifty])</f>
        <v>0.68512668464147397</v>
      </c>
      <c r="O378">
        <v>978.86</v>
      </c>
      <c r="P378">
        <v>970.42100967224701</v>
      </c>
      <c r="Q378">
        <v>909.07836003664499</v>
      </c>
      <c r="R378">
        <v>67.623391582670607</v>
      </c>
      <c r="S378" s="1">
        <f>(Table2[[#This Row],[Close Price]]-Table2[[#This Row],[20D EMA]])/Table2[[#This Row],[20D EMA]]</f>
        <v>1.1176266268925015E-2</v>
      </c>
      <c r="T378" s="1">
        <f>(Table2[[#This Row],[Close Price]]-Table2[[#This Row],[50D EMA]])/Table2[[#This Row],[50D EMA]]</f>
        <v>1.9969673095080728E-2</v>
      </c>
      <c r="U378" s="1">
        <f>(Table2[[#This Row],[Close Price]]-Table2[[#This Row],[200D EMA]])/Table2[[#This Row],[200D EMA]]</f>
        <v>8.8795029682700907E-2</v>
      </c>
      <c r="V378">
        <v>0.83520677272173005</v>
      </c>
      <c r="W378">
        <v>985.65</v>
      </c>
      <c r="X378">
        <v>1018.95</v>
      </c>
      <c r="Y378">
        <v>941.1</v>
      </c>
      <c r="Z378">
        <v>1018.95</v>
      </c>
      <c r="AA378">
        <v>941.1</v>
      </c>
      <c r="AB378">
        <v>1018.95</v>
      </c>
      <c r="AC378" s="1">
        <f>(Table2[[#This Row],[Close Price]]/Table2[[#This Row],[Day Low]])-1</f>
        <v>4.2104195201135841E-3</v>
      </c>
      <c r="AD378" s="1">
        <f>(Table2[[#This Row],[Day High]]/Table2[[#This Row],[Close Price]])-1</f>
        <v>2.9450394018993853E-2</v>
      </c>
      <c r="AE378" s="1">
        <f>(Table2[[#This Row],[Close Price]]/Table2[[#This Row],[Current Week Low]])-1</f>
        <v>5.1747954521304873E-2</v>
      </c>
      <c r="AF378" s="1">
        <f>(Table2[[#This Row],[Current Week High]]/Table2[[#This Row],[Close Price]])-1</f>
        <v>2.9450394018993853E-2</v>
      </c>
      <c r="AG378" s="1">
        <f>(Table2[[#This Row],[Close Price]]/Table2[[#This Row],[Current Month Low]])-1</f>
        <v>5.1747954521304873E-2</v>
      </c>
      <c r="AH378" s="1">
        <f>(Table2[[#This Row],[Current Month High]]/Table2[[#This Row],[Close Price]])-1</f>
        <v>2.9450394018993853E-2</v>
      </c>
      <c r="AI378">
        <v>7.3954334208930996</v>
      </c>
      <c r="AJ378">
        <v>32.859060402684499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0.05</v>
      </c>
      <c r="AM378" t="s">
        <v>3203</v>
      </c>
      <c r="AN378">
        <v>2.71</v>
      </c>
      <c r="AO378" t="s">
        <v>3203</v>
      </c>
      <c r="AP378">
        <v>4.5009886385903003E-2</v>
      </c>
      <c r="AQ378">
        <f>(Table2[[#This Row],[Sharpe Ratio]]-AVERAGE(Table2[Sharpe Ratio]))/_xlfn.STDEV.P(Table2[Sharpe Ratio])</f>
        <v>-0.21811754143375151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-1.7403856070509649E-2</v>
      </c>
      <c r="AS378">
        <f>_xlfn.RANK.AVG(Table2[[#This Row],[1Y Return vs Nifty Z-Score]],Table2[1Y Return vs Nifty Z-Score])</f>
        <v>402</v>
      </c>
      <c r="AT378">
        <f>_xlfn.RANK.AVG(Table2[[#This Row],[6M Return vs Nifty Z-Score]],Table2[6M Return vs Nifty Z-Score])</f>
        <v>338</v>
      </c>
      <c r="AU378">
        <f>_xlfn.RANK.AVG(Table2[[#This Row],[Sharpe Ratio Z-Score]],Table2[Sharpe Ratio Z-Score])</f>
        <v>403</v>
      </c>
      <c r="AV378">
        <f>(Table2[[#This Row],[Rank 1Y]]+Table2[[#This Row],[Rank 6M]]+Table2[[#This Row],[Rank Sharpe]])/3</f>
        <v>381</v>
      </c>
    </row>
    <row r="379" spans="1:48" hidden="1" x14ac:dyDescent="0.3">
      <c r="A379" t="s">
        <v>367</v>
      </c>
      <c r="B379" t="s">
        <v>368</v>
      </c>
      <c r="C379" t="s">
        <v>3171</v>
      </c>
      <c r="D379" t="s">
        <v>294</v>
      </c>
      <c r="E379">
        <v>67725.480747644993</v>
      </c>
      <c r="F379">
        <v>7791.1</v>
      </c>
      <c r="G379">
        <v>1.1476971482146301</v>
      </c>
      <c r="H379">
        <f>(Table2[[#This Row],[1Y Return vs Nifty]]-AVERAGE(Table2[1Y Return vs Nifty]))/_xlfn.STDEV.P(Table2[1Y Return vs Nifty])</f>
        <v>-0.3987635166487451</v>
      </c>
      <c r="I379">
        <v>1.23170119199473</v>
      </c>
      <c r="J379">
        <f>(Table2[[#This Row],[1M Return vs Nifty]]-AVERAGE(Table2[1M Return vs Nifty]))/_xlfn.STDEV.P(Table2[1M Return vs Nifty])</f>
        <v>5.208353051195428E-2</v>
      </c>
      <c r="K379">
        <v>-10.9101810581242</v>
      </c>
      <c r="L379">
        <f>(Table2[[#This Row],[6M Return vs Nifty]]-AVERAGE(Table2[6M Return vs Nifty]))/_xlfn.STDEV.P(Table2[6M Return vs Nifty])</f>
        <v>-0.64796548885081184</v>
      </c>
      <c r="M379">
        <v>3.53637261859609</v>
      </c>
      <c r="N379">
        <f>(Table2[[#This Row],[1W Return vs Nifty]]-AVERAGE(Table2[1W Return vs Nifty]))/_xlfn.STDEV.P(Table2[1W Return vs Nifty])</f>
        <v>0.16162350706816192</v>
      </c>
      <c r="O379">
        <v>7893.28</v>
      </c>
      <c r="P379">
        <v>7957.32527953934</v>
      </c>
      <c r="Q379">
        <v>7481.5102848010001</v>
      </c>
      <c r="R379">
        <v>55.457755528552497</v>
      </c>
      <c r="S379">
        <f>(Table2[[#This Row],[Close Price]]-Table2[[#This Row],[20D EMA]])/Table2[[#This Row],[20D EMA]]</f>
        <v>-1.2945188818843293E-2</v>
      </c>
      <c r="T379">
        <f>(Table2[[#This Row],[Close Price]]-Table2[[#This Row],[50D EMA]])/Table2[[#This Row],[50D EMA]]</f>
        <v>-2.0889592130505778E-2</v>
      </c>
      <c r="U379">
        <f>(Table2[[#This Row],[Close Price]]-Table2[[#This Row],[200D EMA]])/Table2[[#This Row],[200D EMA]]</f>
        <v>4.1380644203342823E-2</v>
      </c>
      <c r="V379">
        <v>0.479975405363126</v>
      </c>
      <c r="W379">
        <v>7680</v>
      </c>
      <c r="X379">
        <v>7994</v>
      </c>
      <c r="Y379">
        <v>7663.7</v>
      </c>
      <c r="Z379">
        <v>8040</v>
      </c>
      <c r="AA379">
        <v>7663.7</v>
      </c>
      <c r="AB379">
        <v>8040</v>
      </c>
      <c r="AC379" s="1">
        <f>(Table2[[#This Row],[Close Price]]/Table2[[#This Row],[Day Low]])-1</f>
        <v>1.4466145833333277E-2</v>
      </c>
      <c r="AD379" s="1">
        <f>(Table2[[#This Row],[Day High]]/Table2[[#This Row],[Close Price]])-1</f>
        <v>2.6042535713827197E-2</v>
      </c>
      <c r="AE379" s="1">
        <f>(Table2[[#This Row],[Close Price]]/Table2[[#This Row],[Current Week Low]])-1</f>
        <v>1.6623824001461562E-2</v>
      </c>
      <c r="AF379" s="1">
        <f>(Table2[[#This Row],[Current Week High]]/Table2[[#This Row],[Close Price]])-1</f>
        <v>3.1946708423714165E-2</v>
      </c>
      <c r="AG379" s="1">
        <f>(Table2[[#This Row],[Close Price]]/Table2[[#This Row],[Current Month Low]])-1</f>
        <v>1.6623824001461562E-2</v>
      </c>
      <c r="AH379" s="1">
        <f>(Table2[[#This Row],[Current Month High]]/Table2[[#This Row],[Close Price]])-1</f>
        <v>3.1946708423714165E-2</v>
      </c>
      <c r="AI379">
        <v>27.517937133395701</v>
      </c>
      <c r="AJ379">
        <v>46.311737089201799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0.19</v>
      </c>
      <c r="AM379" t="s">
        <v>3203</v>
      </c>
      <c r="AN379">
        <v>-1.73</v>
      </c>
      <c r="AO379" t="s">
        <v>3202</v>
      </c>
      <c r="AP379">
        <v>0.13340233451062</v>
      </c>
      <c r="AQ379">
        <f>(Table2[[#This Row],[Sharpe Ratio]]-AVERAGE(Table2[Sharpe Ratio]))/_xlfn.STDEV.P(Table2[Sharpe Ratio])</f>
        <v>0.83640812531728304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454</v>
      </c>
      <c r="AT379">
        <f>_xlfn.RANK.AVG(Table2[[#This Row],[6M Return vs Nifty Z-Score]],Table2[6M Return vs Nifty Z-Score])</f>
        <v>553</v>
      </c>
      <c r="AU379">
        <f>_xlfn.RANK.AVG(Table2[[#This Row],[Sharpe Ratio Z-Score]],Table2[Sharpe Ratio Z-Score])</f>
        <v>142</v>
      </c>
      <c r="AV379">
        <f>(Table2[[#This Row],[Rank 1Y]]+Table2[[#This Row],[Rank 6M]]+Table2[[#This Row],[Rank Sharpe]])/3</f>
        <v>383</v>
      </c>
    </row>
    <row r="380" spans="1:48" hidden="1" x14ac:dyDescent="0.3">
      <c r="A380" t="s">
        <v>510</v>
      </c>
      <c r="B380" t="s">
        <v>511</v>
      </c>
      <c r="C380" t="s">
        <v>3167</v>
      </c>
      <c r="D380" t="s">
        <v>512</v>
      </c>
      <c r="E380">
        <v>41258.148543800002</v>
      </c>
      <c r="F380">
        <v>3643.65</v>
      </c>
      <c r="G380">
        <v>-8.1139749436470296</v>
      </c>
      <c r="H380">
        <f>(Table2[[#This Row],[1Y Return vs Nifty]]-AVERAGE(Table2[1Y Return vs Nifty]))/_xlfn.STDEV.P(Table2[1Y Return vs Nifty])</f>
        <v>-0.56271384382310163</v>
      </c>
      <c r="I380">
        <v>-4.1752528791129997</v>
      </c>
      <c r="J380">
        <f>(Table2[[#This Row],[1M Return vs Nifty]]-AVERAGE(Table2[1M Return vs Nifty]))/_xlfn.STDEV.P(Table2[1M Return vs Nifty])</f>
        <v>-0.5166335849058481</v>
      </c>
      <c r="K380">
        <v>-2.6065913007492001</v>
      </c>
      <c r="L380">
        <f>(Table2[[#This Row],[6M Return vs Nifty]]-AVERAGE(Table2[6M Return vs Nifty]))/_xlfn.STDEV.P(Table2[6M Return vs Nifty])</f>
        <v>-0.37858840064826205</v>
      </c>
      <c r="M380">
        <v>3.0300460805913199</v>
      </c>
      <c r="N380">
        <f>(Table2[[#This Row],[1W Return vs Nifty]]-AVERAGE(Table2[1W Return vs Nifty]))/_xlfn.STDEV.P(Table2[1W Return vs Nifty])</f>
        <v>3.3076498055785296E-2</v>
      </c>
      <c r="O380">
        <v>3740.8</v>
      </c>
      <c r="P380">
        <v>3822.5952425527898</v>
      </c>
      <c r="Q380">
        <v>3612.97821655077</v>
      </c>
      <c r="R380">
        <v>53.765315136798101</v>
      </c>
      <c r="S380">
        <f>(Table2[[#This Row],[Close Price]]-Table2[[#This Row],[20D EMA]])/Table2[[#This Row],[20D EMA]]</f>
        <v>-2.5970380667236979E-2</v>
      </c>
      <c r="T380">
        <f>(Table2[[#This Row],[Close Price]]-Table2[[#This Row],[50D EMA]])/Table2[[#This Row],[50D EMA]]</f>
        <v>-4.6812500722228513E-2</v>
      </c>
      <c r="U380">
        <f>(Table2[[#This Row],[Close Price]]-Table2[[#This Row],[200D EMA]])/Table2[[#This Row],[200D EMA]]</f>
        <v>8.489335282655483E-3</v>
      </c>
      <c r="V380">
        <v>1.5946270598040599</v>
      </c>
      <c r="W380">
        <v>3600</v>
      </c>
      <c r="X380">
        <v>3762.95</v>
      </c>
      <c r="Y380">
        <v>3600</v>
      </c>
      <c r="Z380">
        <v>3796</v>
      </c>
      <c r="AA380">
        <v>3600</v>
      </c>
      <c r="AB380">
        <v>3825</v>
      </c>
      <c r="AC380" s="1">
        <f>(Table2[[#This Row],[Close Price]]/Table2[[#This Row],[Day Low]])-1</f>
        <v>1.2124999999999941E-2</v>
      </c>
      <c r="AD380" s="1">
        <f>(Table2[[#This Row],[Day High]]/Table2[[#This Row],[Close Price]])-1</f>
        <v>3.2741893431037505E-2</v>
      </c>
      <c r="AE380" s="1">
        <f>(Table2[[#This Row],[Close Price]]/Table2[[#This Row],[Current Week Low]])-1</f>
        <v>1.2124999999999941E-2</v>
      </c>
      <c r="AF380" s="1">
        <f>(Table2[[#This Row],[Current Week High]]/Table2[[#This Row],[Close Price]])-1</f>
        <v>4.1812468266710479E-2</v>
      </c>
      <c r="AG380" s="1">
        <f>(Table2[[#This Row],[Close Price]]/Table2[[#This Row],[Current Month Low]])-1</f>
        <v>1.2124999999999941E-2</v>
      </c>
      <c r="AH380" s="1">
        <f>(Table2[[#This Row],[Current Month High]]/Table2[[#This Row],[Close Price]])-1</f>
        <v>4.9771520316166384E-2</v>
      </c>
      <c r="AI380">
        <v>21.306931236534702</v>
      </c>
      <c r="AJ380">
        <v>37.579293158133197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0.03</v>
      </c>
      <c r="AM380" t="s">
        <v>3203</v>
      </c>
      <c r="AN380">
        <v>-0.76</v>
      </c>
      <c r="AO380" t="s">
        <v>3202</v>
      </c>
      <c r="AP380">
        <v>0.110238576850636</v>
      </c>
      <c r="AQ380">
        <f>(Table2[[#This Row],[Sharpe Ratio]]-AVERAGE(Table2[Sharpe Ratio]))/_xlfn.STDEV.P(Table2[Sharpe Ratio])</f>
        <v>0.56006351094039475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515</v>
      </c>
      <c r="AT380">
        <f>_xlfn.RANK.AVG(Table2[[#This Row],[6M Return vs Nifty Z-Score]],Table2[6M Return vs Nifty Z-Score])</f>
        <v>435</v>
      </c>
      <c r="AU380">
        <f>_xlfn.RANK.AVG(Table2[[#This Row],[Sharpe Ratio Z-Score]],Table2[Sharpe Ratio Z-Score])</f>
        <v>203</v>
      </c>
      <c r="AV380">
        <f>(Table2[[#This Row],[Rank 1Y]]+Table2[[#This Row],[Rank 6M]]+Table2[[#This Row],[Rank Sharpe]])/3</f>
        <v>384.33333333333331</v>
      </c>
    </row>
    <row r="381" spans="1:48" x14ac:dyDescent="0.3">
      <c r="A381" t="s">
        <v>685</v>
      </c>
      <c r="B381" t="s">
        <v>686</v>
      </c>
      <c r="C381" t="s">
        <v>3157</v>
      </c>
      <c r="D381" t="s">
        <v>515</v>
      </c>
      <c r="E381">
        <v>26516.038663520001</v>
      </c>
      <c r="F381">
        <v>2886.3</v>
      </c>
      <c r="G381">
        <v>-10.907439067176099</v>
      </c>
      <c r="H381">
        <f>(Table2[[#This Row],[1Y Return vs Nifty]]-AVERAGE(Table2[1Y Return vs Nifty]))/_xlfn.STDEV.P(Table2[1Y Return vs Nifty])</f>
        <v>-0.61216380841479323</v>
      </c>
      <c r="I381">
        <v>11.807516819893401</v>
      </c>
      <c r="J381">
        <f>(Table2[[#This Row],[1M Return vs Nifty]]-AVERAGE(Table2[1M Return vs Nifty]))/_xlfn.STDEV.P(Table2[1M Return vs Nifty])</f>
        <v>1.1644745880259342</v>
      </c>
      <c r="K381">
        <v>3.2089476303362598</v>
      </c>
      <c r="L381">
        <f>(Table2[[#This Row],[6M Return vs Nifty]]-AVERAGE(Table2[6M Return vs Nifty]))/_xlfn.STDEV.P(Table2[6M Return vs Nifty])</f>
        <v>-0.18992626904512175</v>
      </c>
      <c r="M381">
        <v>-3.03154152890678</v>
      </c>
      <c r="N381">
        <f>(Table2[[#This Row],[1W Return vs Nifty]]-AVERAGE(Table2[1W Return vs Nifty]))/_xlfn.STDEV.P(Table2[1W Return vs Nifty])</f>
        <v>-1.5058492713458609</v>
      </c>
      <c r="O381">
        <v>2901.51</v>
      </c>
      <c r="P381">
        <v>2756.3936375892999</v>
      </c>
      <c r="Q381">
        <v>2594.3914621992599</v>
      </c>
      <c r="R381">
        <v>50.620175219060101</v>
      </c>
      <c r="S381" s="1">
        <f>(Table2[[#This Row],[Close Price]]-Table2[[#This Row],[20D EMA]])/Table2[[#This Row],[20D EMA]]</f>
        <v>-5.242098079965272E-3</v>
      </c>
      <c r="T381" s="1">
        <f>(Table2[[#This Row],[Close Price]]-Table2[[#This Row],[50D EMA]])/Table2[[#This Row],[50D EMA]]</f>
        <v>4.7129103999933177E-2</v>
      </c>
      <c r="U381" s="1">
        <f>(Table2[[#This Row],[Close Price]]-Table2[[#This Row],[200D EMA]])/Table2[[#This Row],[200D EMA]]</f>
        <v>0.11251522449634108</v>
      </c>
      <c r="V381">
        <v>0.63163802533955604</v>
      </c>
      <c r="W381">
        <v>2876.65</v>
      </c>
      <c r="X381">
        <v>3015</v>
      </c>
      <c r="Y381">
        <v>2833.05</v>
      </c>
      <c r="Z381">
        <v>3074.9</v>
      </c>
      <c r="AA381">
        <v>2833.05</v>
      </c>
      <c r="AB381">
        <v>3100</v>
      </c>
      <c r="AC381" s="1">
        <f>(Table2[[#This Row],[Close Price]]/Table2[[#This Row],[Day Low]])-1</f>
        <v>3.3545964924477367E-3</v>
      </c>
      <c r="AD381" s="1">
        <f>(Table2[[#This Row],[Day High]]/Table2[[#This Row],[Close Price]])-1</f>
        <v>4.4589959463673168E-2</v>
      </c>
      <c r="AE381" s="1">
        <f>(Table2[[#This Row],[Close Price]]/Table2[[#This Row],[Current Week Low]])-1</f>
        <v>1.8795997246783491E-2</v>
      </c>
      <c r="AF381" s="1">
        <f>(Table2[[#This Row],[Current Week High]]/Table2[[#This Row],[Close Price]])-1</f>
        <v>6.5343172920347747E-2</v>
      </c>
      <c r="AG381" s="1">
        <f>(Table2[[#This Row],[Close Price]]/Table2[[#This Row],[Current Month Low]])-1</f>
        <v>1.8795997246783491E-2</v>
      </c>
      <c r="AH381" s="1">
        <f>(Table2[[#This Row],[Current Month High]]/Table2[[#This Row],[Close Price]])-1</f>
        <v>7.4039427640924194E-2</v>
      </c>
      <c r="AI381">
        <v>34.982503551259299</v>
      </c>
      <c r="AJ381">
        <v>42.533333333333303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0.03</v>
      </c>
      <c r="AM381" t="s">
        <v>3203</v>
      </c>
      <c r="AN381">
        <v>0.28999999999999998</v>
      </c>
      <c r="AO381" t="s">
        <v>3203</v>
      </c>
      <c r="AP381">
        <v>9.3929359635986004E-2</v>
      </c>
      <c r="AQ381">
        <f>(Table2[[#This Row],[Sharpe Ratio]]-AVERAGE(Table2[Sharpe Ratio]))/_xlfn.STDEV.P(Table2[Sharpe Ratio])</f>
        <v>0.36549385570016329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-0.77797090507967837</v>
      </c>
      <c r="AS381">
        <f>_xlfn.RANK.AVG(Table2[[#This Row],[1Y Return vs Nifty Z-Score]],Table2[1Y Return vs Nifty Z-Score])</f>
        <v>532</v>
      </c>
      <c r="AT381">
        <f>_xlfn.RANK.AVG(Table2[[#This Row],[6M Return vs Nifty Z-Score]],Table2[6M Return vs Nifty Z-Score])</f>
        <v>375</v>
      </c>
      <c r="AU381">
        <f>_xlfn.RANK.AVG(Table2[[#This Row],[Sharpe Ratio Z-Score]],Table2[Sharpe Ratio Z-Score])</f>
        <v>248</v>
      </c>
      <c r="AV381">
        <f>(Table2[[#This Row],[Rank 1Y]]+Table2[[#This Row],[Rank 6M]]+Table2[[#This Row],[Rank Sharpe]])/3</f>
        <v>385</v>
      </c>
    </row>
    <row r="382" spans="1:48" hidden="1" x14ac:dyDescent="0.3">
      <c r="A382" t="s">
        <v>302</v>
      </c>
      <c r="B382" t="s">
        <v>303</v>
      </c>
      <c r="C382" t="s">
        <v>3158</v>
      </c>
      <c r="D382" t="s">
        <v>304</v>
      </c>
      <c r="E382">
        <v>90228.929760519997</v>
      </c>
      <c r="F382">
        <v>339.5</v>
      </c>
      <c r="G382">
        <v>57.978347160027603</v>
      </c>
      <c r="H382">
        <f>(Table2[[#This Row],[1Y Return vs Nifty]]-AVERAGE(Table2[1Y Return vs Nifty]))/_xlfn.STDEV.P(Table2[1Y Return vs Nifty])</f>
        <v>0.60725392497018194</v>
      </c>
      <c r="I382">
        <v>-6.3814157668148601</v>
      </c>
      <c r="J382">
        <f>(Table2[[#This Row],[1M Return vs Nifty]]-AVERAGE(Table2[1M Return vs Nifty]))/_xlfn.STDEV.P(Table2[1M Return vs Nifty])</f>
        <v>-0.74868338172954529</v>
      </c>
      <c r="K382">
        <v>-8.1207123889431791</v>
      </c>
      <c r="L382">
        <f>(Table2[[#This Row],[6M Return vs Nifty]]-AVERAGE(Table2[6M Return vs Nifty]))/_xlfn.STDEV.P(Table2[6M Return vs Nifty])</f>
        <v>-0.55747222392658591</v>
      </c>
      <c r="M382">
        <v>-0.223097772498283</v>
      </c>
      <c r="N382">
        <f>(Table2[[#This Row],[1W Return vs Nifty]]-AVERAGE(Table2[1W Return vs Nifty]))/_xlfn.STDEV.P(Table2[1W Return vs Nifty])</f>
        <v>-0.79283698032825134</v>
      </c>
      <c r="O382">
        <v>355.49</v>
      </c>
      <c r="P382">
        <v>375.90108618059998</v>
      </c>
      <c r="Q382">
        <v>343.96841026356901</v>
      </c>
      <c r="R382">
        <v>35.956787117441003</v>
      </c>
      <c r="S382">
        <f>(Table2[[#This Row],[Close Price]]-Table2[[#This Row],[20D EMA]])/Table2[[#This Row],[20D EMA]]</f>
        <v>-4.4980168218515311E-2</v>
      </c>
      <c r="T382">
        <f>(Table2[[#This Row],[Close Price]]-Table2[[#This Row],[50D EMA]])/Table2[[#This Row],[50D EMA]]</f>
        <v>-9.6836874164048667E-2</v>
      </c>
      <c r="U382">
        <f>(Table2[[#This Row],[Close Price]]-Table2[[#This Row],[200D EMA]])/Table2[[#This Row],[200D EMA]]</f>
        <v>-1.2990757669127381E-2</v>
      </c>
      <c r="V382">
        <v>0.66281860834991602</v>
      </c>
      <c r="W382">
        <v>338.5</v>
      </c>
      <c r="X382">
        <v>347.6</v>
      </c>
      <c r="Y382">
        <v>332.35</v>
      </c>
      <c r="Z382">
        <v>350</v>
      </c>
      <c r="AA382">
        <v>332.35</v>
      </c>
      <c r="AB382">
        <v>350</v>
      </c>
      <c r="AC382" s="1">
        <f>(Table2[[#This Row],[Close Price]]/Table2[[#This Row],[Day Low]])-1</f>
        <v>2.9542097488921559E-3</v>
      </c>
      <c r="AD382" s="1">
        <f>(Table2[[#This Row],[Day High]]/Table2[[#This Row],[Close Price]])-1</f>
        <v>2.3858615611193068E-2</v>
      </c>
      <c r="AE382" s="1">
        <f>(Table2[[#This Row],[Close Price]]/Table2[[#This Row],[Current Week Low]])-1</f>
        <v>2.1513464720926745E-2</v>
      </c>
      <c r="AF382" s="1">
        <f>(Table2[[#This Row],[Current Week High]]/Table2[[#This Row],[Close Price]])-1</f>
        <v>3.0927835051546282E-2</v>
      </c>
      <c r="AG382" s="1">
        <f>(Table2[[#This Row],[Close Price]]/Table2[[#This Row],[Current Month Low]])-1</f>
        <v>2.1513464720926745E-2</v>
      </c>
      <c r="AH382" s="1">
        <f>(Table2[[#This Row],[Current Month High]]/Table2[[#This Row],[Close Price]])-1</f>
        <v>3.0927835051546282E-2</v>
      </c>
      <c r="AI382">
        <v>35.596465390279803</v>
      </c>
      <c r="AJ382">
        <v>92.296799773435197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-0.21</v>
      </c>
      <c r="AM382" t="s">
        <v>3202</v>
      </c>
      <c r="AN382">
        <v>-7.43</v>
      </c>
      <c r="AO382" t="s">
        <v>3202</v>
      </c>
      <c r="AP382">
        <v>9.7579083854019994E-3</v>
      </c>
      <c r="AQ382">
        <f>(Table2[[#This Row],[Sharpe Ratio]]-AVERAGE(Table2[Sharpe Ratio]))/_xlfn.STDEV.P(Table2[Sharpe Ratio])</f>
        <v>-0.63867513876175452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145</v>
      </c>
      <c r="AT382">
        <f>_xlfn.RANK.AVG(Table2[[#This Row],[6M Return vs Nifty Z-Score]],Table2[6M Return vs Nifty Z-Score])</f>
        <v>514</v>
      </c>
      <c r="AU382">
        <f>_xlfn.RANK.AVG(Table2[[#This Row],[Sharpe Ratio Z-Score]],Table2[Sharpe Ratio Z-Score])</f>
        <v>497</v>
      </c>
      <c r="AV382">
        <f>(Table2[[#This Row],[Rank 1Y]]+Table2[[#This Row],[Rank 6M]]+Table2[[#This Row],[Rank Sharpe]])/3</f>
        <v>385.33333333333331</v>
      </c>
    </row>
    <row r="383" spans="1:48" x14ac:dyDescent="0.3">
      <c r="A383" t="s">
        <v>628</v>
      </c>
      <c r="B383" t="s">
        <v>629</v>
      </c>
      <c r="C383" t="s">
        <v>3171</v>
      </c>
      <c r="D383" t="s">
        <v>396</v>
      </c>
      <c r="E383">
        <v>30145.582340379999</v>
      </c>
      <c r="F383">
        <v>6643.9</v>
      </c>
      <c r="G383">
        <v>-0.59083607202544197</v>
      </c>
      <c r="H383">
        <f>(Table2[[#This Row],[1Y Return vs Nifty]]-AVERAGE(Table2[1Y Return vs Nifty]))/_xlfn.STDEV.P(Table2[1Y Return vs Nifty])</f>
        <v>-0.42953907072092062</v>
      </c>
      <c r="I383">
        <v>2.3463975712863099</v>
      </c>
      <c r="J383">
        <f>(Table2[[#This Row],[1M Return vs Nifty]]-AVERAGE(Table2[1M Return vs Nifty]))/_xlfn.STDEV.P(Table2[1M Return vs Nifty])</f>
        <v>0.1693301172334683</v>
      </c>
      <c r="K383">
        <v>14.704631980876201</v>
      </c>
      <c r="L383">
        <f>(Table2[[#This Row],[6M Return vs Nifty]]-AVERAGE(Table2[6M Return vs Nifty]))/_xlfn.STDEV.P(Table2[6M Return vs Nifty])</f>
        <v>0.18300568782253249</v>
      </c>
      <c r="M383">
        <v>5.2964950532771704</v>
      </c>
      <c r="N383">
        <f>(Table2[[#This Row],[1W Return vs Nifty]]-AVERAGE(Table2[1W Return vs Nifty]))/_xlfn.STDEV.P(Table2[1W Return vs Nifty])</f>
        <v>0.60848626754172719</v>
      </c>
      <c r="O383">
        <v>6577.52</v>
      </c>
      <c r="P383">
        <v>6513.00825316604</v>
      </c>
      <c r="Q383">
        <v>6088.99247600751</v>
      </c>
      <c r="R383">
        <v>61.0107330463103</v>
      </c>
      <c r="S383" s="1">
        <f>(Table2[[#This Row],[Close Price]]-Table2[[#This Row],[20D EMA]])/Table2[[#This Row],[20D EMA]]</f>
        <v>1.009194954937411E-2</v>
      </c>
      <c r="T383" s="1">
        <f>(Table2[[#This Row],[Close Price]]-Table2[[#This Row],[50D EMA]])/Table2[[#This Row],[50D EMA]]</f>
        <v>2.009697235840777E-2</v>
      </c>
      <c r="U383" s="1">
        <f>(Table2[[#This Row],[Close Price]]-Table2[[#This Row],[200D EMA]])/Table2[[#This Row],[200D EMA]]</f>
        <v>9.1132896974170138E-2</v>
      </c>
      <c r="V383">
        <v>0.57226970950721401</v>
      </c>
      <c r="W383">
        <v>6625</v>
      </c>
      <c r="X383">
        <v>6730</v>
      </c>
      <c r="Y383">
        <v>6548.6</v>
      </c>
      <c r="Z383">
        <v>6862.25</v>
      </c>
      <c r="AA383">
        <v>6548.6</v>
      </c>
      <c r="AB383">
        <v>6862.25</v>
      </c>
      <c r="AC383" s="1">
        <f>(Table2[[#This Row],[Close Price]]/Table2[[#This Row],[Day Low]])-1</f>
        <v>2.8528301886792118E-3</v>
      </c>
      <c r="AD383" s="1">
        <f>(Table2[[#This Row],[Day High]]/Table2[[#This Row],[Close Price]])-1</f>
        <v>1.2959255858757679E-2</v>
      </c>
      <c r="AE383" s="1">
        <f>(Table2[[#This Row],[Close Price]]/Table2[[#This Row],[Current Week Low]])-1</f>
        <v>1.4552728827535555E-2</v>
      </c>
      <c r="AF383" s="1">
        <f>(Table2[[#This Row],[Current Week High]]/Table2[[#This Row],[Close Price]])-1</f>
        <v>3.2864733063411533E-2</v>
      </c>
      <c r="AG383" s="1">
        <f>(Table2[[#This Row],[Close Price]]/Table2[[#This Row],[Current Month Low]])-1</f>
        <v>1.4552728827535555E-2</v>
      </c>
      <c r="AH383" s="1">
        <f>(Table2[[#This Row],[Current Month High]]/Table2[[#This Row],[Close Price]])-1</f>
        <v>3.2864733063411533E-2</v>
      </c>
      <c r="AI383">
        <v>8.3226719246225898</v>
      </c>
      <c r="AJ383">
        <v>35.556598384069197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0.1</v>
      </c>
      <c r="AM383" t="s">
        <v>3203</v>
      </c>
      <c r="AN383">
        <v>3.85</v>
      </c>
      <c r="AO383" t="s">
        <v>3203</v>
      </c>
      <c r="AP383">
        <v>2.7871729852464999E-2</v>
      </c>
      <c r="AQ383">
        <f>(Table2[[#This Row],[Sharpe Ratio]]-AVERAGE(Table2[Sharpe Ratio]))/_xlfn.STDEV.P(Table2[Sharpe Ratio])</f>
        <v>-0.4225764780140327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0.10870652386277468</v>
      </c>
      <c r="AS383">
        <f>_xlfn.RANK.AVG(Table2[[#This Row],[1Y Return vs Nifty Z-Score]],Table2[1Y Return vs Nifty Z-Score])</f>
        <v>463</v>
      </c>
      <c r="AT383">
        <f>_xlfn.RANK.AVG(Table2[[#This Row],[6M Return vs Nifty Z-Score]],Table2[6M Return vs Nifty Z-Score])</f>
        <v>240</v>
      </c>
      <c r="AU383">
        <f>_xlfn.RANK.AVG(Table2[[#This Row],[Sharpe Ratio Z-Score]],Table2[Sharpe Ratio Z-Score])</f>
        <v>453</v>
      </c>
      <c r="AV383">
        <f>(Table2[[#This Row],[Rank 1Y]]+Table2[[#This Row],[Rank 6M]]+Table2[[#This Row],[Rank Sharpe]])/3</f>
        <v>385.33333333333331</v>
      </c>
    </row>
    <row r="384" spans="1:48" hidden="1" x14ac:dyDescent="0.3">
      <c r="A384" t="s">
        <v>785</v>
      </c>
      <c r="B384" t="s">
        <v>786</v>
      </c>
      <c r="C384" t="s">
        <v>3167</v>
      </c>
      <c r="D384" t="s">
        <v>264</v>
      </c>
      <c r="E384">
        <v>20616.522006070001</v>
      </c>
      <c r="F384">
        <v>651.15</v>
      </c>
      <c r="G384">
        <v>2.8430761430803302</v>
      </c>
      <c r="H384">
        <f>(Table2[[#This Row],[1Y Return vs Nifty]]-AVERAGE(Table2[1Y Return vs Nifty]))/_xlfn.STDEV.P(Table2[1Y Return vs Nifty])</f>
        <v>-0.36875187964239847</v>
      </c>
      <c r="I384">
        <v>-1.20394960306958</v>
      </c>
      <c r="J384">
        <f>(Table2[[#This Row],[1M Return vs Nifty]]-AVERAGE(Table2[1M Return vs Nifty]))/_xlfn.STDEV.P(Table2[1M Return vs Nifty])</f>
        <v>-0.20410438529371194</v>
      </c>
      <c r="K384">
        <v>-7.5281289363806101</v>
      </c>
      <c r="L384">
        <f>(Table2[[#This Row],[6M Return vs Nifty]]-AVERAGE(Table2[6M Return vs Nifty]))/_xlfn.STDEV.P(Table2[6M Return vs Nifty])</f>
        <v>-0.53824820038585863</v>
      </c>
      <c r="M384">
        <v>7.3894802224873999</v>
      </c>
      <c r="N384">
        <f>(Table2[[#This Row],[1W Return vs Nifty]]-AVERAGE(Table2[1W Return vs Nifty]))/_xlfn.STDEV.P(Table2[1W Return vs Nifty])</f>
        <v>1.1398567630907936</v>
      </c>
      <c r="O384">
        <v>646.37</v>
      </c>
      <c r="P384">
        <v>661.56256772514598</v>
      </c>
      <c r="Q384">
        <v>642.98470805014495</v>
      </c>
      <c r="R384">
        <v>56.655021581861902</v>
      </c>
      <c r="S384">
        <f>(Table2[[#This Row],[Close Price]]-Table2[[#This Row],[20D EMA]])/Table2[[#This Row],[20D EMA]]</f>
        <v>7.395145195476233E-3</v>
      </c>
      <c r="T384">
        <f>(Table2[[#This Row],[Close Price]]-Table2[[#This Row],[50D EMA]])/Table2[[#This Row],[50D EMA]]</f>
        <v>-1.5739354421080289E-2</v>
      </c>
      <c r="U384">
        <f>(Table2[[#This Row],[Close Price]]-Table2[[#This Row],[200D EMA]])/Table2[[#This Row],[200D EMA]]</f>
        <v>1.2699045323513727E-2</v>
      </c>
      <c r="V384">
        <v>0.48306196871354801</v>
      </c>
      <c r="W384">
        <v>650</v>
      </c>
      <c r="X384">
        <v>659.9</v>
      </c>
      <c r="Y384">
        <v>636</v>
      </c>
      <c r="Z384">
        <v>659.9</v>
      </c>
      <c r="AA384">
        <v>636</v>
      </c>
      <c r="AB384">
        <v>668.7</v>
      </c>
      <c r="AC384" s="1">
        <f>(Table2[[#This Row],[Close Price]]/Table2[[#This Row],[Day Low]])-1</f>
        <v>1.7692307692307452E-3</v>
      </c>
      <c r="AD384" s="1">
        <f>(Table2[[#This Row],[Day High]]/Table2[[#This Row],[Close Price]])-1</f>
        <v>1.3437763956077653E-2</v>
      </c>
      <c r="AE384" s="1">
        <f>(Table2[[#This Row],[Close Price]]/Table2[[#This Row],[Current Week Low]])-1</f>
        <v>2.3820754716981085E-2</v>
      </c>
      <c r="AF384" s="1">
        <f>(Table2[[#This Row],[Current Week High]]/Table2[[#This Row],[Close Price]])-1</f>
        <v>1.3437763956077653E-2</v>
      </c>
      <c r="AG384" s="1">
        <f>(Table2[[#This Row],[Close Price]]/Table2[[#This Row],[Current Month Low]])-1</f>
        <v>2.3820754716981085E-2</v>
      </c>
      <c r="AH384" s="1">
        <f>(Table2[[#This Row],[Current Month High]]/Table2[[#This Row],[Close Price]])-1</f>
        <v>2.6952315134761706E-2</v>
      </c>
      <c r="AI384">
        <v>22.698303002380399</v>
      </c>
      <c r="AJ384">
        <v>29.556307202546702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0.08</v>
      </c>
      <c r="AM384" t="s">
        <v>3203</v>
      </c>
      <c r="AN384">
        <v>4.91</v>
      </c>
      <c r="AO384" t="s">
        <v>3203</v>
      </c>
      <c r="AP384">
        <v>0.10948239126874799</v>
      </c>
      <c r="AQ384">
        <f>(Table2[[#This Row],[Sharpe Ratio]]-AVERAGE(Table2[Sharpe Ratio]))/_xlfn.STDEV.P(Table2[Sharpe Ratio])</f>
        <v>0.5510421847768423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443</v>
      </c>
      <c r="AT384">
        <f>_xlfn.RANK.AVG(Table2[[#This Row],[6M Return vs Nifty Z-Score]],Table2[6M Return vs Nifty Z-Score])</f>
        <v>505</v>
      </c>
      <c r="AU384">
        <f>_xlfn.RANK.AVG(Table2[[#This Row],[Sharpe Ratio Z-Score]],Table2[Sharpe Ratio Z-Score])</f>
        <v>209</v>
      </c>
      <c r="AV384">
        <f>(Table2[[#This Row],[Rank 1Y]]+Table2[[#This Row],[Rank 6M]]+Table2[[#This Row],[Rank Sharpe]])/3</f>
        <v>385.66666666666669</v>
      </c>
    </row>
    <row r="385" spans="1:48" hidden="1" x14ac:dyDescent="0.3">
      <c r="A385" t="s">
        <v>853</v>
      </c>
      <c r="B385" t="s">
        <v>854</v>
      </c>
      <c r="C385" t="s">
        <v>3167</v>
      </c>
      <c r="D385" t="s">
        <v>472</v>
      </c>
      <c r="E385">
        <v>18716.36190435</v>
      </c>
      <c r="F385">
        <v>296.39999999999998</v>
      </c>
      <c r="G385">
        <v>30.609361055145399</v>
      </c>
      <c r="H385">
        <f>(Table2[[#This Row],[1Y Return vs Nifty]]-AVERAGE(Table2[1Y Return vs Nifty]))/_xlfn.STDEV.P(Table2[1Y Return vs Nifty])</f>
        <v>0.12276751886336577</v>
      </c>
      <c r="I385">
        <v>13.0816677188645</v>
      </c>
      <c r="J385">
        <f>(Table2[[#This Row],[1M Return vs Nifty]]-AVERAGE(Table2[1M Return vs Nifty]))/_xlfn.STDEV.P(Table2[1M Return vs Nifty])</f>
        <v>1.2984930047426473</v>
      </c>
      <c r="K385">
        <v>-4.1205255760001203</v>
      </c>
      <c r="L385">
        <f>(Table2[[#This Row],[6M Return vs Nifty]]-AVERAGE(Table2[6M Return vs Nifty]))/_xlfn.STDEV.P(Table2[6M Return vs Nifty])</f>
        <v>-0.42770200316395929</v>
      </c>
      <c r="M385">
        <v>2.6349573999836702</v>
      </c>
      <c r="N385">
        <f>(Table2[[#This Row],[1W Return vs Nifty]]-AVERAGE(Table2[1W Return vs Nifty]))/_xlfn.STDEV.P(Table2[1W Return vs Nifty])</f>
        <v>-6.722926191265835E-2</v>
      </c>
      <c r="O385">
        <v>300.11</v>
      </c>
      <c r="P385">
        <v>300.17013339696001</v>
      </c>
      <c r="Q385">
        <v>281.67067843401298</v>
      </c>
      <c r="R385">
        <v>52.753273244920202</v>
      </c>
      <c r="S385">
        <f>(Table2[[#This Row],[Close Price]]-Table2[[#This Row],[20D EMA]])/Table2[[#This Row],[20D EMA]]</f>
        <v>-1.2362133884242565E-2</v>
      </c>
      <c r="T385">
        <f>(Table2[[#This Row],[Close Price]]-Table2[[#This Row],[50D EMA]])/Table2[[#This Row],[50D EMA]]</f>
        <v>-1.2559988411552661E-2</v>
      </c>
      <c r="U385">
        <f>(Table2[[#This Row],[Close Price]]-Table2[[#This Row],[200D EMA]])/Table2[[#This Row],[200D EMA]]</f>
        <v>5.2292704543748354E-2</v>
      </c>
      <c r="V385">
        <v>0.68616562648699797</v>
      </c>
      <c r="W385">
        <v>295.05</v>
      </c>
      <c r="X385">
        <v>307.5</v>
      </c>
      <c r="Y385">
        <v>295.05</v>
      </c>
      <c r="Z385">
        <v>311.35000000000002</v>
      </c>
      <c r="AA385">
        <v>295.05</v>
      </c>
      <c r="AB385">
        <v>311.35000000000002</v>
      </c>
      <c r="AC385" s="1">
        <f>(Table2[[#This Row],[Close Price]]/Table2[[#This Row],[Day Low]])-1</f>
        <v>4.5754956786983048E-3</v>
      </c>
      <c r="AD385" s="1">
        <f>(Table2[[#This Row],[Day High]]/Table2[[#This Row],[Close Price]])-1</f>
        <v>3.7449392712550766E-2</v>
      </c>
      <c r="AE385" s="1">
        <f>(Table2[[#This Row],[Close Price]]/Table2[[#This Row],[Current Week Low]])-1</f>
        <v>4.5754956786983048E-3</v>
      </c>
      <c r="AF385" s="1">
        <f>(Table2[[#This Row],[Current Week High]]/Table2[[#This Row],[Close Price]])-1</f>
        <v>5.0438596491228171E-2</v>
      </c>
      <c r="AG385" s="1">
        <f>(Table2[[#This Row],[Close Price]]/Table2[[#This Row],[Current Month Low]])-1</f>
        <v>4.5754956786983048E-3</v>
      </c>
      <c r="AH385" s="1">
        <f>(Table2[[#This Row],[Current Month High]]/Table2[[#This Row],[Close Price]])-1</f>
        <v>5.0438596491228171E-2</v>
      </c>
      <c r="AI385">
        <v>20.0742240215924</v>
      </c>
      <c r="AJ385">
        <v>57.995735607675897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0.04</v>
      </c>
      <c r="AM385" t="s">
        <v>3203</v>
      </c>
      <c r="AN385">
        <v>-0.34</v>
      </c>
      <c r="AO385" t="s">
        <v>3202</v>
      </c>
      <c r="AP385">
        <v>3.0272024957352001E-2</v>
      </c>
      <c r="AQ385">
        <f>(Table2[[#This Row],[Sharpe Ratio]]-AVERAGE(Table2[Sharpe Ratio]))/_xlfn.STDEV.P(Table2[Sharpe Ratio])</f>
        <v>-0.39394085529308648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252</v>
      </c>
      <c r="AT385">
        <f>_xlfn.RANK.AVG(Table2[[#This Row],[6M Return vs Nifty Z-Score]],Table2[6M Return vs Nifty Z-Score])</f>
        <v>461</v>
      </c>
      <c r="AU385">
        <f>_xlfn.RANK.AVG(Table2[[#This Row],[Sharpe Ratio Z-Score]],Table2[Sharpe Ratio Z-Score])</f>
        <v>446</v>
      </c>
      <c r="AV385">
        <f>(Table2[[#This Row],[Rank 1Y]]+Table2[[#This Row],[Rank 6M]]+Table2[[#This Row],[Rank Sharpe]])/3</f>
        <v>386.33333333333331</v>
      </c>
    </row>
    <row r="386" spans="1:48" hidden="1" x14ac:dyDescent="0.3">
      <c r="A386" t="s">
        <v>1131</v>
      </c>
      <c r="B386" t="s">
        <v>1132</v>
      </c>
      <c r="C386" t="s">
        <v>3160</v>
      </c>
      <c r="D386" t="s">
        <v>46</v>
      </c>
      <c r="E386">
        <v>11102.022993869001</v>
      </c>
      <c r="F386">
        <v>193.91</v>
      </c>
      <c r="G386">
        <v>23.780410936369201</v>
      </c>
      <c r="H386">
        <f>(Table2[[#This Row],[1Y Return vs Nifty]]-AVERAGE(Table2[1Y Return vs Nifty]))/_xlfn.STDEV.P(Table2[1Y Return vs Nifty])</f>
        <v>1.8812906395732623E-3</v>
      </c>
      <c r="I386">
        <v>-1.6784628031685001</v>
      </c>
      <c r="J386">
        <f>(Table2[[#This Row],[1M Return vs Nifty]]-AVERAGE(Table2[1M Return vs Nifty]))/_xlfn.STDEV.P(Table2[1M Return vs Nifty])</f>
        <v>-0.2540148847799118</v>
      </c>
      <c r="K386">
        <v>-22.053918871665001</v>
      </c>
      <c r="L386">
        <f>(Table2[[#This Row],[6M Return vs Nifty]]-AVERAGE(Table2[6M Return vs Nifty]))/_xlfn.STDEV.P(Table2[6M Return vs Nifty])</f>
        <v>-1.0094799340024525</v>
      </c>
      <c r="M386">
        <v>4.6986260728374498</v>
      </c>
      <c r="N386">
        <f>(Table2[[#This Row],[1W Return vs Nifty]]-AVERAGE(Table2[1W Return vs Nifty]))/_xlfn.STDEV.P(Table2[1W Return vs Nifty])</f>
        <v>0.45669831362634078</v>
      </c>
      <c r="O386">
        <v>191.96</v>
      </c>
      <c r="P386">
        <v>202.266061376474</v>
      </c>
      <c r="Q386">
        <v>210.520776013545</v>
      </c>
      <c r="R386">
        <v>63.591791817780802</v>
      </c>
      <c r="S386">
        <f>(Table2[[#This Row],[Close Price]]-Table2[[#This Row],[20D EMA]])/Table2[[#This Row],[20D EMA]]</f>
        <v>1.0158366326317923E-2</v>
      </c>
      <c r="T386">
        <f>(Table2[[#This Row],[Close Price]]-Table2[[#This Row],[50D EMA]])/Table2[[#This Row],[50D EMA]]</f>
        <v>-4.131222667613537E-2</v>
      </c>
      <c r="U386">
        <f>(Table2[[#This Row],[Close Price]]-Table2[[#This Row],[200D EMA]])/Table2[[#This Row],[200D EMA]]</f>
        <v>-7.8903262319706929E-2</v>
      </c>
      <c r="V386">
        <v>0.684645477175026</v>
      </c>
      <c r="W386">
        <v>193.1</v>
      </c>
      <c r="X386">
        <v>199.24</v>
      </c>
      <c r="Y386">
        <v>190.5</v>
      </c>
      <c r="Z386">
        <v>199.24</v>
      </c>
      <c r="AA386">
        <v>190.5</v>
      </c>
      <c r="AB386">
        <v>199.24</v>
      </c>
      <c r="AC386" s="1">
        <f>(Table2[[#This Row],[Close Price]]/Table2[[#This Row],[Day Low]])-1</f>
        <v>4.1947177628172128E-3</v>
      </c>
      <c r="AD386" s="1">
        <f>(Table2[[#This Row],[Day High]]/Table2[[#This Row],[Close Price]])-1</f>
        <v>2.7486978495178338E-2</v>
      </c>
      <c r="AE386" s="1">
        <f>(Table2[[#This Row],[Close Price]]/Table2[[#This Row],[Current Week Low]])-1</f>
        <v>1.7900262467191563E-2</v>
      </c>
      <c r="AF386" s="1">
        <f>(Table2[[#This Row],[Current Week High]]/Table2[[#This Row],[Close Price]])-1</f>
        <v>2.7486978495178338E-2</v>
      </c>
      <c r="AG386" s="1">
        <f>(Table2[[#This Row],[Close Price]]/Table2[[#This Row],[Current Month Low]])-1</f>
        <v>1.7900262467191563E-2</v>
      </c>
      <c r="AH386" s="1">
        <f>(Table2[[#This Row],[Current Month High]]/Table2[[#This Row],[Close Price]])-1</f>
        <v>2.7486978495178338E-2</v>
      </c>
      <c r="AI386">
        <v>56.722190707029</v>
      </c>
      <c r="AJ386">
        <v>52.325216025137401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-7.0000000000000007E-2</v>
      </c>
      <c r="AM386" t="s">
        <v>3202</v>
      </c>
      <c r="AN386">
        <v>10.02</v>
      </c>
      <c r="AO386" t="s">
        <v>3203</v>
      </c>
      <c r="AP386">
        <v>0.11422681194117699</v>
      </c>
      <c r="AQ386">
        <f>(Table2[[#This Row],[Sharpe Ratio]]-AVERAGE(Table2[Sharpe Ratio]))/_xlfn.STDEV.P(Table2[Sharpe Ratio])</f>
        <v>0.60764332524849729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299</v>
      </c>
      <c r="AT386">
        <f>_xlfn.RANK.AVG(Table2[[#This Row],[6M Return vs Nifty Z-Score]],Table2[6M Return vs Nifty Z-Score])</f>
        <v>671</v>
      </c>
      <c r="AU386">
        <f>_xlfn.RANK.AVG(Table2[[#This Row],[Sharpe Ratio Z-Score]],Table2[Sharpe Ratio Z-Score])</f>
        <v>189</v>
      </c>
      <c r="AV386">
        <f>(Table2[[#This Row],[Rank 1Y]]+Table2[[#This Row],[Rank 6M]]+Table2[[#This Row],[Rank Sharpe]])/3</f>
        <v>386.33333333333331</v>
      </c>
    </row>
    <row r="387" spans="1:48" hidden="1" x14ac:dyDescent="0.3">
      <c r="A387" t="s">
        <v>959</v>
      </c>
      <c r="B387" t="s">
        <v>960</v>
      </c>
      <c r="C387" t="s">
        <v>3171</v>
      </c>
      <c r="D387" t="s">
        <v>475</v>
      </c>
      <c r="E387">
        <v>15632.4486632399</v>
      </c>
      <c r="F387">
        <v>5139.1499999999996</v>
      </c>
      <c r="G387">
        <v>-3.6650363122229201</v>
      </c>
      <c r="H387">
        <f>(Table2[[#This Row],[1Y Return vs Nifty]]-AVERAGE(Table2[1Y Return vs Nifty]))/_xlfn.STDEV.P(Table2[1Y Return vs Nifty])</f>
        <v>-0.48395863234875525</v>
      </c>
      <c r="I387">
        <v>1.09866862872145</v>
      </c>
      <c r="J387">
        <f>(Table2[[#This Row],[1M Return vs Nifty]]-AVERAGE(Table2[1M Return vs Nifty]))/_xlfn.STDEV.P(Table2[1M Return vs Nifty])</f>
        <v>3.8090828771486937E-2</v>
      </c>
      <c r="K387">
        <v>12.6441217399879</v>
      </c>
      <c r="L387">
        <f>(Table2[[#This Row],[6M Return vs Nifty]]-AVERAGE(Table2[6M Return vs Nifty]))/_xlfn.STDEV.P(Table2[6M Return vs Nifty])</f>
        <v>0.11616059249384741</v>
      </c>
      <c r="M387">
        <v>7.1359083563433003</v>
      </c>
      <c r="N387">
        <f>(Table2[[#This Row],[1W Return vs Nifty]]-AVERAGE(Table2[1W Return vs Nifty]))/_xlfn.STDEV.P(Table2[1W Return vs Nifty])</f>
        <v>1.0754795232744527</v>
      </c>
      <c r="O387">
        <v>4980.57</v>
      </c>
      <c r="P387">
        <v>5073.9797905264904</v>
      </c>
      <c r="Q387">
        <v>4923.9693748910504</v>
      </c>
      <c r="R387">
        <v>61.053570468477801</v>
      </c>
      <c r="S387">
        <f>(Table2[[#This Row],[Close Price]]-Table2[[#This Row],[20D EMA]])/Table2[[#This Row],[20D EMA]]</f>
        <v>3.1839729187623088E-2</v>
      </c>
      <c r="T387">
        <f>(Table2[[#This Row],[Close Price]]-Table2[[#This Row],[50D EMA]])/Table2[[#This Row],[50D EMA]]</f>
        <v>1.2844002570760528E-2</v>
      </c>
      <c r="U387">
        <f>(Table2[[#This Row],[Close Price]]-Table2[[#This Row],[200D EMA]])/Table2[[#This Row],[200D EMA]]</f>
        <v>4.3700642454485294E-2</v>
      </c>
      <c r="V387">
        <v>1.4533275293405401</v>
      </c>
      <c r="W387">
        <v>5069.7</v>
      </c>
      <c r="X387">
        <v>5248.95</v>
      </c>
      <c r="Y387">
        <v>4839.1000000000004</v>
      </c>
      <c r="Z387">
        <v>5248.95</v>
      </c>
      <c r="AA387">
        <v>4757.3</v>
      </c>
      <c r="AB387">
        <v>5248.95</v>
      </c>
      <c r="AC387" s="1">
        <f>(Table2[[#This Row],[Close Price]]/Table2[[#This Row],[Day Low]])-1</f>
        <v>1.3699035445884356E-2</v>
      </c>
      <c r="AD387" s="1">
        <f>(Table2[[#This Row],[Day High]]/Table2[[#This Row],[Close Price]])-1</f>
        <v>2.1365400893143871E-2</v>
      </c>
      <c r="AE387" s="1">
        <f>(Table2[[#This Row],[Close Price]]/Table2[[#This Row],[Current Week Low]])-1</f>
        <v>6.200533156991983E-2</v>
      </c>
      <c r="AF387" s="1">
        <f>(Table2[[#This Row],[Current Week High]]/Table2[[#This Row],[Close Price]])-1</f>
        <v>2.1365400893143871E-2</v>
      </c>
      <c r="AG387" s="1">
        <f>(Table2[[#This Row],[Close Price]]/Table2[[#This Row],[Current Month Low]])-1</f>
        <v>8.0266117335463294E-2</v>
      </c>
      <c r="AH387" s="1">
        <f>(Table2[[#This Row],[Current Month High]]/Table2[[#This Row],[Close Price]])-1</f>
        <v>2.1365400893143871E-2</v>
      </c>
      <c r="AI387">
        <v>15.9501084809744</v>
      </c>
      <c r="AJ387">
        <v>27.8077592638646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-0.01</v>
      </c>
      <c r="AM387" t="s">
        <v>3202</v>
      </c>
      <c r="AN387">
        <v>5.07</v>
      </c>
      <c r="AO387" t="s">
        <v>3203</v>
      </c>
      <c r="AP387">
        <v>4.1355822321349003E-2</v>
      </c>
      <c r="AQ387">
        <f>(Table2[[#This Row],[Sharpe Ratio]]-AVERAGE(Table2[Sharpe Ratio]))/_xlfn.STDEV.P(Table2[Sharpe Ratio])</f>
        <v>-0.26171068118464963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484</v>
      </c>
      <c r="AT387">
        <f>_xlfn.RANK.AVG(Table2[[#This Row],[6M Return vs Nifty Z-Score]],Table2[6M Return vs Nifty Z-Score])</f>
        <v>262</v>
      </c>
      <c r="AU387">
        <f>_xlfn.RANK.AVG(Table2[[#This Row],[Sharpe Ratio Z-Score]],Table2[Sharpe Ratio Z-Score])</f>
        <v>414</v>
      </c>
      <c r="AV387">
        <f>(Table2[[#This Row],[Rank 1Y]]+Table2[[#This Row],[Rank 6M]]+Table2[[#This Row],[Rank Sharpe]])/3</f>
        <v>386.66666666666669</v>
      </c>
    </row>
    <row r="388" spans="1:48" hidden="1" x14ac:dyDescent="0.3">
      <c r="A388" t="s">
        <v>100</v>
      </c>
      <c r="B388" t="s">
        <v>101</v>
      </c>
      <c r="C388" t="s">
        <v>3162</v>
      </c>
      <c r="D388" t="s">
        <v>102</v>
      </c>
      <c r="E388">
        <v>272635.74995097</v>
      </c>
      <c r="F388">
        <v>1642.7</v>
      </c>
      <c r="G388">
        <v>51.531149628613399</v>
      </c>
      <c r="H388">
        <f>(Table2[[#This Row],[1Y Return vs Nifty]]-AVERAGE(Table2[1Y Return vs Nifty]))/_xlfn.STDEV.P(Table2[1Y Return vs Nifty])</f>
        <v>0.49312548961325775</v>
      </c>
      <c r="I388">
        <v>-2.08408069472104</v>
      </c>
      <c r="J388">
        <f>(Table2[[#This Row],[1M Return vs Nifty]]-AVERAGE(Table2[1M Return vs Nifty]))/_xlfn.STDEV.P(Table2[1M Return vs Nifty])</f>
        <v>-0.29667880132365843</v>
      </c>
      <c r="K388">
        <v>-13.331288042341001</v>
      </c>
      <c r="L388">
        <f>(Table2[[#This Row],[6M Return vs Nifty]]-AVERAGE(Table2[6M Return vs Nifty]))/_xlfn.STDEV.P(Table2[6M Return vs Nifty])</f>
        <v>-0.72650871758582025</v>
      </c>
      <c r="M388">
        <v>4.5999314513084597</v>
      </c>
      <c r="N388">
        <f>(Table2[[#This Row],[1W Return vs Nifty]]-AVERAGE(Table2[1W Return vs Nifty]))/_xlfn.STDEV.P(Table2[1W Return vs Nifty])</f>
        <v>0.43164156180536339</v>
      </c>
      <c r="O388">
        <v>1692.33</v>
      </c>
      <c r="P388">
        <v>1763.2540935080001</v>
      </c>
      <c r="Q388">
        <v>1731.1596096706201</v>
      </c>
      <c r="R388">
        <v>61.168171530812501</v>
      </c>
      <c r="S388" s="1">
        <f>(Table2[[#This Row],[Close Price]]-Table2[[#This Row],[20D EMA]])/Table2[[#This Row],[20D EMA]]</f>
        <v>-2.9326431606128758E-2</v>
      </c>
      <c r="T388" s="1">
        <f>(Table2[[#This Row],[Close Price]]-Table2[[#This Row],[50D EMA]])/Table2[[#This Row],[50D EMA]]</f>
        <v>-6.8370233168242506E-2</v>
      </c>
      <c r="U388" s="1">
        <f>(Table2[[#This Row],[Close Price]]-Table2[[#This Row],[200D EMA]])/Table2[[#This Row],[200D EMA]]</f>
        <v>-5.1098471323190599E-2</v>
      </c>
      <c r="V388">
        <v>0.50838573178744795</v>
      </c>
      <c r="W388">
        <v>1635</v>
      </c>
      <c r="X388">
        <v>1725.85</v>
      </c>
      <c r="Y388">
        <v>1594</v>
      </c>
      <c r="Z388">
        <v>1733.95</v>
      </c>
      <c r="AA388">
        <v>1594</v>
      </c>
      <c r="AB388">
        <v>1733.95</v>
      </c>
      <c r="AC388" s="1">
        <f>(Table2[[#This Row],[Close Price]]/Table2[[#This Row],[Day Low]])-1</f>
        <v>4.7094801223241944E-3</v>
      </c>
      <c r="AD388" s="1">
        <f>(Table2[[#This Row],[Day High]]/Table2[[#This Row],[Close Price]])-1</f>
        <v>5.0617885189017997E-2</v>
      </c>
      <c r="AE388" s="1">
        <f>(Table2[[#This Row],[Close Price]]/Table2[[#This Row],[Current Week Low]])-1</f>
        <v>3.0552070263488051E-2</v>
      </c>
      <c r="AF388" s="1">
        <f>(Table2[[#This Row],[Current Week High]]/Table2[[#This Row],[Close Price]])-1</f>
        <v>5.5548791623546645E-2</v>
      </c>
      <c r="AG388" s="1">
        <f>(Table2[[#This Row],[Close Price]]/Table2[[#This Row],[Current Month Low]])-1</f>
        <v>3.0552070263488051E-2</v>
      </c>
      <c r="AH388" s="1">
        <f>(Table2[[#This Row],[Current Month High]]/Table2[[#This Row],[Close Price]])-1</f>
        <v>5.5548791623546645E-2</v>
      </c>
      <c r="AI388">
        <v>32.349181226030197</v>
      </c>
      <c r="AJ388">
        <v>80.516483516483504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-0.04</v>
      </c>
      <c r="AM388" t="s">
        <v>3202</v>
      </c>
      <c r="AN388">
        <v>-2.48</v>
      </c>
      <c r="AO388" t="s">
        <v>3202</v>
      </c>
      <c r="AP388">
        <v>4.4348251016724002E-2</v>
      </c>
      <c r="AQ388">
        <f>(Table2[[#This Row],[Sharpe Ratio]]-AVERAGE(Table2[Sharpe Ratio]))/_xlfn.STDEV.P(Table2[Sharpe Ratio])</f>
        <v>-0.22601087953708268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175</v>
      </c>
      <c r="AT388">
        <f>_xlfn.RANK.AVG(Table2[[#This Row],[6M Return vs Nifty Z-Score]],Table2[6M Return vs Nifty Z-Score])</f>
        <v>582</v>
      </c>
      <c r="AU388">
        <f>_xlfn.RANK.AVG(Table2[[#This Row],[Sharpe Ratio Z-Score]],Table2[Sharpe Ratio Z-Score])</f>
        <v>406</v>
      </c>
      <c r="AV388">
        <f>(Table2[[#This Row],[Rank 1Y]]+Table2[[#This Row],[Rank 6M]]+Table2[[#This Row],[Rank Sharpe]])/3</f>
        <v>387.66666666666669</v>
      </c>
    </row>
    <row r="389" spans="1:48" hidden="1" x14ac:dyDescent="0.3">
      <c r="A389" t="s">
        <v>1004</v>
      </c>
      <c r="B389" t="s">
        <v>1005</v>
      </c>
      <c r="C389" t="s">
        <v>3167</v>
      </c>
      <c r="D389" t="s">
        <v>264</v>
      </c>
      <c r="E389">
        <v>14269.4756478</v>
      </c>
      <c r="F389">
        <v>809.3</v>
      </c>
      <c r="G389">
        <v>4.0649067685339197</v>
      </c>
      <c r="H389">
        <f>(Table2[[#This Row],[1Y Return vs Nifty]]-AVERAGE(Table2[1Y Return vs Nifty]))/_xlfn.STDEV.P(Table2[1Y Return vs Nifty])</f>
        <v>-0.3471230064963941</v>
      </c>
      <c r="I389">
        <v>-2.9563235215714201</v>
      </c>
      <c r="J389">
        <f>(Table2[[#This Row],[1M Return vs Nifty]]-AVERAGE(Table2[1M Return vs Nifty]))/_xlfn.STDEV.P(Table2[1M Return vs Nifty])</f>
        <v>-0.38842350969485223</v>
      </c>
      <c r="K389">
        <v>-15.6848227703102</v>
      </c>
      <c r="L389">
        <f>(Table2[[#This Row],[6M Return vs Nifty]]-AVERAGE(Table2[6M Return vs Nifty]))/_xlfn.STDEV.P(Table2[6M Return vs Nifty])</f>
        <v>-0.80285983204698863</v>
      </c>
      <c r="M389">
        <v>0.25706174708905799</v>
      </c>
      <c r="N389">
        <f>(Table2[[#This Row],[1W Return vs Nifty]]-AVERAGE(Table2[1W Return vs Nifty]))/_xlfn.STDEV.P(Table2[1W Return vs Nifty])</f>
        <v>-0.67093329671925417</v>
      </c>
      <c r="O389">
        <v>835.59</v>
      </c>
      <c r="P389">
        <v>868.35073593141306</v>
      </c>
      <c r="Q389">
        <v>842.95653284646096</v>
      </c>
      <c r="R389">
        <v>45.616613965593899</v>
      </c>
      <c r="S389">
        <f>(Table2[[#This Row],[Close Price]]-Table2[[#This Row],[20D EMA]])/Table2[[#This Row],[20D EMA]]</f>
        <v>-3.1462798741009441E-2</v>
      </c>
      <c r="T389">
        <f>(Table2[[#This Row],[Close Price]]-Table2[[#This Row],[50D EMA]])/Table2[[#This Row],[50D EMA]]</f>
        <v>-6.8003323412945488E-2</v>
      </c>
      <c r="U389">
        <f>(Table2[[#This Row],[Close Price]]-Table2[[#This Row],[200D EMA]])/Table2[[#This Row],[200D EMA]]</f>
        <v>-3.9926771470423283E-2</v>
      </c>
      <c r="V389">
        <v>1.4165041449332201</v>
      </c>
      <c r="W389">
        <v>805.8</v>
      </c>
      <c r="X389">
        <v>829.2</v>
      </c>
      <c r="Y389">
        <v>777.05</v>
      </c>
      <c r="Z389">
        <v>829.2</v>
      </c>
      <c r="AA389">
        <v>777.05</v>
      </c>
      <c r="AB389">
        <v>829.2</v>
      </c>
      <c r="AC389" s="1">
        <f>(Table2[[#This Row],[Close Price]]/Table2[[#This Row],[Day Low]])-1</f>
        <v>4.3435095557209369E-3</v>
      </c>
      <c r="AD389" s="1">
        <f>(Table2[[#This Row],[Day High]]/Table2[[#This Row],[Close Price]])-1</f>
        <v>2.4589151118250552E-2</v>
      </c>
      <c r="AE389" s="1">
        <f>(Table2[[#This Row],[Close Price]]/Table2[[#This Row],[Current Week Low]])-1</f>
        <v>4.1503120777298674E-2</v>
      </c>
      <c r="AF389" s="1">
        <f>(Table2[[#This Row],[Current Week High]]/Table2[[#This Row],[Close Price]])-1</f>
        <v>2.4589151118250552E-2</v>
      </c>
      <c r="AG389" s="1">
        <f>(Table2[[#This Row],[Close Price]]/Table2[[#This Row],[Current Month Low]])-1</f>
        <v>4.1503120777298674E-2</v>
      </c>
      <c r="AH389" s="1">
        <f>(Table2[[#This Row],[Current Month High]]/Table2[[#This Row],[Close Price]])-1</f>
        <v>2.4589151118250552E-2</v>
      </c>
      <c r="AI389">
        <v>30.9773878660571</v>
      </c>
      <c r="AJ389">
        <v>34.390567917635302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-0.08</v>
      </c>
      <c r="AM389" t="s">
        <v>3202</v>
      </c>
      <c r="AN389">
        <v>-6.74</v>
      </c>
      <c r="AO389" t="s">
        <v>3202</v>
      </c>
      <c r="AP389">
        <v>0.14801169420750701</v>
      </c>
      <c r="AQ389">
        <f>(Table2[[#This Row],[Sharpe Ratio]]-AVERAGE(Table2[Sharpe Ratio]))/_xlfn.STDEV.P(Table2[Sharpe Ratio])</f>
        <v>1.0106984080508092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434</v>
      </c>
      <c r="AT389">
        <f>_xlfn.RANK.AVG(Table2[[#This Row],[6M Return vs Nifty Z-Score]],Table2[6M Return vs Nifty Z-Score])</f>
        <v>611</v>
      </c>
      <c r="AU389">
        <f>_xlfn.RANK.AVG(Table2[[#This Row],[Sharpe Ratio Z-Score]],Table2[Sharpe Ratio Z-Score])</f>
        <v>118</v>
      </c>
      <c r="AV389">
        <f>(Table2[[#This Row],[Rank 1Y]]+Table2[[#This Row],[Rank 6M]]+Table2[[#This Row],[Rank Sharpe]])/3</f>
        <v>387.66666666666669</v>
      </c>
    </row>
    <row r="390" spans="1:48" hidden="1" x14ac:dyDescent="0.3">
      <c r="A390" t="s">
        <v>1609</v>
      </c>
      <c r="B390" t="s">
        <v>1610</v>
      </c>
      <c r="C390" t="s">
        <v>590</v>
      </c>
      <c r="D390" t="s">
        <v>467</v>
      </c>
      <c r="E390">
        <v>6029.522398905</v>
      </c>
      <c r="F390">
        <v>1982.8</v>
      </c>
      <c r="G390">
        <v>21.382903937014301</v>
      </c>
      <c r="H390">
        <f>(Table2[[#This Row],[1Y Return vs Nifty]]-AVERAGE(Table2[1Y Return vs Nifty]))/_xlfn.STDEV.P(Table2[1Y Return vs Nifty])</f>
        <v>-4.0559432055893622E-2</v>
      </c>
      <c r="I390">
        <v>-8.1594486853215002</v>
      </c>
      <c r="J390">
        <f>(Table2[[#This Row],[1M Return vs Nifty]]-AVERAGE(Table2[1M Return vs Nifty]))/_xlfn.STDEV.P(Table2[1M Return vs Nifty])</f>
        <v>-0.93570138469989939</v>
      </c>
      <c r="K390">
        <v>28.845966452424999</v>
      </c>
      <c r="L390">
        <f>(Table2[[#This Row],[6M Return vs Nifty]]-AVERAGE(Table2[6M Return vs Nifty]))/_xlfn.STDEV.P(Table2[6M Return vs Nifty])</f>
        <v>0.64176528632760144</v>
      </c>
      <c r="M390">
        <v>2.6688956180927299</v>
      </c>
      <c r="N390">
        <f>(Table2[[#This Row],[1W Return vs Nifty]]-AVERAGE(Table2[1W Return vs Nifty]))/_xlfn.STDEV.P(Table2[1W Return vs Nifty])</f>
        <v>-5.8612971630263147E-2</v>
      </c>
      <c r="O390">
        <v>1979.82</v>
      </c>
      <c r="P390">
        <v>2034.6361081667801</v>
      </c>
      <c r="Q390">
        <v>1796.0026489920799</v>
      </c>
      <c r="R390">
        <v>57.850765318858798</v>
      </c>
      <c r="S390">
        <f>(Table2[[#This Row],[Close Price]]-Table2[[#This Row],[20D EMA]])/Table2[[#This Row],[20D EMA]]</f>
        <v>1.5051873402632655E-3</v>
      </c>
      <c r="T390">
        <f>(Table2[[#This Row],[Close Price]]-Table2[[#This Row],[50D EMA]])/Table2[[#This Row],[50D EMA]]</f>
        <v>-2.5476844708848114E-2</v>
      </c>
      <c r="U390">
        <f>(Table2[[#This Row],[Close Price]]-Table2[[#This Row],[200D EMA]])/Table2[[#This Row],[200D EMA]]</f>
        <v>0.10400728034156913</v>
      </c>
      <c r="V390">
        <v>0.311003212766501</v>
      </c>
      <c r="W390">
        <v>1962</v>
      </c>
      <c r="X390">
        <v>2030</v>
      </c>
      <c r="Y390">
        <v>1875.2</v>
      </c>
      <c r="Z390">
        <v>2030</v>
      </c>
      <c r="AA390">
        <v>1875.2</v>
      </c>
      <c r="AB390">
        <v>2030</v>
      </c>
      <c r="AC390" s="1">
        <f>(Table2[[#This Row],[Close Price]]/Table2[[#This Row],[Day Low]])-1</f>
        <v>1.0601427115188633E-2</v>
      </c>
      <c r="AD390" s="1">
        <f>(Table2[[#This Row],[Day High]]/Table2[[#This Row],[Close Price]])-1</f>
        <v>2.3804720597135454E-2</v>
      </c>
      <c r="AE390" s="1">
        <f>(Table2[[#This Row],[Close Price]]/Table2[[#This Row],[Current Week Low]])-1</f>
        <v>5.7380546075085359E-2</v>
      </c>
      <c r="AF390" s="1">
        <f>(Table2[[#This Row],[Current Week High]]/Table2[[#This Row],[Close Price]])-1</f>
        <v>2.3804720597135454E-2</v>
      </c>
      <c r="AG390" s="1">
        <f>(Table2[[#This Row],[Close Price]]/Table2[[#This Row],[Current Month Low]])-1</f>
        <v>5.7380546075085359E-2</v>
      </c>
      <c r="AH390" s="1">
        <f>(Table2[[#This Row],[Current Month High]]/Table2[[#This Row],[Close Price]])-1</f>
        <v>2.3804720597135454E-2</v>
      </c>
      <c r="AI390">
        <v>25.731289086140801</v>
      </c>
      <c r="AJ390">
        <v>85.005831583858097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-0.13</v>
      </c>
      <c r="AM390" t="s">
        <v>3202</v>
      </c>
      <c r="AN390">
        <v>6.57</v>
      </c>
      <c r="AO390" t="s">
        <v>3203</v>
      </c>
      <c r="AP390">
        <v>-9.5728013728771003E-2</v>
      </c>
      <c r="AQ390">
        <f>(Table2[[#This Row],[Sharpe Ratio]]-AVERAGE(Table2[Sharpe Ratio]))/_xlfn.STDEV.P(Table2[Sharpe Ratio])</f>
        <v>-1.897126677442363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309</v>
      </c>
      <c r="AT390">
        <f>_xlfn.RANK.AVG(Table2[[#This Row],[6M Return vs Nifty Z-Score]],Table2[6M Return vs Nifty Z-Score])</f>
        <v>139</v>
      </c>
      <c r="AU390">
        <f>_xlfn.RANK.AVG(Table2[[#This Row],[Sharpe Ratio Z-Score]],Table2[Sharpe Ratio Z-Score])</f>
        <v>716</v>
      </c>
      <c r="AV390">
        <f>(Table2[[#This Row],[Rank 1Y]]+Table2[[#This Row],[Rank 6M]]+Table2[[#This Row],[Rank Sharpe]])/3</f>
        <v>388</v>
      </c>
    </row>
    <row r="391" spans="1:48" x14ac:dyDescent="0.3">
      <c r="A391" t="s">
        <v>1753</v>
      </c>
      <c r="B391" t="s">
        <v>1754</v>
      </c>
      <c r="C391" t="s">
        <v>3161</v>
      </c>
      <c r="D391" t="s">
        <v>51</v>
      </c>
      <c r="E391">
        <v>4732.8992887499999</v>
      </c>
      <c r="F391">
        <v>381.8</v>
      </c>
      <c r="G391">
        <v>13.138082554725999</v>
      </c>
      <c r="H391">
        <f>(Table2[[#This Row],[1Y Return vs Nifty]]-AVERAGE(Table2[1Y Return vs Nifty]))/_xlfn.STDEV.P(Table2[1Y Return vs Nifty])</f>
        <v>-0.18650944515429388</v>
      </c>
      <c r="I391">
        <v>9.3123669004088203</v>
      </c>
      <c r="J391">
        <f>(Table2[[#This Row],[1M Return vs Nifty]]-AVERAGE(Table2[1M Return vs Nifty]))/_xlfn.STDEV.P(Table2[1M Return vs Nifty])</f>
        <v>0.9020284037080577</v>
      </c>
      <c r="K391">
        <v>23.354682095922399</v>
      </c>
      <c r="L391">
        <f>(Table2[[#This Row],[6M Return vs Nifty]]-AVERAGE(Table2[6M Return vs Nifty]))/_xlfn.STDEV.P(Table2[6M Return vs Nifty])</f>
        <v>0.463622310377582</v>
      </c>
      <c r="M391">
        <v>5.1891714701020897</v>
      </c>
      <c r="N391">
        <f>(Table2[[#This Row],[1W Return vs Nifty]]-AVERAGE(Table2[1W Return vs Nifty]))/_xlfn.STDEV.P(Table2[1W Return vs Nifty])</f>
        <v>0.58123878083480351</v>
      </c>
      <c r="O391">
        <v>368.28</v>
      </c>
      <c r="P391">
        <v>361.03909927371097</v>
      </c>
      <c r="Q391">
        <v>331.86791978192099</v>
      </c>
      <c r="R391">
        <v>63.778323154440599</v>
      </c>
      <c r="S391" s="1">
        <f>(Table2[[#This Row],[Close Price]]-Table2[[#This Row],[20D EMA]])/Table2[[#This Row],[20D EMA]]</f>
        <v>3.6711198001520687E-2</v>
      </c>
      <c r="T391" s="1">
        <f>(Table2[[#This Row],[Close Price]]-Table2[[#This Row],[50D EMA]])/Table2[[#This Row],[50D EMA]]</f>
        <v>5.7503192225033174E-2</v>
      </c>
      <c r="U391" s="1">
        <f>(Table2[[#This Row],[Close Price]]-Table2[[#This Row],[200D EMA]])/Table2[[#This Row],[200D EMA]]</f>
        <v>0.15045768886275807</v>
      </c>
      <c r="V391">
        <v>0.47776814656955402</v>
      </c>
      <c r="W391">
        <v>379.05</v>
      </c>
      <c r="X391">
        <v>388.95</v>
      </c>
      <c r="Y391">
        <v>365.65</v>
      </c>
      <c r="Z391">
        <v>389.9</v>
      </c>
      <c r="AA391">
        <v>365.65</v>
      </c>
      <c r="AB391">
        <v>389.9</v>
      </c>
      <c r="AC391" s="1">
        <f>(Table2[[#This Row],[Close Price]]/Table2[[#This Row],[Day Low]])-1</f>
        <v>7.2549795541485551E-3</v>
      </c>
      <c r="AD391" s="1">
        <f>(Table2[[#This Row],[Day High]]/Table2[[#This Row],[Close Price]])-1</f>
        <v>1.8727082242011361E-2</v>
      </c>
      <c r="AE391" s="1">
        <f>(Table2[[#This Row],[Close Price]]/Table2[[#This Row],[Current Week Low]])-1</f>
        <v>4.4167920142212491E-2</v>
      </c>
      <c r="AF391" s="1">
        <f>(Table2[[#This Row],[Current Week High]]/Table2[[#This Row],[Close Price]])-1</f>
        <v>2.1215295966474423E-2</v>
      </c>
      <c r="AG391" s="1">
        <f>(Table2[[#This Row],[Close Price]]/Table2[[#This Row],[Current Month Low]])-1</f>
        <v>4.4167920142212491E-2</v>
      </c>
      <c r="AH391" s="1">
        <f>(Table2[[#This Row],[Current Month High]]/Table2[[#This Row],[Close Price]])-1</f>
        <v>2.1215295966474423E-2</v>
      </c>
      <c r="AI391">
        <v>7.6217915138816004</v>
      </c>
      <c r="AJ391">
        <v>46.676911256242803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0.17</v>
      </c>
      <c r="AM391" t="s">
        <v>3203</v>
      </c>
      <c r="AN391">
        <v>9.49</v>
      </c>
      <c r="AO391" t="s">
        <v>3203</v>
      </c>
      <c r="AP391">
        <v>-3.2387152296627003E-2</v>
      </c>
      <c r="AQ391">
        <f>(Table2[[#This Row],[Sharpe Ratio]]-AVERAGE(Table2[Sharpe Ratio]))/_xlfn.STDEV.P(Table2[Sharpe Ratio])</f>
        <v>-1.1414675057439732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0.6189125440221761</v>
      </c>
      <c r="AS391">
        <f>_xlfn.RANK.AVG(Table2[[#This Row],[1Y Return vs Nifty Z-Score]],Table2[1Y Return vs Nifty Z-Score])</f>
        <v>352</v>
      </c>
      <c r="AT391">
        <f>_xlfn.RANK.AVG(Table2[[#This Row],[6M Return vs Nifty Z-Score]],Table2[6M Return vs Nifty Z-Score])</f>
        <v>167</v>
      </c>
      <c r="AU391">
        <f>_xlfn.RANK.AVG(Table2[[#This Row],[Sharpe Ratio Z-Score]],Table2[Sharpe Ratio Z-Score])</f>
        <v>645</v>
      </c>
      <c r="AV391">
        <f>(Table2[[#This Row],[Rank 1Y]]+Table2[[#This Row],[Rank 6M]]+Table2[[#This Row],[Rank Sharpe]])/3</f>
        <v>388</v>
      </c>
    </row>
    <row r="392" spans="1:48" hidden="1" x14ac:dyDescent="0.3">
      <c r="A392" t="s">
        <v>208</v>
      </c>
      <c r="B392" t="s">
        <v>209</v>
      </c>
      <c r="C392" t="s">
        <v>3157</v>
      </c>
      <c r="D392" t="s">
        <v>32</v>
      </c>
      <c r="E392">
        <v>122951.507081063</v>
      </c>
      <c r="F392">
        <v>106.71</v>
      </c>
      <c r="G392">
        <v>15.4354673002998</v>
      </c>
      <c r="H392">
        <f>(Table2[[#This Row],[1Y Return vs Nifty]]-AVERAGE(Table2[1Y Return vs Nifty]))/_xlfn.STDEV.P(Table2[1Y Return vs Nifty])</f>
        <v>-0.14584108884170391</v>
      </c>
      <c r="I392">
        <v>2.3398608951810802</v>
      </c>
      <c r="J392">
        <f>(Table2[[#This Row],[1M Return vs Nifty]]-AVERAGE(Table2[1M Return vs Nifty]))/_xlfn.STDEV.P(Table2[1M Return vs Nifty])</f>
        <v>0.16864257309492062</v>
      </c>
      <c r="K392">
        <v>-21.252442925239102</v>
      </c>
      <c r="L392">
        <f>(Table2[[#This Row],[6M Return vs Nifty]]-AVERAGE(Table2[6M Return vs Nifty]))/_xlfn.STDEV.P(Table2[6M Return vs Nifty])</f>
        <v>-0.98347922069399019</v>
      </c>
      <c r="M392">
        <v>7.86752984394212</v>
      </c>
      <c r="N392">
        <f>(Table2[[#This Row],[1W Return vs Nifty]]-AVERAGE(Table2[1W Return vs Nifty]))/_xlfn.STDEV.P(Table2[1W Return vs Nifty])</f>
        <v>1.2612247823134484</v>
      </c>
      <c r="O392">
        <v>102.79</v>
      </c>
      <c r="P392">
        <v>106.00597644852</v>
      </c>
      <c r="Q392">
        <v>108.895164350423</v>
      </c>
      <c r="R392">
        <v>67.348667185480807</v>
      </c>
      <c r="S392">
        <f>(Table2[[#This Row],[Close Price]]-Table2[[#This Row],[20D EMA]])/Table2[[#This Row],[20D EMA]]</f>
        <v>3.8136005448000651E-2</v>
      </c>
      <c r="T392">
        <f>(Table2[[#This Row],[Close Price]]-Table2[[#This Row],[50D EMA]])/Table2[[#This Row],[50D EMA]]</f>
        <v>6.6413571674601652E-3</v>
      </c>
      <c r="U392">
        <f>(Table2[[#This Row],[Close Price]]-Table2[[#This Row],[200D EMA]])/Table2[[#This Row],[200D EMA]]</f>
        <v>-2.0066679392587005E-2</v>
      </c>
      <c r="V392">
        <v>1.8513524769455001</v>
      </c>
      <c r="W392">
        <v>106.04</v>
      </c>
      <c r="X392">
        <v>107.9</v>
      </c>
      <c r="Y392">
        <v>99.15</v>
      </c>
      <c r="Z392">
        <v>107.9</v>
      </c>
      <c r="AA392">
        <v>98.61</v>
      </c>
      <c r="AB392">
        <v>107.9</v>
      </c>
      <c r="AC392" s="1">
        <f>(Table2[[#This Row],[Close Price]]/Table2[[#This Row],[Day Low]])-1</f>
        <v>6.3183704262541607E-3</v>
      </c>
      <c r="AD392" s="1">
        <f>(Table2[[#This Row],[Day High]]/Table2[[#This Row],[Close Price]])-1</f>
        <v>1.1151719613907041E-2</v>
      </c>
      <c r="AE392" s="1">
        <f>(Table2[[#This Row],[Close Price]]/Table2[[#This Row],[Current Week Low]])-1</f>
        <v>7.6248108925869751E-2</v>
      </c>
      <c r="AF392" s="1">
        <f>(Table2[[#This Row],[Current Week High]]/Table2[[#This Row],[Close Price]])-1</f>
        <v>1.1151719613907041E-2</v>
      </c>
      <c r="AG392" s="1">
        <f>(Table2[[#This Row],[Close Price]]/Table2[[#This Row],[Current Month Low]])-1</f>
        <v>8.2141770611499743E-2</v>
      </c>
      <c r="AH392" s="1">
        <f>(Table2[[#This Row],[Current Month High]]/Table2[[#This Row],[Close Price]])-1</f>
        <v>1.1151719613907041E-2</v>
      </c>
      <c r="AI392">
        <v>33.914347296410803</v>
      </c>
      <c r="AJ392">
        <v>43.138832997987897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-0.11</v>
      </c>
      <c r="AM392" t="s">
        <v>3202</v>
      </c>
      <c r="AN392">
        <v>12.39</v>
      </c>
      <c r="AO392" t="s">
        <v>3203</v>
      </c>
      <c r="AP392">
        <v>0.12037373097958901</v>
      </c>
      <c r="AQ392">
        <f>(Table2[[#This Row],[Sharpe Ratio]]-AVERAGE(Table2[Sharpe Ratio]))/_xlfn.STDEV.P(Table2[Sharpe Ratio])</f>
        <v>0.68097633089509035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335</v>
      </c>
      <c r="AT392">
        <f>_xlfn.RANK.AVG(Table2[[#This Row],[6M Return vs Nifty Z-Score]],Table2[6M Return vs Nifty Z-Score])</f>
        <v>664</v>
      </c>
      <c r="AU392">
        <f>_xlfn.RANK.AVG(Table2[[#This Row],[Sharpe Ratio Z-Score]],Table2[Sharpe Ratio Z-Score])</f>
        <v>176</v>
      </c>
      <c r="AV392">
        <f>(Table2[[#This Row],[Rank 1Y]]+Table2[[#This Row],[Rank 6M]]+Table2[[#This Row],[Rank Sharpe]])/3</f>
        <v>391.66666666666669</v>
      </c>
    </row>
    <row r="393" spans="1:48" hidden="1" x14ac:dyDescent="0.3">
      <c r="A393" t="s">
        <v>1028</v>
      </c>
      <c r="B393" t="s">
        <v>1029</v>
      </c>
      <c r="C393" t="s">
        <v>3163</v>
      </c>
      <c r="D393" t="s">
        <v>240</v>
      </c>
      <c r="E393">
        <v>13480.11943751</v>
      </c>
      <c r="F393">
        <v>1613.3</v>
      </c>
      <c r="G393">
        <v>13.921666976465801</v>
      </c>
      <c r="H393">
        <f>(Table2[[#This Row],[1Y Return vs Nifty]]-AVERAGE(Table2[1Y Return vs Nifty]))/_xlfn.STDEV.P(Table2[1Y Return vs Nifty])</f>
        <v>-0.17263841613936506</v>
      </c>
      <c r="I393">
        <v>1.6348814246093499</v>
      </c>
      <c r="J393">
        <f>(Table2[[#This Row],[1M Return vs Nifty]]-AVERAGE(Table2[1M Return vs Nifty]))/_xlfn.STDEV.P(Table2[1M Return vs Nifty])</f>
        <v>9.4491047918346657E-2</v>
      </c>
      <c r="K393">
        <v>-9.8021330567978993</v>
      </c>
      <c r="L393">
        <f>(Table2[[#This Row],[6M Return vs Nifty]]-AVERAGE(Table2[6M Return vs Nifty]))/_xlfn.STDEV.P(Table2[6M Return vs Nifty])</f>
        <v>-0.61201925921912381</v>
      </c>
      <c r="M393">
        <v>0.51736860296643505</v>
      </c>
      <c r="N393">
        <f>(Table2[[#This Row],[1W Return vs Nifty]]-AVERAGE(Table2[1W Return vs Nifty]))/_xlfn.STDEV.P(Table2[1W Return vs Nifty])</f>
        <v>-0.60484616670171321</v>
      </c>
      <c r="O393">
        <v>1643.47</v>
      </c>
      <c r="P393">
        <v>1652.2493161004099</v>
      </c>
      <c r="Q393">
        <v>1620.32985777412</v>
      </c>
      <c r="R393">
        <v>50.141283195352202</v>
      </c>
      <c r="S393">
        <f>(Table2[[#This Row],[Close Price]]-Table2[[#This Row],[20D EMA]])/Table2[[#This Row],[20D EMA]]</f>
        <v>-1.8357499680553994E-2</v>
      </c>
      <c r="T393">
        <f>(Table2[[#This Row],[Close Price]]-Table2[[#This Row],[50D EMA]])/Table2[[#This Row],[50D EMA]]</f>
        <v>-2.3573510196594913E-2</v>
      </c>
      <c r="U393">
        <f>(Table2[[#This Row],[Close Price]]-Table2[[#This Row],[200D EMA]])/Table2[[#This Row],[200D EMA]]</f>
        <v>-4.3385349843377595E-3</v>
      </c>
      <c r="V393">
        <v>0.55191726555757503</v>
      </c>
      <c r="W393">
        <v>1608</v>
      </c>
      <c r="X393">
        <v>1653.9</v>
      </c>
      <c r="Y393">
        <v>1604</v>
      </c>
      <c r="Z393">
        <v>1653.9</v>
      </c>
      <c r="AA393">
        <v>1604</v>
      </c>
      <c r="AB393">
        <v>1665</v>
      </c>
      <c r="AC393" s="1">
        <f>(Table2[[#This Row],[Close Price]]/Table2[[#This Row],[Day Low]])-1</f>
        <v>3.2960199004974378E-3</v>
      </c>
      <c r="AD393" s="1">
        <f>(Table2[[#This Row],[Day High]]/Table2[[#This Row],[Close Price]])-1</f>
        <v>2.5165809210934142E-2</v>
      </c>
      <c r="AE393" s="1">
        <f>(Table2[[#This Row],[Close Price]]/Table2[[#This Row],[Current Week Low]])-1</f>
        <v>5.7980049875312467E-3</v>
      </c>
      <c r="AF393" s="1">
        <f>(Table2[[#This Row],[Current Week High]]/Table2[[#This Row],[Close Price]])-1</f>
        <v>2.5165809210934142E-2</v>
      </c>
      <c r="AG393" s="1">
        <f>(Table2[[#This Row],[Close Price]]/Table2[[#This Row],[Current Month Low]])-1</f>
        <v>5.7980049875312467E-3</v>
      </c>
      <c r="AH393" s="1">
        <f>(Table2[[#This Row],[Current Month High]]/Table2[[#This Row],[Close Price]])-1</f>
        <v>3.204611665530277E-2</v>
      </c>
      <c r="AI393">
        <v>37.727019153288197</v>
      </c>
      <c r="AJ393">
        <v>39.420127036252801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0.08</v>
      </c>
      <c r="AM393" t="s">
        <v>3203</v>
      </c>
      <c r="AN393">
        <v>-0.39</v>
      </c>
      <c r="AO393" t="s">
        <v>3202</v>
      </c>
      <c r="AP393">
        <v>8.0931783520494002E-2</v>
      </c>
      <c r="AQ393">
        <f>(Table2[[#This Row],[Sharpe Ratio]]-AVERAGE(Table2[Sharpe Ratio]))/_xlfn.STDEV.P(Table2[Sharpe Ratio])</f>
        <v>0.21043221966540043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346</v>
      </c>
      <c r="AT393">
        <f>_xlfn.RANK.AVG(Table2[[#This Row],[6M Return vs Nifty Z-Score]],Table2[6M Return vs Nifty Z-Score])</f>
        <v>538</v>
      </c>
      <c r="AU393">
        <f>_xlfn.RANK.AVG(Table2[[#This Row],[Sharpe Ratio Z-Score]],Table2[Sharpe Ratio Z-Score])</f>
        <v>291</v>
      </c>
      <c r="AV393">
        <f>(Table2[[#This Row],[Rank 1Y]]+Table2[[#This Row],[Rank 6M]]+Table2[[#This Row],[Rank Sharpe]])/3</f>
        <v>391.66666666666669</v>
      </c>
    </row>
    <row r="394" spans="1:48" hidden="1" x14ac:dyDescent="0.3">
      <c r="A394" t="s">
        <v>1089</v>
      </c>
      <c r="B394" t="s">
        <v>1090</v>
      </c>
      <c r="C394" t="s">
        <v>3163</v>
      </c>
      <c r="D394" t="s">
        <v>264</v>
      </c>
      <c r="E394">
        <v>12004.367921429999</v>
      </c>
      <c r="F394">
        <v>5018.3</v>
      </c>
      <c r="G394">
        <v>-22.0826227322131</v>
      </c>
      <c r="H394">
        <f>(Table2[[#This Row],[1Y Return vs Nifty]]-AVERAGE(Table2[1Y Return vs Nifty]))/_xlfn.STDEV.P(Table2[1Y Return vs Nifty])</f>
        <v>-0.80998716039097629</v>
      </c>
      <c r="I394">
        <v>-19.3405056179657</v>
      </c>
      <c r="J394">
        <f>(Table2[[#This Row],[1M Return vs Nifty]]-AVERAGE(Table2[1M Return vs Nifty]))/_xlfn.STDEV.P(Table2[1M Return vs Nifty])</f>
        <v>-2.1117532546490891</v>
      </c>
      <c r="K394">
        <v>8.0951529365389394</v>
      </c>
      <c r="L394">
        <f>(Table2[[#This Row],[6M Return vs Nifty]]-AVERAGE(Table2[6M Return vs Nifty]))/_xlfn.STDEV.P(Table2[6M Return vs Nifty])</f>
        <v>-3.1412686822964359E-2</v>
      </c>
      <c r="M394">
        <v>-0.3030224963034</v>
      </c>
      <c r="N394">
        <f>(Table2[[#This Row],[1W Return vs Nifty]]-AVERAGE(Table2[1W Return vs Nifty]))/_xlfn.STDEV.P(Table2[1W Return vs Nifty])</f>
        <v>-0.81312839983743623</v>
      </c>
      <c r="O394">
        <v>5396.17</v>
      </c>
      <c r="P394">
        <v>5663.2322692777298</v>
      </c>
      <c r="Q394">
        <v>5225.4535818403601</v>
      </c>
      <c r="R394">
        <v>30.4717899127448</v>
      </c>
      <c r="S394">
        <f>(Table2[[#This Row],[Close Price]]-Table2[[#This Row],[20D EMA]])/Table2[[#This Row],[20D EMA]]</f>
        <v>-7.0025592225597025E-2</v>
      </c>
      <c r="T394">
        <f>(Table2[[#This Row],[Close Price]]-Table2[[#This Row],[50D EMA]])/Table2[[#This Row],[50D EMA]]</f>
        <v>-0.11388059655903573</v>
      </c>
      <c r="U394">
        <f>(Table2[[#This Row],[Close Price]]-Table2[[#This Row],[200D EMA]])/Table2[[#This Row],[200D EMA]]</f>
        <v>-3.9643177112943032E-2</v>
      </c>
      <c r="V394">
        <v>0.54381052890321802</v>
      </c>
      <c r="W394">
        <v>5001</v>
      </c>
      <c r="X394">
        <v>5230</v>
      </c>
      <c r="Y394">
        <v>4930.25</v>
      </c>
      <c r="Z394">
        <v>5279</v>
      </c>
      <c r="AA394">
        <v>4930.25</v>
      </c>
      <c r="AB394">
        <v>5279</v>
      </c>
      <c r="AC394" s="1">
        <f>(Table2[[#This Row],[Close Price]]/Table2[[#This Row],[Day Low]])-1</f>
        <v>3.4593081383722524E-3</v>
      </c>
      <c r="AD394" s="1">
        <f>(Table2[[#This Row],[Day High]]/Table2[[#This Row],[Close Price]])-1</f>
        <v>4.2185600701432735E-2</v>
      </c>
      <c r="AE394" s="1">
        <f>(Table2[[#This Row],[Close Price]]/Table2[[#This Row],[Current Week Low]])-1</f>
        <v>1.785913493230562E-2</v>
      </c>
      <c r="AF394" s="1">
        <f>(Table2[[#This Row],[Current Week High]]/Table2[[#This Row],[Close Price]])-1</f>
        <v>5.1949863499591409E-2</v>
      </c>
      <c r="AG394" s="1">
        <f>(Table2[[#This Row],[Close Price]]/Table2[[#This Row],[Current Month Low]])-1</f>
        <v>1.785913493230562E-2</v>
      </c>
      <c r="AH394" s="1">
        <f>(Table2[[#This Row],[Current Month High]]/Table2[[#This Row],[Close Price]])-1</f>
        <v>5.1949863499591409E-2</v>
      </c>
      <c r="AI394">
        <v>41.905625410995697</v>
      </c>
      <c r="AJ394">
        <v>32.687299216033601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-0.03</v>
      </c>
      <c r="AM394" t="s">
        <v>3202</v>
      </c>
      <c r="AN394">
        <v>-8.66</v>
      </c>
      <c r="AO394" t="s">
        <v>3202</v>
      </c>
      <c r="AP394">
        <v>9.2573854497092004E-2</v>
      </c>
      <c r="AQ394">
        <f>(Table2[[#This Row],[Sharpe Ratio]]-AVERAGE(Table2[Sharpe Ratio]))/_xlfn.STDEV.P(Table2[Sharpe Ratio])</f>
        <v>0.34932262172370615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607</v>
      </c>
      <c r="AT394">
        <f>_xlfn.RANK.AVG(Table2[[#This Row],[6M Return vs Nifty Z-Score]],Table2[6M Return vs Nifty Z-Score])</f>
        <v>318</v>
      </c>
      <c r="AU394">
        <f>_xlfn.RANK.AVG(Table2[[#This Row],[Sharpe Ratio Z-Score]],Table2[Sharpe Ratio Z-Score])</f>
        <v>254</v>
      </c>
      <c r="AV394">
        <f>(Table2[[#This Row],[Rank 1Y]]+Table2[[#This Row],[Rank 6M]]+Table2[[#This Row],[Rank Sharpe]])/3</f>
        <v>393</v>
      </c>
    </row>
    <row r="395" spans="1:48" hidden="1" x14ac:dyDescent="0.3">
      <c r="A395" t="s">
        <v>1322</v>
      </c>
      <c r="B395" t="s">
        <v>1323</v>
      </c>
      <c r="C395" t="s">
        <v>3159</v>
      </c>
      <c r="D395" t="s">
        <v>986</v>
      </c>
      <c r="E395">
        <v>8848.9503564000006</v>
      </c>
      <c r="F395">
        <v>409.15</v>
      </c>
      <c r="G395">
        <v>-13.694767276129699</v>
      </c>
      <c r="H395">
        <f>(Table2[[#This Row],[1Y Return vs Nifty]]-AVERAGE(Table2[1Y Return vs Nifty]))/_xlfn.STDEV.P(Table2[1Y Return vs Nifty])</f>
        <v>-0.66150515490899842</v>
      </c>
      <c r="I395">
        <v>-10.1326114973788</v>
      </c>
      <c r="J395">
        <f>(Table2[[#This Row],[1M Return vs Nifty]]-AVERAGE(Table2[1M Return vs Nifty]))/_xlfn.STDEV.P(Table2[1M Return vs Nifty])</f>
        <v>-1.143243643791626</v>
      </c>
      <c r="K395">
        <v>9.1005334777412408</v>
      </c>
      <c r="L395">
        <f>(Table2[[#This Row],[6M Return vs Nifty]]-AVERAGE(Table2[6M Return vs Nifty]))/_xlfn.STDEV.P(Table2[6M Return vs Nifty])</f>
        <v>1.2029036189935402E-3</v>
      </c>
      <c r="M395">
        <v>-2.27128459909461</v>
      </c>
      <c r="N395">
        <f>(Table2[[#This Row],[1W Return vs Nifty]]-AVERAGE(Table2[1W Return vs Nifty]))/_xlfn.STDEV.P(Table2[1W Return vs Nifty])</f>
        <v>-1.3128339994357676</v>
      </c>
      <c r="O395">
        <v>417.78</v>
      </c>
      <c r="P395">
        <v>429.348235052593</v>
      </c>
      <c r="Q395">
        <v>396.44920125811302</v>
      </c>
      <c r="R395">
        <v>42.355896625903497</v>
      </c>
      <c r="S395">
        <f>(Table2[[#This Row],[Close Price]]-Table2[[#This Row],[20D EMA]])/Table2[[#This Row],[20D EMA]]</f>
        <v>-2.065680501699458E-2</v>
      </c>
      <c r="T395">
        <f>(Table2[[#This Row],[Close Price]]-Table2[[#This Row],[50D EMA]])/Table2[[#This Row],[50D EMA]]</f>
        <v>-4.7043945691587243E-2</v>
      </c>
      <c r="U395">
        <f>(Table2[[#This Row],[Close Price]]-Table2[[#This Row],[200D EMA]])/Table2[[#This Row],[200D EMA]]</f>
        <v>3.2036383732345949E-2</v>
      </c>
      <c r="V395">
        <v>0.291318569739763</v>
      </c>
      <c r="W395">
        <v>403.5</v>
      </c>
      <c r="X395">
        <v>413.4</v>
      </c>
      <c r="Y395">
        <v>396.8</v>
      </c>
      <c r="Z395">
        <v>419</v>
      </c>
      <c r="AA395">
        <v>396.8</v>
      </c>
      <c r="AB395">
        <v>423</v>
      </c>
      <c r="AC395" s="1">
        <f>(Table2[[#This Row],[Close Price]]/Table2[[#This Row],[Day Low]])-1</f>
        <v>1.4002478314745881E-2</v>
      </c>
      <c r="AD395" s="1">
        <f>(Table2[[#This Row],[Day High]]/Table2[[#This Row],[Close Price]])-1</f>
        <v>1.038738848832943E-2</v>
      </c>
      <c r="AE395" s="1">
        <f>(Table2[[#This Row],[Close Price]]/Table2[[#This Row],[Current Week Low]])-1</f>
        <v>3.1123991935483764E-2</v>
      </c>
      <c r="AF395" s="1">
        <f>(Table2[[#This Row],[Current Week High]]/Table2[[#This Row],[Close Price]])-1</f>
        <v>2.4074300378834179E-2</v>
      </c>
      <c r="AG395" s="1">
        <f>(Table2[[#This Row],[Close Price]]/Table2[[#This Row],[Current Month Low]])-1</f>
        <v>3.1123991935483764E-2</v>
      </c>
      <c r="AH395" s="1">
        <f>(Table2[[#This Row],[Current Month High]]/Table2[[#This Row],[Close Price]])-1</f>
        <v>3.3850666014908937E-2</v>
      </c>
      <c r="AI395">
        <v>26.6039349871685</v>
      </c>
      <c r="AJ395">
        <v>52.9532710280373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-0.02</v>
      </c>
      <c r="AM395" t="s">
        <v>3202</v>
      </c>
      <c r="AN395">
        <v>3.77</v>
      </c>
      <c r="AO395" t="s">
        <v>3203</v>
      </c>
      <c r="AP395">
        <v>6.9999754322789001E-2</v>
      </c>
      <c r="AQ395">
        <f>(Table2[[#This Row],[Sharpe Ratio]]-AVERAGE(Table2[Sharpe Ratio]))/_xlfn.STDEV.P(Table2[Sharpe Ratio])</f>
        <v>8.0012646237746232E-2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555</v>
      </c>
      <c r="AT395">
        <f>_xlfn.RANK.AVG(Table2[[#This Row],[6M Return vs Nifty Z-Score]],Table2[6M Return vs Nifty Z-Score])</f>
        <v>300</v>
      </c>
      <c r="AU395">
        <f>_xlfn.RANK.AVG(Table2[[#This Row],[Sharpe Ratio Z-Score]],Table2[Sharpe Ratio Z-Score])</f>
        <v>326</v>
      </c>
      <c r="AV395">
        <f>(Table2[[#This Row],[Rank 1Y]]+Table2[[#This Row],[Rank 6M]]+Table2[[#This Row],[Rank Sharpe]])/3</f>
        <v>393.66666666666669</v>
      </c>
    </row>
    <row r="396" spans="1:48" hidden="1" x14ac:dyDescent="0.3">
      <c r="A396" t="s">
        <v>1624</v>
      </c>
      <c r="B396" t="s">
        <v>1625</v>
      </c>
      <c r="C396" t="s">
        <v>3167</v>
      </c>
      <c r="D396" t="s">
        <v>590</v>
      </c>
      <c r="E396">
        <v>5942.5991307000004</v>
      </c>
      <c r="F396">
        <v>336.95</v>
      </c>
      <c r="G396">
        <v>-17.181493816228102</v>
      </c>
      <c r="H396">
        <f>(Table2[[#This Row],[1Y Return vs Nifty]]-AVERAGE(Table2[1Y Return vs Nifty]))/_xlfn.STDEV.P(Table2[1Y Return vs Nifty])</f>
        <v>-0.72322726635353551</v>
      </c>
      <c r="I396">
        <v>-1.10002125745796</v>
      </c>
      <c r="J396">
        <f>(Table2[[#This Row],[1M Return vs Nifty]]-AVERAGE(Table2[1M Return vs Nifty]))/_xlfn.STDEV.P(Table2[1M Return vs Nifty])</f>
        <v>-0.19317293883622874</v>
      </c>
      <c r="K396">
        <v>2.3337154643980198</v>
      </c>
      <c r="L396">
        <f>(Table2[[#This Row],[6M Return vs Nifty]]-AVERAGE(Table2[6M Return vs Nifty]))/_xlfn.STDEV.P(Table2[6M Return vs Nifty])</f>
        <v>-0.21831971082760532</v>
      </c>
      <c r="M396">
        <v>2.7865481512503698</v>
      </c>
      <c r="N396">
        <f>(Table2[[#This Row],[1W Return vs Nifty]]-AVERAGE(Table2[1W Return vs Nifty]))/_xlfn.STDEV.P(Table2[1W Return vs Nifty])</f>
        <v>-2.874315422005742E-2</v>
      </c>
      <c r="O396">
        <v>338.89</v>
      </c>
      <c r="P396">
        <v>348.73052329884098</v>
      </c>
      <c r="Q396">
        <v>335.771626051927</v>
      </c>
      <c r="R396">
        <v>53.351049873738198</v>
      </c>
      <c r="S396">
        <f>(Table2[[#This Row],[Close Price]]-Table2[[#This Row],[20D EMA]])/Table2[[#This Row],[20D EMA]]</f>
        <v>-5.7245713948478796E-3</v>
      </c>
      <c r="T396">
        <f>(Table2[[#This Row],[Close Price]]-Table2[[#This Row],[50D EMA]])/Table2[[#This Row],[50D EMA]]</f>
        <v>-3.3781164858763431E-2</v>
      </c>
      <c r="U396">
        <f>(Table2[[#This Row],[Close Price]]-Table2[[#This Row],[200D EMA]])/Table2[[#This Row],[200D EMA]]</f>
        <v>3.5094506403907772E-3</v>
      </c>
      <c r="V396">
        <v>0.40873517644344498</v>
      </c>
      <c r="W396">
        <v>335.35</v>
      </c>
      <c r="X396">
        <v>346.55</v>
      </c>
      <c r="Y396">
        <v>319.5</v>
      </c>
      <c r="Z396">
        <v>346.55</v>
      </c>
      <c r="AA396">
        <v>319.5</v>
      </c>
      <c r="AB396">
        <v>346.55</v>
      </c>
      <c r="AC396" s="1">
        <f>(Table2[[#This Row],[Close Price]]/Table2[[#This Row],[Day Low]])-1</f>
        <v>4.7711346354553097E-3</v>
      </c>
      <c r="AD396" s="1">
        <f>(Table2[[#This Row],[Day High]]/Table2[[#This Row],[Close Price]])-1</f>
        <v>2.8490874016916523E-2</v>
      </c>
      <c r="AE396" s="1">
        <f>(Table2[[#This Row],[Close Price]]/Table2[[#This Row],[Current Week Low]])-1</f>
        <v>5.4616588419405199E-2</v>
      </c>
      <c r="AF396" s="1">
        <f>(Table2[[#This Row],[Current Week High]]/Table2[[#This Row],[Close Price]])-1</f>
        <v>2.8490874016916523E-2</v>
      </c>
      <c r="AG396" s="1">
        <f>(Table2[[#This Row],[Close Price]]/Table2[[#This Row],[Current Month Low]])-1</f>
        <v>5.4616588419405199E-2</v>
      </c>
      <c r="AH396" s="1">
        <f>(Table2[[#This Row],[Current Month High]]/Table2[[#This Row],[Close Price]])-1</f>
        <v>2.8490874016916523E-2</v>
      </c>
      <c r="AI396">
        <v>30.078646683484202</v>
      </c>
      <c r="AJ396">
        <v>35.294117647058798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-0.06</v>
      </c>
      <c r="AM396" t="s">
        <v>3202</v>
      </c>
      <c r="AN396">
        <v>1.08</v>
      </c>
      <c r="AO396" t="s">
        <v>3203</v>
      </c>
      <c r="AP396">
        <v>0.108514206675866</v>
      </c>
      <c r="AQ396">
        <f>(Table2[[#This Row],[Sharpe Ratio]]-AVERAGE(Table2[Sharpe Ratio]))/_xlfn.STDEV.P(Table2[Sharpe Ratio])</f>
        <v>0.53949170139271407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581</v>
      </c>
      <c r="AT396">
        <f>_xlfn.RANK.AVG(Table2[[#This Row],[6M Return vs Nifty Z-Score]],Table2[6M Return vs Nifty Z-Score])</f>
        <v>386</v>
      </c>
      <c r="AU396">
        <f>_xlfn.RANK.AVG(Table2[[#This Row],[Sharpe Ratio Z-Score]],Table2[Sharpe Ratio Z-Score])</f>
        <v>215</v>
      </c>
      <c r="AV396">
        <f>(Table2[[#This Row],[Rank 1Y]]+Table2[[#This Row],[Rank 6M]]+Table2[[#This Row],[Rank Sharpe]])/3</f>
        <v>394</v>
      </c>
    </row>
    <row r="397" spans="1:48" hidden="1" x14ac:dyDescent="0.3">
      <c r="A397" t="s">
        <v>1628</v>
      </c>
      <c r="B397" t="s">
        <v>1629</v>
      </c>
      <c r="C397" t="s">
        <v>3171</v>
      </c>
      <c r="D397" t="s">
        <v>294</v>
      </c>
      <c r="E397">
        <v>5902.03</v>
      </c>
      <c r="F397">
        <v>609.15</v>
      </c>
      <c r="G397">
        <v>-15.411675929416999</v>
      </c>
      <c r="H397">
        <f>(Table2[[#This Row],[1Y Return vs Nifty]]-AVERAGE(Table2[1Y Return vs Nifty]))/_xlfn.STDEV.P(Table2[1Y Return vs Nifty])</f>
        <v>-0.69189791041178528</v>
      </c>
      <c r="I397">
        <v>-6.0048531120352697</v>
      </c>
      <c r="J397">
        <f>(Table2[[#This Row],[1M Return vs Nifty]]-AVERAGE(Table2[1M Return vs Nifty]))/_xlfn.STDEV.P(Table2[1M Return vs Nifty])</f>
        <v>-0.70907556853492648</v>
      </c>
      <c r="K397">
        <v>15.900087053664199</v>
      </c>
      <c r="L397">
        <f>(Table2[[#This Row],[6M Return vs Nifty]]-AVERAGE(Table2[6M Return vs Nifty]))/_xlfn.STDEV.P(Table2[6M Return vs Nifty])</f>
        <v>0.22178749376358134</v>
      </c>
      <c r="M397">
        <v>2.6298648955577</v>
      </c>
      <c r="N397">
        <f>(Table2[[#This Row],[1W Return vs Nifty]]-AVERAGE(Table2[1W Return vs Nifty]))/_xlfn.STDEV.P(Table2[1W Return vs Nifty])</f>
        <v>-6.8522155259549425E-2</v>
      </c>
      <c r="O397">
        <v>601.49</v>
      </c>
      <c r="P397">
        <v>614.985230920974</v>
      </c>
      <c r="Q397">
        <v>582.60782386746905</v>
      </c>
      <c r="R397">
        <v>61.414613181136602</v>
      </c>
      <c r="S397">
        <f>(Table2[[#This Row],[Close Price]]-Table2[[#This Row],[20D EMA]])/Table2[[#This Row],[20D EMA]]</f>
        <v>1.2735041314070007E-2</v>
      </c>
      <c r="T397">
        <f>(Table2[[#This Row],[Close Price]]-Table2[[#This Row],[50D EMA]])/Table2[[#This Row],[50D EMA]]</f>
        <v>-9.4884082211786607E-3</v>
      </c>
      <c r="U397">
        <f>(Table2[[#This Row],[Close Price]]-Table2[[#This Row],[200D EMA]])/Table2[[#This Row],[200D EMA]]</f>
        <v>4.5557534666010098E-2</v>
      </c>
      <c r="V397">
        <v>0.61769367659324403</v>
      </c>
      <c r="W397">
        <v>595.29999999999995</v>
      </c>
      <c r="X397">
        <v>621</v>
      </c>
      <c r="Y397">
        <v>577.04999999999995</v>
      </c>
      <c r="Z397">
        <v>621</v>
      </c>
      <c r="AA397">
        <v>577.04999999999995</v>
      </c>
      <c r="AB397">
        <v>621</v>
      </c>
      <c r="AC397" s="1">
        <f>(Table2[[#This Row],[Close Price]]/Table2[[#This Row],[Day Low]])-1</f>
        <v>2.326558037964066E-2</v>
      </c>
      <c r="AD397" s="1">
        <f>(Table2[[#This Row],[Day High]]/Table2[[#This Row],[Close Price]])-1</f>
        <v>1.9453336616596983E-2</v>
      </c>
      <c r="AE397" s="1">
        <f>(Table2[[#This Row],[Close Price]]/Table2[[#This Row],[Current Week Low]])-1</f>
        <v>5.562776189238372E-2</v>
      </c>
      <c r="AF397" s="1">
        <f>(Table2[[#This Row],[Current Week High]]/Table2[[#This Row],[Close Price]])-1</f>
        <v>1.9453336616596983E-2</v>
      </c>
      <c r="AG397" s="1">
        <f>(Table2[[#This Row],[Close Price]]/Table2[[#This Row],[Current Month Low]])-1</f>
        <v>5.562776189238372E-2</v>
      </c>
      <c r="AH397" s="1">
        <f>(Table2[[#This Row],[Current Month High]]/Table2[[#This Row],[Close Price]])-1</f>
        <v>1.9453336616596983E-2</v>
      </c>
      <c r="AI397">
        <v>19.313797915127601</v>
      </c>
      <c r="AJ397">
        <v>40.050580526497299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-0.09</v>
      </c>
      <c r="AM397" t="s">
        <v>3202</v>
      </c>
      <c r="AN397">
        <v>8.41</v>
      </c>
      <c r="AO397" t="s">
        <v>3203</v>
      </c>
      <c r="AP397">
        <v>4.9690779713824997E-2</v>
      </c>
      <c r="AQ397">
        <f>(Table2[[#This Row],[Sharpe Ratio]]-AVERAGE(Table2[Sharpe Ratio]))/_xlfn.STDEV.P(Table2[Sharpe Ratio])</f>
        <v>-0.16227428488481188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566</v>
      </c>
      <c r="AT397">
        <f>_xlfn.RANK.AVG(Table2[[#This Row],[6M Return vs Nifty Z-Score]],Table2[6M Return vs Nifty Z-Score])</f>
        <v>230</v>
      </c>
      <c r="AU397">
        <f>_xlfn.RANK.AVG(Table2[[#This Row],[Sharpe Ratio Z-Score]],Table2[Sharpe Ratio Z-Score])</f>
        <v>387</v>
      </c>
      <c r="AV397">
        <f>(Table2[[#This Row],[Rank 1Y]]+Table2[[#This Row],[Rank 6M]]+Table2[[#This Row],[Rank Sharpe]])/3</f>
        <v>394.33333333333331</v>
      </c>
    </row>
    <row r="398" spans="1:48" hidden="1" x14ac:dyDescent="0.3">
      <c r="A398" t="s">
        <v>752</v>
      </c>
      <c r="B398" t="s">
        <v>753</v>
      </c>
      <c r="C398" t="s">
        <v>3161</v>
      </c>
      <c r="D398" t="s">
        <v>51</v>
      </c>
      <c r="E398">
        <v>22407.21332038</v>
      </c>
      <c r="F398">
        <v>1079.9000000000001</v>
      </c>
      <c r="G398">
        <v>21.2365799691079</v>
      </c>
      <c r="H398">
        <f>(Table2[[#This Row],[1Y Return vs Nifty]]-AVERAGE(Table2[1Y Return vs Nifty]))/_xlfn.STDEV.P(Table2[1Y Return vs Nifty])</f>
        <v>-4.3149662218844941E-2</v>
      </c>
      <c r="I398">
        <v>-7.2301038365730896</v>
      </c>
      <c r="J398">
        <f>(Table2[[#This Row],[1M Return vs Nifty]]-AVERAGE(Table2[1M Return vs Nifty]))/_xlfn.STDEV.P(Table2[1M Return vs Nifty])</f>
        <v>-0.83795054112739076</v>
      </c>
      <c r="K398">
        <v>-2.7517829867805799</v>
      </c>
      <c r="L398">
        <f>(Table2[[#This Row],[6M Return vs Nifty]]-AVERAGE(Table2[6M Return vs Nifty]))/_xlfn.STDEV.P(Table2[6M Return vs Nifty])</f>
        <v>-0.38329856995541195</v>
      </c>
      <c r="M398">
        <v>5.0167289630288296</v>
      </c>
      <c r="N398">
        <f>(Table2[[#This Row],[1W Return vs Nifty]]-AVERAGE(Table2[1W Return vs Nifty]))/_xlfn.STDEV.P(Table2[1W Return vs Nifty])</f>
        <v>0.53745879529777374</v>
      </c>
      <c r="O398">
        <v>1123.06</v>
      </c>
      <c r="P398">
        <v>1131.8761635593</v>
      </c>
      <c r="Q398">
        <v>1029.5194254672299</v>
      </c>
      <c r="R398">
        <v>59.4557480112747</v>
      </c>
      <c r="S398">
        <f>(Table2[[#This Row],[Close Price]]-Table2[[#This Row],[20D EMA]])/Table2[[#This Row],[20D EMA]]</f>
        <v>-3.8430716079283257E-2</v>
      </c>
      <c r="T398">
        <f>(Table2[[#This Row],[Close Price]]-Table2[[#This Row],[50D EMA]])/Table2[[#This Row],[50D EMA]]</f>
        <v>-4.5920362344106271E-2</v>
      </c>
      <c r="U398">
        <f>(Table2[[#This Row],[Close Price]]-Table2[[#This Row],[200D EMA]])/Table2[[#This Row],[200D EMA]]</f>
        <v>4.893601158609108E-2</v>
      </c>
      <c r="V398">
        <v>0.36552496398243001</v>
      </c>
      <c r="W398">
        <v>1070</v>
      </c>
      <c r="X398">
        <v>1152</v>
      </c>
      <c r="Y398">
        <v>1070</v>
      </c>
      <c r="Z398">
        <v>1152</v>
      </c>
      <c r="AA398">
        <v>1070</v>
      </c>
      <c r="AB398">
        <v>1156</v>
      </c>
      <c r="AC398" s="1">
        <f>(Table2[[#This Row],[Close Price]]/Table2[[#This Row],[Day Low]])-1</f>
        <v>9.2523364485981308E-3</v>
      </c>
      <c r="AD398" s="1">
        <f>(Table2[[#This Row],[Day High]]/Table2[[#This Row],[Close Price]])-1</f>
        <v>6.676544124455952E-2</v>
      </c>
      <c r="AE398" s="1">
        <f>(Table2[[#This Row],[Close Price]]/Table2[[#This Row],[Current Week Low]])-1</f>
        <v>9.2523364485981308E-3</v>
      </c>
      <c r="AF398" s="1">
        <f>(Table2[[#This Row],[Current Week High]]/Table2[[#This Row],[Close Price]])-1</f>
        <v>6.676544124455952E-2</v>
      </c>
      <c r="AG398" s="1">
        <f>(Table2[[#This Row],[Close Price]]/Table2[[#This Row],[Current Month Low]])-1</f>
        <v>9.2523364485981308E-3</v>
      </c>
      <c r="AH398" s="1">
        <f>(Table2[[#This Row],[Current Month High]]/Table2[[#This Row],[Close Price]])-1</f>
        <v>7.0469487915547635E-2</v>
      </c>
      <c r="AI398">
        <v>20.742661357533098</v>
      </c>
      <c r="AJ398">
        <v>52.045054558254101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-0.02</v>
      </c>
      <c r="AM398" t="s">
        <v>3202</v>
      </c>
      <c r="AN398">
        <v>-0.95</v>
      </c>
      <c r="AO398" t="s">
        <v>3202</v>
      </c>
      <c r="AP398">
        <v>3.3049222722030001E-2</v>
      </c>
      <c r="AQ398">
        <f>(Table2[[#This Row],[Sharpe Ratio]]-AVERAGE(Table2[Sharpe Ratio]))/_xlfn.STDEV.P(Table2[Sharpe Ratio])</f>
        <v>-0.36080876780565296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310</v>
      </c>
      <c r="AT398">
        <f>_xlfn.RANK.AVG(Table2[[#This Row],[6M Return vs Nifty Z-Score]],Table2[6M Return vs Nifty Z-Score])</f>
        <v>437</v>
      </c>
      <c r="AU398">
        <f>_xlfn.RANK.AVG(Table2[[#This Row],[Sharpe Ratio Z-Score]],Table2[Sharpe Ratio Z-Score])</f>
        <v>437</v>
      </c>
      <c r="AV398">
        <f>(Table2[[#This Row],[Rank 1Y]]+Table2[[#This Row],[Rank 6M]]+Table2[[#This Row],[Rank Sharpe]])/3</f>
        <v>394.66666666666669</v>
      </c>
    </row>
    <row r="399" spans="1:48" hidden="1" x14ac:dyDescent="0.3">
      <c r="A399" t="s">
        <v>1213</v>
      </c>
      <c r="B399" t="s">
        <v>1214</v>
      </c>
      <c r="C399" t="s">
        <v>3167</v>
      </c>
      <c r="D399" t="s">
        <v>125</v>
      </c>
      <c r="E399">
        <v>9872.6262349799999</v>
      </c>
      <c r="F399">
        <v>568.35</v>
      </c>
      <c r="G399">
        <v>-16.7471345146065</v>
      </c>
      <c r="H399">
        <f>(Table2[[#This Row],[1Y Return vs Nifty]]-AVERAGE(Table2[1Y Return vs Nifty]))/_xlfn.STDEV.P(Table2[1Y Return vs Nifty])</f>
        <v>-0.71553822825050628</v>
      </c>
      <c r="I399">
        <v>35.470444800680198</v>
      </c>
      <c r="J399">
        <f>(Table2[[#This Row],[1M Return vs Nifty]]-AVERAGE(Table2[1M Return vs Nifty]))/_xlfn.STDEV.P(Table2[1M Return vs Nifty])</f>
        <v>3.6534012492459751</v>
      </c>
      <c r="K399">
        <v>11.2105394853508</v>
      </c>
      <c r="L399">
        <f>(Table2[[#This Row],[6M Return vs Nifty]]-AVERAGE(Table2[6M Return vs Nifty]))/_xlfn.STDEV.P(Table2[6M Return vs Nifty])</f>
        <v>6.9653693100124356E-2</v>
      </c>
      <c r="M399">
        <v>11.333415004973199</v>
      </c>
      <c r="N399">
        <f>(Table2[[#This Row],[1W Return vs Nifty]]-AVERAGE(Table2[1W Return vs Nifty]))/_xlfn.STDEV.P(Table2[1W Return vs Nifty])</f>
        <v>2.1411493716635865</v>
      </c>
      <c r="O399">
        <v>473.82</v>
      </c>
      <c r="P399">
        <v>452.12919382339697</v>
      </c>
      <c r="Q399">
        <v>466.52379793518298</v>
      </c>
      <c r="R399">
        <v>84.674702523536595</v>
      </c>
      <c r="S399">
        <f>(Table2[[#This Row],[Close Price]]-Table2[[#This Row],[20D EMA]])/Table2[[#This Row],[20D EMA]]</f>
        <v>0.19950614157274921</v>
      </c>
      <c r="T399">
        <f>(Table2[[#This Row],[Close Price]]-Table2[[#This Row],[50D EMA]])/Table2[[#This Row],[50D EMA]]</f>
        <v>0.25705220491026121</v>
      </c>
      <c r="U399">
        <f>(Table2[[#This Row],[Close Price]]-Table2[[#This Row],[200D EMA]])/Table2[[#This Row],[200D EMA]]</f>
        <v>0.21826582591391055</v>
      </c>
      <c r="V399">
        <v>4.1289904387413499</v>
      </c>
      <c r="W399">
        <v>538.04999999999995</v>
      </c>
      <c r="X399">
        <v>580.25</v>
      </c>
      <c r="Y399">
        <v>500</v>
      </c>
      <c r="Z399">
        <v>580.25</v>
      </c>
      <c r="AA399">
        <v>496.1</v>
      </c>
      <c r="AB399">
        <v>580.25</v>
      </c>
      <c r="AC399" s="1">
        <f>(Table2[[#This Row],[Close Price]]/Table2[[#This Row],[Day Low]])-1</f>
        <v>5.6314468915528382E-2</v>
      </c>
      <c r="AD399" s="1">
        <f>(Table2[[#This Row],[Day High]]/Table2[[#This Row],[Close Price]])-1</f>
        <v>2.0937802410486483E-2</v>
      </c>
      <c r="AE399" s="1">
        <f>(Table2[[#This Row],[Close Price]]/Table2[[#This Row],[Current Week Low]])-1</f>
        <v>0.13670000000000004</v>
      </c>
      <c r="AF399" s="1">
        <f>(Table2[[#This Row],[Current Week High]]/Table2[[#This Row],[Close Price]])-1</f>
        <v>2.0937802410486483E-2</v>
      </c>
      <c r="AG399" s="1">
        <f>(Table2[[#This Row],[Close Price]]/Table2[[#This Row],[Current Month Low]])-1</f>
        <v>0.14563596049183625</v>
      </c>
      <c r="AH399" s="1">
        <f>(Table2[[#This Row],[Current Month High]]/Table2[[#This Row],[Close Price]])-1</f>
        <v>2.0937802410486483E-2</v>
      </c>
      <c r="AI399">
        <v>24.078472772059399</v>
      </c>
      <c r="AJ399">
        <v>51.016341171781498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0.35</v>
      </c>
      <c r="AM399" t="s">
        <v>3203</v>
      </c>
      <c r="AN399">
        <v>43.4</v>
      </c>
      <c r="AO399" t="s">
        <v>3203</v>
      </c>
      <c r="AP399">
        <v>6.9259292179508006E-2</v>
      </c>
      <c r="AQ399">
        <f>(Table2[[#This Row],[Sharpe Ratio]]-AVERAGE(Table2[Sharpe Ratio]))/_xlfn.STDEV.P(Table2[Sharpe Ratio])</f>
        <v>7.117890136572308E-2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577</v>
      </c>
      <c r="AT399">
        <f>_xlfn.RANK.AVG(Table2[[#This Row],[6M Return vs Nifty Z-Score]],Table2[6M Return vs Nifty Z-Score])</f>
        <v>279</v>
      </c>
      <c r="AU399">
        <f>_xlfn.RANK.AVG(Table2[[#This Row],[Sharpe Ratio Z-Score]],Table2[Sharpe Ratio Z-Score])</f>
        <v>329</v>
      </c>
      <c r="AV399">
        <f>(Table2[[#This Row],[Rank 1Y]]+Table2[[#This Row],[Rank 6M]]+Table2[[#This Row],[Rank Sharpe]])/3</f>
        <v>395</v>
      </c>
    </row>
    <row r="400" spans="1:48" hidden="1" x14ac:dyDescent="0.3">
      <c r="A400" t="s">
        <v>65</v>
      </c>
      <c r="B400" t="s">
        <v>66</v>
      </c>
      <c r="C400" t="s">
        <v>3164</v>
      </c>
      <c r="D400" t="s">
        <v>67</v>
      </c>
      <c r="E400">
        <v>351592.30457162502</v>
      </c>
      <c r="F400">
        <v>2970.1</v>
      </c>
      <c r="G400">
        <v>8.29270732354275</v>
      </c>
      <c r="H400">
        <f>(Table2[[#This Row],[1Y Return vs Nifty]]-AVERAGE(Table2[1Y Return vs Nifty]))/_xlfn.STDEV.P(Table2[1Y Return vs Nifty])</f>
        <v>-0.27228238621242812</v>
      </c>
      <c r="I400">
        <v>4.1468848569743803E-2</v>
      </c>
      <c r="J400">
        <f>(Table2[[#This Row],[1M Return vs Nifty]]-AVERAGE(Table2[1M Return vs Nifty]))/_xlfn.STDEV.P(Table2[1M Return vs Nifty])</f>
        <v>-7.3108120115651445E-2</v>
      </c>
      <c r="K400">
        <v>-3.77476304832535</v>
      </c>
      <c r="L400">
        <f>(Table2[[#This Row],[6M Return vs Nifty]]-AVERAGE(Table2[6M Return vs Nifty]))/_xlfn.STDEV.P(Table2[6M Return vs Nifty])</f>
        <v>-0.41648510714234899</v>
      </c>
      <c r="M400">
        <v>3.1860869703973602</v>
      </c>
      <c r="N400">
        <f>(Table2[[#This Row],[1W Return vs Nifty]]-AVERAGE(Table2[1W Return vs Nifty]))/_xlfn.STDEV.P(Table2[1W Return vs Nifty])</f>
        <v>7.2692414194092406E-2</v>
      </c>
      <c r="O400">
        <v>2953.82</v>
      </c>
      <c r="P400">
        <v>3000.60855809432</v>
      </c>
      <c r="Q400">
        <v>3001.3173435948902</v>
      </c>
      <c r="R400">
        <v>63.974225689284999</v>
      </c>
      <c r="S400" s="1">
        <f>(Table2[[#This Row],[Close Price]]-Table2[[#This Row],[20D EMA]])/Table2[[#This Row],[20D EMA]]</f>
        <v>5.511507133135988E-3</v>
      </c>
      <c r="T400" s="1">
        <f>(Table2[[#This Row],[Close Price]]-Table2[[#This Row],[50D EMA]])/Table2[[#This Row],[50D EMA]]</f>
        <v>-1.0167456868714649E-2</v>
      </c>
      <c r="U400" s="1">
        <f>(Table2[[#This Row],[Close Price]]-Table2[[#This Row],[200D EMA]])/Table2[[#This Row],[200D EMA]]</f>
        <v>-1.0401213874138034E-2</v>
      </c>
      <c r="V400">
        <v>0.92176801788482998</v>
      </c>
      <c r="W400">
        <v>2943.05</v>
      </c>
      <c r="X400">
        <v>3045</v>
      </c>
      <c r="Y400">
        <v>2857.75</v>
      </c>
      <c r="Z400">
        <v>3070</v>
      </c>
      <c r="AA400">
        <v>2857.75</v>
      </c>
      <c r="AB400">
        <v>3070</v>
      </c>
      <c r="AC400" s="1">
        <f>(Table2[[#This Row],[Close Price]]/Table2[[#This Row],[Day Low]])-1</f>
        <v>9.1911452404818128E-3</v>
      </c>
      <c r="AD400" s="1">
        <f>(Table2[[#This Row],[Day High]]/Table2[[#This Row],[Close Price]])-1</f>
        <v>2.5218006127739834E-2</v>
      </c>
      <c r="AE400" s="1">
        <f>(Table2[[#This Row],[Close Price]]/Table2[[#This Row],[Current Week Low]])-1</f>
        <v>3.9314145744029361E-2</v>
      </c>
      <c r="AF400" s="1">
        <f>(Table2[[#This Row],[Current Week High]]/Table2[[#This Row],[Close Price]])-1</f>
        <v>3.3635231136998733E-2</v>
      </c>
      <c r="AG400" s="1">
        <f>(Table2[[#This Row],[Close Price]]/Table2[[#This Row],[Current Month Low]])-1</f>
        <v>3.9314145744029361E-2</v>
      </c>
      <c r="AH400" s="1">
        <f>(Table2[[#This Row],[Current Month High]]/Table2[[#This Row],[Close Price]])-1</f>
        <v>3.3635231136998733E-2</v>
      </c>
      <c r="AI400">
        <v>26.052994848658301</v>
      </c>
      <c r="AJ400">
        <v>38.6601307189542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-0.06</v>
      </c>
      <c r="AM400" t="s">
        <v>3202</v>
      </c>
      <c r="AN400">
        <v>5.18</v>
      </c>
      <c r="AO400" t="s">
        <v>3203</v>
      </c>
      <c r="AP400">
        <v>6.6977178685853997E-2</v>
      </c>
      <c r="AQ400">
        <f>(Table2[[#This Row],[Sharpe Ratio]]-AVERAGE(Table2[Sharpe Ratio]))/_xlfn.STDEV.P(Table2[Sharpe Ratio])</f>
        <v>4.3953190294778219E-2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395</v>
      </c>
      <c r="AT400">
        <f>_xlfn.RANK.AVG(Table2[[#This Row],[6M Return vs Nifty Z-Score]],Table2[6M Return vs Nifty Z-Score])</f>
        <v>457</v>
      </c>
      <c r="AU400">
        <f>_xlfn.RANK.AVG(Table2[[#This Row],[Sharpe Ratio Z-Score]],Table2[Sharpe Ratio Z-Score])</f>
        <v>336</v>
      </c>
      <c r="AV400">
        <f>(Table2[[#This Row],[Rank 1Y]]+Table2[[#This Row],[Rank 6M]]+Table2[[#This Row],[Rank Sharpe]])/3</f>
        <v>396</v>
      </c>
    </row>
    <row r="401" spans="1:48" hidden="1" x14ac:dyDescent="0.3">
      <c r="A401" t="s">
        <v>696</v>
      </c>
      <c r="B401" t="s">
        <v>697</v>
      </c>
      <c r="C401" t="s">
        <v>3168</v>
      </c>
      <c r="D401" t="s">
        <v>291</v>
      </c>
      <c r="E401">
        <v>26030.293361100001</v>
      </c>
      <c r="F401">
        <v>2074.6</v>
      </c>
      <c r="G401">
        <v>7.5032171855635204</v>
      </c>
      <c r="H401">
        <f>(Table2[[#This Row],[1Y Return vs Nifty]]-AVERAGE(Table2[1Y Return vs Nifty]))/_xlfn.STDEV.P(Table2[1Y Return vs Nifty])</f>
        <v>-0.28625795834873385</v>
      </c>
      <c r="I401">
        <v>-10.7558182386156</v>
      </c>
      <c r="J401">
        <f>(Table2[[#This Row],[1M Return vs Nifty]]-AVERAGE(Table2[1M Return vs Nifty]))/_xlfn.STDEV.P(Table2[1M Return vs Nifty])</f>
        <v>-1.2087941063115544</v>
      </c>
      <c r="K401">
        <v>34.2606155335762</v>
      </c>
      <c r="L401">
        <f>(Table2[[#This Row],[6M Return vs Nifty]]-AVERAGE(Table2[6M Return vs Nifty]))/_xlfn.STDEV.P(Table2[6M Return vs Nifty])</f>
        <v>0.81742213423770604</v>
      </c>
      <c r="M401">
        <v>0.54904072570469298</v>
      </c>
      <c r="N401">
        <f>(Table2[[#This Row],[1W Return vs Nifty]]-AVERAGE(Table2[1W Return vs Nifty]))/_xlfn.STDEV.P(Table2[1W Return vs Nifty])</f>
        <v>-0.59680519641577978</v>
      </c>
      <c r="O401">
        <v>2145.3200000000002</v>
      </c>
      <c r="P401">
        <v>2156.2925302982899</v>
      </c>
      <c r="Q401">
        <v>1878.4685577888999</v>
      </c>
      <c r="R401">
        <v>36.065556094239</v>
      </c>
      <c r="S401">
        <f>(Table2[[#This Row],[Close Price]]-Table2[[#This Row],[20D EMA]])/Table2[[#This Row],[20D EMA]]</f>
        <v>-3.2964779147166973E-2</v>
      </c>
      <c r="T401">
        <f>(Table2[[#This Row],[Close Price]]-Table2[[#This Row],[50D EMA]])/Table2[[#This Row],[50D EMA]]</f>
        <v>-3.7885643599103437E-2</v>
      </c>
      <c r="U401">
        <f>(Table2[[#This Row],[Close Price]]-Table2[[#This Row],[200D EMA]])/Table2[[#This Row],[200D EMA]]</f>
        <v>0.10441028751738148</v>
      </c>
      <c r="V401">
        <v>0.81629380336202295</v>
      </c>
      <c r="W401">
        <v>2027.4</v>
      </c>
      <c r="X401">
        <v>2122.9</v>
      </c>
      <c r="Y401">
        <v>1962.95</v>
      </c>
      <c r="Z401">
        <v>2122.9</v>
      </c>
      <c r="AA401">
        <v>1962.95</v>
      </c>
      <c r="AB401">
        <v>2122.9</v>
      </c>
      <c r="AC401" s="1">
        <f>(Table2[[#This Row],[Close Price]]/Table2[[#This Row],[Day Low]])-1</f>
        <v>2.3281049620203165E-2</v>
      </c>
      <c r="AD401" s="1">
        <f>(Table2[[#This Row],[Day High]]/Table2[[#This Row],[Close Price]])-1</f>
        <v>2.3281596452328301E-2</v>
      </c>
      <c r="AE401" s="1">
        <f>(Table2[[#This Row],[Close Price]]/Table2[[#This Row],[Current Week Low]])-1</f>
        <v>5.6878677500700414E-2</v>
      </c>
      <c r="AF401" s="1">
        <f>(Table2[[#This Row],[Current Week High]]/Table2[[#This Row],[Close Price]])-1</f>
        <v>2.3281596452328301E-2</v>
      </c>
      <c r="AG401" s="1">
        <f>(Table2[[#This Row],[Close Price]]/Table2[[#This Row],[Current Month Low]])-1</f>
        <v>5.6878677500700414E-2</v>
      </c>
      <c r="AH401" s="1">
        <f>(Table2[[#This Row],[Current Month High]]/Table2[[#This Row],[Close Price]])-1</f>
        <v>2.3281596452328301E-2</v>
      </c>
      <c r="AI401">
        <v>18.080593849416701</v>
      </c>
      <c r="AJ401">
        <v>74.909366832476195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0.05</v>
      </c>
      <c r="AM401" t="s">
        <v>3203</v>
      </c>
      <c r="AN401">
        <v>-11.67</v>
      </c>
      <c r="AO401" t="s">
        <v>3202</v>
      </c>
      <c r="AP401">
        <v>-5.5350278851816002E-2</v>
      </c>
      <c r="AQ401">
        <f>(Table2[[#This Row],[Sharpe Ratio]]-AVERAGE(Table2[Sharpe Ratio]))/_xlfn.STDEV.P(Table2[Sharpe Ratio])</f>
        <v>-1.4154185825048828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403</v>
      </c>
      <c r="AT401">
        <f>_xlfn.RANK.AVG(Table2[[#This Row],[6M Return vs Nifty Z-Score]],Table2[6M Return vs Nifty Z-Score])</f>
        <v>115</v>
      </c>
      <c r="AU401">
        <f>_xlfn.RANK.AVG(Table2[[#This Row],[Sharpe Ratio Z-Score]],Table2[Sharpe Ratio Z-Score])</f>
        <v>681</v>
      </c>
      <c r="AV401">
        <f>(Table2[[#This Row],[Rank 1Y]]+Table2[[#This Row],[Rank 6M]]+Table2[[#This Row],[Rank Sharpe]])/3</f>
        <v>399.66666666666669</v>
      </c>
    </row>
    <row r="402" spans="1:48" hidden="1" x14ac:dyDescent="0.3">
      <c r="A402" t="s">
        <v>1432</v>
      </c>
      <c r="B402" t="s">
        <v>1433</v>
      </c>
      <c r="C402" t="s">
        <v>3157</v>
      </c>
      <c r="D402" t="s">
        <v>573</v>
      </c>
      <c r="E402">
        <v>7588.5454698949998</v>
      </c>
      <c r="F402">
        <v>712.45</v>
      </c>
      <c r="G402">
        <v>6.1009164002701199</v>
      </c>
      <c r="H402">
        <f>(Table2[[#This Row],[1Y Return vs Nifty]]-AVERAGE(Table2[1Y Return vs Nifty]))/_xlfn.STDEV.P(Table2[1Y Return vs Nifty])</f>
        <v>-0.31108151831343323</v>
      </c>
      <c r="I402">
        <v>-4.0119676431945601</v>
      </c>
      <c r="J402">
        <f>(Table2[[#This Row],[1M Return vs Nifty]]-AVERAGE(Table2[1M Return vs Nifty]))/_xlfn.STDEV.P(Table2[1M Return vs Nifty])</f>
        <v>-0.49945883048023387</v>
      </c>
      <c r="K402">
        <v>15.1197478442805</v>
      </c>
      <c r="L402">
        <f>(Table2[[#This Row],[6M Return vs Nifty]]-AVERAGE(Table2[6M Return vs Nifty]))/_xlfn.STDEV.P(Table2[6M Return vs Nifty])</f>
        <v>0.19647247818885807</v>
      </c>
      <c r="M402">
        <v>4.7919883829540897</v>
      </c>
      <c r="N402">
        <f>(Table2[[#This Row],[1W Return vs Nifty]]-AVERAGE(Table2[1W Return vs Nifty]))/_xlfn.STDEV.P(Table2[1W Return vs Nifty])</f>
        <v>0.48040128951078265</v>
      </c>
      <c r="O402">
        <v>702.56</v>
      </c>
      <c r="P402">
        <v>714.33337981234604</v>
      </c>
      <c r="Q402">
        <v>659.21074623407901</v>
      </c>
      <c r="R402">
        <v>57.698641447336399</v>
      </c>
      <c r="S402">
        <f>(Table2[[#This Row],[Close Price]]-Table2[[#This Row],[20D EMA]])/Table2[[#This Row],[20D EMA]]</f>
        <v>1.4077089501252705E-2</v>
      </c>
      <c r="T402">
        <f>(Table2[[#This Row],[Close Price]]-Table2[[#This Row],[50D EMA]])/Table2[[#This Row],[50D EMA]]</f>
        <v>-2.6365557953357197E-3</v>
      </c>
      <c r="U402">
        <f>(Table2[[#This Row],[Close Price]]-Table2[[#This Row],[200D EMA]])/Table2[[#This Row],[200D EMA]]</f>
        <v>8.0762114498382762E-2</v>
      </c>
      <c r="V402">
        <v>0.39203493621865498</v>
      </c>
      <c r="W402">
        <v>698.6</v>
      </c>
      <c r="X402">
        <v>714.35</v>
      </c>
      <c r="Y402">
        <v>682.2</v>
      </c>
      <c r="Z402">
        <v>719.9</v>
      </c>
      <c r="AA402">
        <v>675.15</v>
      </c>
      <c r="AB402">
        <v>719.9</v>
      </c>
      <c r="AC402" s="1">
        <f>(Table2[[#This Row],[Close Price]]/Table2[[#This Row],[Day Low]])-1</f>
        <v>1.9825365015745833E-2</v>
      </c>
      <c r="AD402" s="1">
        <f>(Table2[[#This Row],[Day High]]/Table2[[#This Row],[Close Price]])-1</f>
        <v>2.6668538143026499E-3</v>
      </c>
      <c r="AE402" s="1">
        <f>(Table2[[#This Row],[Close Price]]/Table2[[#This Row],[Current Week Low]])-1</f>
        <v>4.434183523893287E-2</v>
      </c>
      <c r="AF402" s="1">
        <f>(Table2[[#This Row],[Current Week High]]/Table2[[#This Row],[Close Price]])-1</f>
        <v>1.045687416660801E-2</v>
      </c>
      <c r="AG402" s="1">
        <f>(Table2[[#This Row],[Close Price]]/Table2[[#This Row],[Current Month Low]])-1</f>
        <v>5.5246982152114432E-2</v>
      </c>
      <c r="AH402" s="1">
        <f>(Table2[[#This Row],[Current Month High]]/Table2[[#This Row],[Close Price]])-1</f>
        <v>1.045687416660801E-2</v>
      </c>
      <c r="AI402">
        <v>12.148220927784401</v>
      </c>
      <c r="AJ402">
        <v>37.233940094384998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-0.06</v>
      </c>
      <c r="AM402" t="s">
        <v>3202</v>
      </c>
      <c r="AN402">
        <v>4.5</v>
      </c>
      <c r="AO402" t="s">
        <v>3203</v>
      </c>
      <c r="AQ402">
        <f>(Table2[[#This Row],[Sharpe Ratio]]-AVERAGE(Table2[Sharpe Ratio]))/_xlfn.STDEV.P(Table2[Sharpe Ratio])</f>
        <v>-0.75508740094610949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418</v>
      </c>
      <c r="AT402">
        <f>_xlfn.RANK.AVG(Table2[[#This Row],[6M Return vs Nifty Z-Score]],Table2[6M Return vs Nifty Z-Score])</f>
        <v>235</v>
      </c>
      <c r="AU402">
        <f>_xlfn.RANK.AVG(Table2[[#This Row],[Sharpe Ratio Z-Score]],Table2[Sharpe Ratio Z-Score])</f>
        <v>547.5</v>
      </c>
      <c r="AV402">
        <f>(Table2[[#This Row],[Rank 1Y]]+Table2[[#This Row],[Rank 6M]]+Table2[[#This Row],[Rank Sharpe]])/3</f>
        <v>400.16666666666669</v>
      </c>
    </row>
    <row r="403" spans="1:48" hidden="1" x14ac:dyDescent="0.3">
      <c r="A403" t="s">
        <v>1384</v>
      </c>
      <c r="B403" t="s">
        <v>1385</v>
      </c>
      <c r="C403" t="s">
        <v>3159</v>
      </c>
      <c r="D403" t="s">
        <v>366</v>
      </c>
      <c r="E403">
        <v>8117.5146353999999</v>
      </c>
      <c r="F403">
        <v>595.29999999999995</v>
      </c>
      <c r="G403">
        <v>26.032087782276101</v>
      </c>
      <c r="H403">
        <f>(Table2[[#This Row],[1Y Return vs Nifty]]-AVERAGE(Table2[1Y Return vs Nifty]))/_xlfn.STDEV.P(Table2[1Y Return vs Nifty])</f>
        <v>4.1740524686711182E-2</v>
      </c>
      <c r="I403">
        <v>-0.55891848125570398</v>
      </c>
      <c r="J403">
        <f>(Table2[[#This Row],[1M Return vs Nifty]]-AVERAGE(Table2[1M Return vs Nifty]))/_xlfn.STDEV.P(Table2[1M Return vs Nifty])</f>
        <v>-0.13625837918226338</v>
      </c>
      <c r="K403">
        <v>6.9750160667768997</v>
      </c>
      <c r="L403">
        <f>(Table2[[#This Row],[6M Return vs Nifty]]-AVERAGE(Table2[6M Return vs Nifty]))/_xlfn.STDEV.P(Table2[6M Return vs Nifty])</f>
        <v>-6.7751091920208145E-2</v>
      </c>
      <c r="M403">
        <v>2.4663284861748802</v>
      </c>
      <c r="N403">
        <f>(Table2[[#This Row],[1W Return vs Nifty]]-AVERAGE(Table2[1W Return vs Nifty]))/_xlfn.STDEV.P(Table2[1W Return vs Nifty])</f>
        <v>-0.11004104615874025</v>
      </c>
      <c r="O403">
        <v>593.99</v>
      </c>
      <c r="P403">
        <v>616.29037723878002</v>
      </c>
      <c r="Q403">
        <v>582.27624735479901</v>
      </c>
      <c r="R403">
        <v>55.361101724276899</v>
      </c>
      <c r="S403">
        <f>(Table2[[#This Row],[Close Price]]-Table2[[#This Row],[20D EMA]])/Table2[[#This Row],[20D EMA]]</f>
        <v>2.2054243337429006E-3</v>
      </c>
      <c r="T403">
        <f>(Table2[[#This Row],[Close Price]]-Table2[[#This Row],[50D EMA]])/Table2[[#This Row],[50D EMA]]</f>
        <v>-3.4059232488466075E-2</v>
      </c>
      <c r="U403">
        <f>(Table2[[#This Row],[Close Price]]-Table2[[#This Row],[200D EMA]])/Table2[[#This Row],[200D EMA]]</f>
        <v>2.2366965343968714E-2</v>
      </c>
      <c r="V403">
        <v>0.22583274293364899</v>
      </c>
      <c r="W403">
        <v>591.54999999999995</v>
      </c>
      <c r="X403">
        <v>606.9</v>
      </c>
      <c r="Y403">
        <v>571.5</v>
      </c>
      <c r="Z403">
        <v>606.9</v>
      </c>
      <c r="AA403">
        <v>571.5</v>
      </c>
      <c r="AB403">
        <v>606.9</v>
      </c>
      <c r="AC403" s="1">
        <f>(Table2[[#This Row],[Close Price]]/Table2[[#This Row],[Day Low]])-1</f>
        <v>6.3392781675259968E-3</v>
      </c>
      <c r="AD403" s="1">
        <f>(Table2[[#This Row],[Day High]]/Table2[[#This Row],[Close Price]])-1</f>
        <v>1.9485973458760242E-2</v>
      </c>
      <c r="AE403" s="1">
        <f>(Table2[[#This Row],[Close Price]]/Table2[[#This Row],[Current Week Low]])-1</f>
        <v>4.1644794400699903E-2</v>
      </c>
      <c r="AF403" s="1">
        <f>(Table2[[#This Row],[Current Week High]]/Table2[[#This Row],[Close Price]])-1</f>
        <v>1.9485973458760242E-2</v>
      </c>
      <c r="AG403" s="1">
        <f>(Table2[[#This Row],[Close Price]]/Table2[[#This Row],[Current Month Low]])-1</f>
        <v>4.1644794400699903E-2</v>
      </c>
      <c r="AH403" s="1">
        <f>(Table2[[#This Row],[Current Month High]]/Table2[[#This Row],[Close Price]])-1</f>
        <v>1.9485973458760242E-2</v>
      </c>
      <c r="AI403">
        <v>33.210146144800902</v>
      </c>
      <c r="AJ403">
        <v>54.003363083689003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-0.08</v>
      </c>
      <c r="AM403" t="s">
        <v>3202</v>
      </c>
      <c r="AN403">
        <v>4.01</v>
      </c>
      <c r="AO403" t="s">
        <v>3203</v>
      </c>
      <c r="AP403">
        <v>-6.6436316724280001E-3</v>
      </c>
      <c r="AQ403">
        <f>(Table2[[#This Row],[Sharpe Ratio]]-AVERAGE(Table2[Sharpe Ratio]))/_xlfn.STDEV.P(Table2[Sharpe Ratio])</f>
        <v>-0.83434620944896376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281</v>
      </c>
      <c r="AT403">
        <f>_xlfn.RANK.AVG(Table2[[#This Row],[6M Return vs Nifty Z-Score]],Table2[6M Return vs Nifty Z-Score])</f>
        <v>335</v>
      </c>
      <c r="AU403">
        <f>_xlfn.RANK.AVG(Table2[[#This Row],[Sharpe Ratio Z-Score]],Table2[Sharpe Ratio Z-Score])</f>
        <v>586</v>
      </c>
      <c r="AV403">
        <f>(Table2[[#This Row],[Rank 1Y]]+Table2[[#This Row],[Rank 6M]]+Table2[[#This Row],[Rank Sharpe]])/3</f>
        <v>400.66666666666669</v>
      </c>
    </row>
    <row r="404" spans="1:48" hidden="1" x14ac:dyDescent="0.3">
      <c r="A404" t="s">
        <v>134</v>
      </c>
      <c r="B404" t="s">
        <v>135</v>
      </c>
      <c r="C404" t="s">
        <v>3170</v>
      </c>
      <c r="D404" t="s">
        <v>136</v>
      </c>
      <c r="E404">
        <v>205005.31549092001</v>
      </c>
      <c r="F404">
        <v>803.4</v>
      </c>
      <c r="G404">
        <v>10.9105278219316</v>
      </c>
      <c r="H404">
        <f>(Table2[[#This Row],[1Y Return vs Nifty]]-AVERAGE(Table2[1Y Return vs Nifty]))/_xlfn.STDEV.P(Table2[1Y Return vs Nifty])</f>
        <v>-0.22594166901388624</v>
      </c>
      <c r="I404">
        <v>-0.35393660748646899</v>
      </c>
      <c r="J404">
        <f>(Table2[[#This Row],[1M Return vs Nifty]]-AVERAGE(Table2[1M Return vs Nifty]))/_xlfn.STDEV.P(Table2[1M Return vs Nifty])</f>
        <v>-0.11469786684391978</v>
      </c>
      <c r="K404">
        <v>-14.6389944715881</v>
      </c>
      <c r="L404">
        <f>(Table2[[#This Row],[6M Return vs Nifty]]-AVERAGE(Table2[6M Return vs Nifty]))/_xlfn.STDEV.P(Table2[6M Return vs Nifty])</f>
        <v>-0.7689320742818162</v>
      </c>
      <c r="M404">
        <v>7.9152148869011493E-2</v>
      </c>
      <c r="N404">
        <f>(Table2[[#This Row],[1W Return vs Nifty]]-AVERAGE(Table2[1W Return vs Nifty]))/_xlfn.STDEV.P(Table2[1W Return vs Nifty])</f>
        <v>-0.71610127629208298</v>
      </c>
      <c r="O404">
        <v>826.47</v>
      </c>
      <c r="P404">
        <v>840.75400521835297</v>
      </c>
      <c r="Q404">
        <v>809.79762937282203</v>
      </c>
      <c r="R404">
        <v>52.432452906826498</v>
      </c>
      <c r="S404">
        <f>(Table2[[#This Row],[Close Price]]-Table2[[#This Row],[20D EMA]])/Table2[[#This Row],[20D EMA]]</f>
        <v>-2.791389887110246E-2</v>
      </c>
      <c r="T404">
        <f>(Table2[[#This Row],[Close Price]]-Table2[[#This Row],[50D EMA]])/Table2[[#This Row],[50D EMA]]</f>
        <v>-4.4429173083334585E-2</v>
      </c>
      <c r="U404">
        <f>(Table2[[#This Row],[Close Price]]-Table2[[#This Row],[200D EMA]])/Table2[[#This Row],[200D EMA]]</f>
        <v>-7.9002816762713118E-3</v>
      </c>
      <c r="V404">
        <v>1.1507670702911501</v>
      </c>
      <c r="W404">
        <v>801.55</v>
      </c>
      <c r="X404">
        <v>829</v>
      </c>
      <c r="Y404">
        <v>773.55</v>
      </c>
      <c r="Z404">
        <v>831</v>
      </c>
      <c r="AA404">
        <v>773.55</v>
      </c>
      <c r="AB404">
        <v>831</v>
      </c>
      <c r="AC404" s="1">
        <f>(Table2[[#This Row],[Close Price]]/Table2[[#This Row],[Day Low]])-1</f>
        <v>2.3080281953715698E-3</v>
      </c>
      <c r="AD404" s="1">
        <f>(Table2[[#This Row],[Day High]]/Table2[[#This Row],[Close Price]])-1</f>
        <v>3.1864575553895991E-2</v>
      </c>
      <c r="AE404" s="1">
        <f>(Table2[[#This Row],[Close Price]]/Table2[[#This Row],[Current Week Low]])-1</f>
        <v>3.8588326546441731E-2</v>
      </c>
      <c r="AF404" s="1">
        <f>(Table2[[#This Row],[Current Week High]]/Table2[[#This Row],[Close Price]])-1</f>
        <v>3.4353995519044167E-2</v>
      </c>
      <c r="AG404" s="1">
        <f>(Table2[[#This Row],[Close Price]]/Table2[[#This Row],[Current Month Low]])-1</f>
        <v>3.8588326546441731E-2</v>
      </c>
      <c r="AH404" s="1">
        <f>(Table2[[#This Row],[Current Month High]]/Table2[[#This Row],[Close Price]])-1</f>
        <v>3.4353995519044167E-2</v>
      </c>
      <c r="AI404">
        <v>20.438137913866001</v>
      </c>
      <c r="AJ404">
        <v>36.982097186700699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-0.03</v>
      </c>
      <c r="AM404" t="s">
        <v>3202</v>
      </c>
      <c r="AN404">
        <v>-1.44</v>
      </c>
      <c r="AO404" t="s">
        <v>3202</v>
      </c>
      <c r="AP404">
        <v>9.7469034605638993E-2</v>
      </c>
      <c r="AQ404">
        <f>(Table2[[#This Row],[Sharpe Ratio]]-AVERAGE(Table2[Sharpe Ratio]))/_xlfn.STDEV.P(Table2[Sharpe Ratio])</f>
        <v>0.40772232868225172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371</v>
      </c>
      <c r="AT404">
        <f>_xlfn.RANK.AVG(Table2[[#This Row],[6M Return vs Nifty Z-Score]],Table2[6M Return vs Nifty Z-Score])</f>
        <v>595</v>
      </c>
      <c r="AU404">
        <f>_xlfn.RANK.AVG(Table2[[#This Row],[Sharpe Ratio Z-Score]],Table2[Sharpe Ratio Z-Score])</f>
        <v>238</v>
      </c>
      <c r="AV404">
        <f>(Table2[[#This Row],[Rank 1Y]]+Table2[[#This Row],[Rank 6M]]+Table2[[#This Row],[Rank Sharpe]])/3</f>
        <v>401.33333333333331</v>
      </c>
    </row>
    <row r="405" spans="1:48" hidden="1" x14ac:dyDescent="0.3">
      <c r="A405" t="s">
        <v>285</v>
      </c>
      <c r="B405" t="s">
        <v>286</v>
      </c>
      <c r="C405" t="s">
        <v>3157</v>
      </c>
      <c r="D405" t="s">
        <v>32</v>
      </c>
      <c r="E405">
        <v>95468.604511500002</v>
      </c>
      <c r="F405">
        <v>105.07</v>
      </c>
      <c r="G405">
        <v>10.860849897661099</v>
      </c>
      <c r="H405">
        <f>(Table2[[#This Row],[1Y Return vs Nifty]]-AVERAGE(Table2[1Y Return vs Nifty]))/_xlfn.STDEV.P(Table2[1Y Return vs Nifty])</f>
        <v>-0.22682106874394667</v>
      </c>
      <c r="I405">
        <v>-0.70622843366564503</v>
      </c>
      <c r="J405">
        <f>(Table2[[#This Row],[1M Return vs Nifty]]-AVERAGE(Table2[1M Return vs Nifty]))/_xlfn.STDEV.P(Table2[1M Return vs Nifty])</f>
        <v>-0.15175281285141268</v>
      </c>
      <c r="K405">
        <v>-17.417107260489601</v>
      </c>
      <c r="L405">
        <f>(Table2[[#This Row],[6M Return vs Nifty]]-AVERAGE(Table2[6M Return vs Nifty]))/_xlfn.STDEV.P(Table2[6M Return vs Nifty])</f>
        <v>-0.85905694263864707</v>
      </c>
      <c r="M405">
        <v>2.5576666225352001</v>
      </c>
      <c r="N405">
        <f>(Table2[[#This Row],[1W Return vs Nifty]]-AVERAGE(Table2[1W Return vs Nifty]))/_xlfn.STDEV.P(Table2[1W Return vs Nifty])</f>
        <v>-8.6851970815877005E-2</v>
      </c>
      <c r="O405">
        <v>103.17</v>
      </c>
      <c r="P405">
        <v>105.21662566630501</v>
      </c>
      <c r="Q405">
        <v>105.140066652801</v>
      </c>
      <c r="R405">
        <v>60.184689738082099</v>
      </c>
      <c r="S405">
        <f>(Table2[[#This Row],[Close Price]]-Table2[[#This Row],[20D EMA]])/Table2[[#This Row],[20D EMA]]</f>
        <v>1.8416206261510047E-2</v>
      </c>
      <c r="T405">
        <f>(Table2[[#This Row],[Close Price]]-Table2[[#This Row],[50D EMA]])/Table2[[#This Row],[50D EMA]]</f>
        <v>-1.393559861632867E-3</v>
      </c>
      <c r="U405">
        <f>(Table2[[#This Row],[Close Price]]-Table2[[#This Row],[200D EMA]])/Table2[[#This Row],[200D EMA]]</f>
        <v>-6.6641248224029535E-4</v>
      </c>
      <c r="V405">
        <v>1.1421500562144999</v>
      </c>
      <c r="W405">
        <v>104.83</v>
      </c>
      <c r="X405">
        <v>106.49</v>
      </c>
      <c r="Y405">
        <v>99.5</v>
      </c>
      <c r="Z405">
        <v>106.49</v>
      </c>
      <c r="AA405">
        <v>99.5</v>
      </c>
      <c r="AB405">
        <v>106.49</v>
      </c>
      <c r="AC405" s="1">
        <f>(Table2[[#This Row],[Close Price]]/Table2[[#This Row],[Day Low]])-1</f>
        <v>2.2894209672803534E-3</v>
      </c>
      <c r="AD405" s="1">
        <f>(Table2[[#This Row],[Day High]]/Table2[[#This Row],[Close Price]])-1</f>
        <v>1.3514799657371235E-2</v>
      </c>
      <c r="AE405" s="1">
        <f>(Table2[[#This Row],[Close Price]]/Table2[[#This Row],[Current Week Low]])-1</f>
        <v>5.5979899497487384E-2</v>
      </c>
      <c r="AF405" s="1">
        <f>(Table2[[#This Row],[Current Week High]]/Table2[[#This Row],[Close Price]])-1</f>
        <v>1.3514799657371235E-2</v>
      </c>
      <c r="AG405" s="1">
        <f>(Table2[[#This Row],[Close Price]]/Table2[[#This Row],[Current Month Low]])-1</f>
        <v>5.5979899497487384E-2</v>
      </c>
      <c r="AH405" s="1">
        <f>(Table2[[#This Row],[Current Month High]]/Table2[[#This Row],[Close Price]])-1</f>
        <v>1.3514799657371235E-2</v>
      </c>
      <c r="AI405">
        <v>22.680118016560399</v>
      </c>
      <c r="AJ405">
        <v>37.887139107611503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-0.08</v>
      </c>
      <c r="AM405" t="s">
        <v>3202</v>
      </c>
      <c r="AN405">
        <v>8.5500000000000007</v>
      </c>
      <c r="AO405" t="s">
        <v>3203</v>
      </c>
      <c r="AP405">
        <v>0.108717467087399</v>
      </c>
      <c r="AQ405">
        <f>(Table2[[#This Row],[Sharpe Ratio]]-AVERAGE(Table2[Sharpe Ratio]))/_xlfn.STDEV.P(Table2[Sharpe Ratio])</f>
        <v>0.5419166067499398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372</v>
      </c>
      <c r="AT405">
        <f>_xlfn.RANK.AVG(Table2[[#This Row],[6M Return vs Nifty Z-Score]],Table2[6M Return vs Nifty Z-Score])</f>
        <v>624</v>
      </c>
      <c r="AU405">
        <f>_xlfn.RANK.AVG(Table2[[#This Row],[Sharpe Ratio Z-Score]],Table2[Sharpe Ratio Z-Score])</f>
        <v>213</v>
      </c>
      <c r="AV405">
        <f>(Table2[[#This Row],[Rank 1Y]]+Table2[[#This Row],[Rank 6M]]+Table2[[#This Row],[Rank Sharpe]])/3</f>
        <v>403</v>
      </c>
    </row>
    <row r="406" spans="1:48" x14ac:dyDescent="0.3">
      <c r="A406" t="s">
        <v>1504</v>
      </c>
      <c r="B406" t="s">
        <v>1505</v>
      </c>
      <c r="C406" t="s">
        <v>3159</v>
      </c>
      <c r="D406" t="s">
        <v>128</v>
      </c>
      <c r="E406">
        <v>6896.1701170699998</v>
      </c>
      <c r="F406">
        <v>597.70000000000005</v>
      </c>
      <c r="G406">
        <v>-9.8951658335324009</v>
      </c>
      <c r="H406">
        <f>(Table2[[#This Row],[1Y Return vs Nifty]]-AVERAGE(Table2[1Y Return vs Nifty]))/_xlfn.STDEV.P(Table2[1Y Return vs Nifty])</f>
        <v>-0.59424452492044866</v>
      </c>
      <c r="I406">
        <v>-3.36382933498186</v>
      </c>
      <c r="J406">
        <f>(Table2[[#This Row],[1M Return vs Nifty]]-AVERAGE(Table2[1M Return vs Nifty]))/_xlfn.STDEV.P(Table2[1M Return vs Nifty])</f>
        <v>-0.4312860026383683</v>
      </c>
      <c r="K406">
        <v>9.6524562628456607</v>
      </c>
      <c r="L406">
        <f>(Table2[[#This Row],[6M Return vs Nifty]]-AVERAGE(Table2[6M Return vs Nifty]))/_xlfn.STDEV.P(Table2[6M Return vs Nifty])</f>
        <v>1.9107852816660883E-2</v>
      </c>
      <c r="M406">
        <v>1.22697370080797</v>
      </c>
      <c r="N406">
        <f>(Table2[[#This Row],[1W Return vs Nifty]]-AVERAGE(Table2[1W Return vs Nifty]))/_xlfn.STDEV.P(Table2[1W Return vs Nifty])</f>
        <v>-0.42469046467804245</v>
      </c>
      <c r="O406">
        <v>603.01</v>
      </c>
      <c r="P406">
        <v>602.60134946993503</v>
      </c>
      <c r="Q406">
        <v>565.92967302433794</v>
      </c>
      <c r="R406">
        <v>51.368565077355903</v>
      </c>
      <c r="S406" s="1">
        <f>(Table2[[#This Row],[Close Price]]-Table2[[#This Row],[20D EMA]])/Table2[[#This Row],[20D EMA]]</f>
        <v>-8.8058241156862161E-3</v>
      </c>
      <c r="T406" s="1">
        <f>(Table2[[#This Row],[Close Price]]-Table2[[#This Row],[50D EMA]])/Table2[[#This Row],[50D EMA]]</f>
        <v>-8.13365166580916E-3</v>
      </c>
      <c r="U406" s="1">
        <f>(Table2[[#This Row],[Close Price]]-Table2[[#This Row],[200D EMA]])/Table2[[#This Row],[200D EMA]]</f>
        <v>5.6138295074511513E-2</v>
      </c>
      <c r="V406">
        <v>0.49309126688625599</v>
      </c>
      <c r="W406">
        <v>595</v>
      </c>
      <c r="X406">
        <v>610.95000000000005</v>
      </c>
      <c r="Y406">
        <v>588.65</v>
      </c>
      <c r="Z406">
        <v>610.95000000000005</v>
      </c>
      <c r="AA406">
        <v>588.65</v>
      </c>
      <c r="AB406">
        <v>619.29999999999995</v>
      </c>
      <c r="AC406" s="1">
        <f>(Table2[[#This Row],[Close Price]]/Table2[[#This Row],[Day Low]])-1</f>
        <v>4.5378151260504485E-3</v>
      </c>
      <c r="AD406" s="1">
        <f>(Table2[[#This Row],[Day High]]/Table2[[#This Row],[Close Price]])-1</f>
        <v>2.2168311862138301E-2</v>
      </c>
      <c r="AE406" s="1">
        <f>(Table2[[#This Row],[Close Price]]/Table2[[#This Row],[Current Week Low]])-1</f>
        <v>1.5374161216342497E-2</v>
      </c>
      <c r="AF406" s="1">
        <f>(Table2[[#This Row],[Current Week High]]/Table2[[#This Row],[Close Price]])-1</f>
        <v>2.2168311862138301E-2</v>
      </c>
      <c r="AG406" s="1">
        <f>(Table2[[#This Row],[Close Price]]/Table2[[#This Row],[Current Month Low]])-1</f>
        <v>1.5374161216342497E-2</v>
      </c>
      <c r="AH406" s="1">
        <f>(Table2[[#This Row],[Current Month High]]/Table2[[#This Row],[Close Price]])-1</f>
        <v>3.6138531035636356E-2</v>
      </c>
      <c r="AI406">
        <v>14.8402208465785</v>
      </c>
      <c r="AJ406">
        <v>27.9871520342612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0.13</v>
      </c>
      <c r="AM406" t="s">
        <v>3203</v>
      </c>
      <c r="AN406">
        <v>1.53</v>
      </c>
      <c r="AO406" t="s">
        <v>3203</v>
      </c>
      <c r="AP406">
        <v>4.9544418954082001E-2</v>
      </c>
      <c r="AQ406">
        <f>(Table2[[#This Row],[Sharpe Ratio]]-AVERAGE(Table2[Sharpe Ratio]))/_xlfn.STDEV.P(Table2[Sharpe Ratio])</f>
        <v>-0.16402037497540881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-1.5951335143956074</v>
      </c>
      <c r="AS406">
        <f>_xlfn.RANK.AVG(Table2[[#This Row],[1Y Return vs Nifty Z-Score]],Table2[1Y Return vs Nifty Z-Score])</f>
        <v>527</v>
      </c>
      <c r="AT406">
        <f>_xlfn.RANK.AVG(Table2[[#This Row],[6M Return vs Nifty Z-Score]],Table2[6M Return vs Nifty Z-Score])</f>
        <v>295</v>
      </c>
      <c r="AU406">
        <f>_xlfn.RANK.AVG(Table2[[#This Row],[Sharpe Ratio Z-Score]],Table2[Sharpe Ratio Z-Score])</f>
        <v>388</v>
      </c>
      <c r="AV406">
        <f>(Table2[[#This Row],[Rank 1Y]]+Table2[[#This Row],[Rank 6M]]+Table2[[#This Row],[Rank Sharpe]])/3</f>
        <v>403.33333333333331</v>
      </c>
    </row>
    <row r="407" spans="1:48" hidden="1" x14ac:dyDescent="0.3">
      <c r="A407" t="s">
        <v>332</v>
      </c>
      <c r="B407" t="s">
        <v>333</v>
      </c>
      <c r="C407" t="s">
        <v>3170</v>
      </c>
      <c r="D407" t="s">
        <v>136</v>
      </c>
      <c r="E407">
        <v>80067.985150399996</v>
      </c>
      <c r="F407">
        <v>2811.85</v>
      </c>
      <c r="G407">
        <v>34.651875066993902</v>
      </c>
      <c r="H407">
        <f>(Table2[[#This Row],[1Y Return vs Nifty]]-AVERAGE(Table2[1Y Return vs Nifty]))/_xlfn.STDEV.P(Table2[1Y Return vs Nifty])</f>
        <v>0.1943281926030318</v>
      </c>
      <c r="I407">
        <v>0.81605062644099502</v>
      </c>
      <c r="J407">
        <f>(Table2[[#This Row],[1M Return vs Nifty]]-AVERAGE(Table2[1M Return vs Nifty]))/_xlfn.STDEV.P(Table2[1M Return vs Nifty])</f>
        <v>8.3643519218041078E-3</v>
      </c>
      <c r="K407">
        <v>-7.3957871283838204</v>
      </c>
      <c r="L407">
        <f>(Table2[[#This Row],[6M Return vs Nifty]]-AVERAGE(Table2[6M Return vs Nifty]))/_xlfn.STDEV.P(Table2[6M Return vs Nifty])</f>
        <v>-0.53395489448716915</v>
      </c>
      <c r="M407">
        <v>0.86350549351191497</v>
      </c>
      <c r="N407">
        <f>(Table2[[#This Row],[1W Return vs Nifty]]-AVERAGE(Table2[1W Return vs Nifty]))/_xlfn.STDEV.P(Table2[1W Return vs Nifty])</f>
        <v>-0.51696836720141004</v>
      </c>
      <c r="O407">
        <v>2928.12</v>
      </c>
      <c r="P407">
        <v>2969.68364801392</v>
      </c>
      <c r="Q407">
        <v>2737.06095453131</v>
      </c>
      <c r="R407">
        <v>43.969821955098098</v>
      </c>
      <c r="S407">
        <f>(Table2[[#This Row],[Close Price]]-Table2[[#This Row],[20D EMA]])/Table2[[#This Row],[20D EMA]]</f>
        <v>-3.9708072073548893E-2</v>
      </c>
      <c r="T407">
        <f>(Table2[[#This Row],[Close Price]]-Table2[[#This Row],[50D EMA]])/Table2[[#This Row],[50D EMA]]</f>
        <v>-5.3148303564077223E-2</v>
      </c>
      <c r="U407">
        <f>(Table2[[#This Row],[Close Price]]-Table2[[#This Row],[200D EMA]])/Table2[[#This Row],[200D EMA]]</f>
        <v>2.7324581626460946E-2</v>
      </c>
      <c r="V407">
        <v>0.75658954841984805</v>
      </c>
      <c r="W407">
        <v>2804.4</v>
      </c>
      <c r="X407">
        <v>2892.95</v>
      </c>
      <c r="Y407">
        <v>2733.4</v>
      </c>
      <c r="Z407">
        <v>2914</v>
      </c>
      <c r="AA407">
        <v>2733.4</v>
      </c>
      <c r="AB407">
        <v>2914</v>
      </c>
      <c r="AC407" s="1">
        <f>(Table2[[#This Row],[Close Price]]/Table2[[#This Row],[Day Low]])-1</f>
        <v>2.6565397232918286E-3</v>
      </c>
      <c r="AD407" s="1">
        <f>(Table2[[#This Row],[Day High]]/Table2[[#This Row],[Close Price]])-1</f>
        <v>2.8842221313370109E-2</v>
      </c>
      <c r="AE407" s="1">
        <f>(Table2[[#This Row],[Close Price]]/Table2[[#This Row],[Current Week Low]])-1</f>
        <v>2.8700519499524235E-2</v>
      </c>
      <c r="AF407" s="1">
        <f>(Table2[[#This Row],[Current Week High]]/Table2[[#This Row],[Close Price]])-1</f>
        <v>3.6328395895940391E-2</v>
      </c>
      <c r="AG407" s="1">
        <f>(Table2[[#This Row],[Close Price]]/Table2[[#This Row],[Current Month Low]])-1</f>
        <v>2.8700519499524235E-2</v>
      </c>
      <c r="AH407" s="1">
        <f>(Table2[[#This Row],[Current Month High]]/Table2[[#This Row],[Close Price]])-1</f>
        <v>3.6328395895940391E-2</v>
      </c>
      <c r="AI407">
        <v>21.0128563045681</v>
      </c>
      <c r="AJ407">
        <v>60.255898780348801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0</v>
      </c>
      <c r="AM407" t="s">
        <v>3204</v>
      </c>
      <c r="AN407">
        <v>-3.3</v>
      </c>
      <c r="AO407" t="s">
        <v>3202</v>
      </c>
      <c r="AP407">
        <v>1.7836029014229999E-2</v>
      </c>
      <c r="AQ407">
        <f>(Table2[[#This Row],[Sharpe Ratio]]-AVERAGE(Table2[Sharpe Ratio]))/_xlfn.STDEV.P(Table2[Sharpe Ratio])</f>
        <v>-0.54230281597926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234</v>
      </c>
      <c r="AT407">
        <f>_xlfn.RANK.AVG(Table2[[#This Row],[6M Return vs Nifty Z-Score]],Table2[6M Return vs Nifty Z-Score])</f>
        <v>503</v>
      </c>
      <c r="AU407">
        <f>_xlfn.RANK.AVG(Table2[[#This Row],[Sharpe Ratio Z-Score]],Table2[Sharpe Ratio Z-Score])</f>
        <v>476</v>
      </c>
      <c r="AV407">
        <f>(Table2[[#This Row],[Rank 1Y]]+Table2[[#This Row],[Rank 6M]]+Table2[[#This Row],[Rank Sharpe]])/3</f>
        <v>404.33333333333331</v>
      </c>
    </row>
    <row r="408" spans="1:48" hidden="1" x14ac:dyDescent="0.3">
      <c r="A408" t="s">
        <v>281</v>
      </c>
      <c r="B408" t="s">
        <v>282</v>
      </c>
      <c r="C408" t="s">
        <v>3157</v>
      </c>
      <c r="D408" t="s">
        <v>40</v>
      </c>
      <c r="E408">
        <v>95713.267987610001</v>
      </c>
      <c r="F408">
        <v>1916.5</v>
      </c>
      <c r="G408">
        <v>14.2212249504186</v>
      </c>
      <c r="H408">
        <f>(Table2[[#This Row],[1Y Return vs Nifty]]-AVERAGE(Table2[1Y Return vs Nifty]))/_xlfn.STDEV.P(Table2[1Y Return vs Nifty])</f>
        <v>-0.1673356341632676</v>
      </c>
      <c r="I408">
        <v>-7.6573057848764696</v>
      </c>
      <c r="J408">
        <f>(Table2[[#This Row],[1M Return vs Nifty]]-AVERAGE(Table2[1M Return vs Nifty]))/_xlfn.STDEV.P(Table2[1M Return vs Nifty])</f>
        <v>-0.88288472339430024</v>
      </c>
      <c r="K408">
        <v>5.2303971379076302</v>
      </c>
      <c r="L408">
        <f>(Table2[[#This Row],[6M Return vs Nifty]]-AVERAGE(Table2[6M Return vs Nifty]))/_xlfn.STDEV.P(Table2[6M Return vs Nifty])</f>
        <v>-0.12434834453188136</v>
      </c>
      <c r="M408">
        <v>0.107599357141041</v>
      </c>
      <c r="N408">
        <f>(Table2[[#This Row],[1W Return vs Nifty]]-AVERAGE(Table2[1W Return vs Nifty]))/_xlfn.STDEV.P(Table2[1W Return vs Nifty])</f>
        <v>-0.70887905256165884</v>
      </c>
      <c r="O408">
        <v>1969.55</v>
      </c>
      <c r="P408">
        <v>2020.02297311454</v>
      </c>
      <c r="Q408">
        <v>1843.50063143278</v>
      </c>
      <c r="R408">
        <v>44.814817636918903</v>
      </c>
      <c r="S408">
        <f>(Table2[[#This Row],[Close Price]]-Table2[[#This Row],[20D EMA]])/Table2[[#This Row],[20D EMA]]</f>
        <v>-2.6935086694930291E-2</v>
      </c>
      <c r="T408">
        <f>(Table2[[#This Row],[Close Price]]-Table2[[#This Row],[50D EMA]])/Table2[[#This Row],[50D EMA]]</f>
        <v>-5.1248413751911345E-2</v>
      </c>
      <c r="U408">
        <f>(Table2[[#This Row],[Close Price]]-Table2[[#This Row],[200D EMA]])/Table2[[#This Row],[200D EMA]]</f>
        <v>3.9598233557687726E-2</v>
      </c>
      <c r="V408">
        <v>0.80301271984908595</v>
      </c>
      <c r="W408">
        <v>1905.15</v>
      </c>
      <c r="X408">
        <v>2003.75</v>
      </c>
      <c r="Y408">
        <v>1843.85</v>
      </c>
      <c r="Z408">
        <v>2003.75</v>
      </c>
      <c r="AA408">
        <v>1843.85</v>
      </c>
      <c r="AB408">
        <v>2003.75</v>
      </c>
      <c r="AC408" s="1">
        <f>(Table2[[#This Row],[Close Price]]/Table2[[#This Row],[Day Low]])-1</f>
        <v>5.957536152009002E-3</v>
      </c>
      <c r="AD408" s="1">
        <f>(Table2[[#This Row],[Day High]]/Table2[[#This Row],[Close Price]])-1</f>
        <v>4.5525697886772853E-2</v>
      </c>
      <c r="AE408" s="1">
        <f>(Table2[[#This Row],[Close Price]]/Table2[[#This Row],[Current Week Low]])-1</f>
        <v>3.9401252813406673E-2</v>
      </c>
      <c r="AF408" s="1">
        <f>(Table2[[#This Row],[Current Week High]]/Table2[[#This Row],[Close Price]])-1</f>
        <v>4.5525697886772853E-2</v>
      </c>
      <c r="AG408" s="1">
        <f>(Table2[[#This Row],[Close Price]]/Table2[[#This Row],[Current Month Low]])-1</f>
        <v>3.9401252813406673E-2</v>
      </c>
      <c r="AH408" s="1">
        <f>(Table2[[#This Row],[Current Month High]]/Table2[[#This Row],[Close Price]])-1</f>
        <v>4.5525697886772853E-2</v>
      </c>
      <c r="AI408">
        <v>20.109574745629999</v>
      </c>
      <c r="AJ408">
        <v>43.450598802395199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-0.1</v>
      </c>
      <c r="AM408" t="s">
        <v>3202</v>
      </c>
      <c r="AN408">
        <v>-3.51</v>
      </c>
      <c r="AO408" t="s">
        <v>3202</v>
      </c>
      <c r="AP408">
        <v>5.458425563112E-3</v>
      </c>
      <c r="AQ408">
        <f>(Table2[[#This Row],[Sharpe Ratio]]-AVERAGE(Table2[Sharpe Ratio]))/_xlfn.STDEV.P(Table2[Sharpe Ratio])</f>
        <v>-0.68996815175153925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343</v>
      </c>
      <c r="AT408">
        <f>_xlfn.RANK.AVG(Table2[[#This Row],[6M Return vs Nifty Z-Score]],Table2[6M Return vs Nifty Z-Score])</f>
        <v>359</v>
      </c>
      <c r="AU408">
        <f>_xlfn.RANK.AVG(Table2[[#This Row],[Sharpe Ratio Z-Score]],Table2[Sharpe Ratio Z-Score])</f>
        <v>512</v>
      </c>
      <c r="AV408">
        <f>(Table2[[#This Row],[Rank 1Y]]+Table2[[#This Row],[Rank 6M]]+Table2[[#This Row],[Rank Sharpe]])/3</f>
        <v>404.66666666666669</v>
      </c>
    </row>
    <row r="409" spans="1:48" x14ac:dyDescent="0.3">
      <c r="A409" t="s">
        <v>897</v>
      </c>
      <c r="B409" t="s">
        <v>898</v>
      </c>
      <c r="C409" t="s">
        <v>3163</v>
      </c>
      <c r="D409" t="s">
        <v>199</v>
      </c>
      <c r="E409">
        <v>17310.433986510001</v>
      </c>
      <c r="F409">
        <v>706.95</v>
      </c>
      <c r="G409">
        <v>4.1098321499578097</v>
      </c>
      <c r="H409">
        <f>(Table2[[#This Row],[1Y Return vs Nifty]]-AVERAGE(Table2[1Y Return vs Nifty]))/_xlfn.STDEV.P(Table2[1Y Return vs Nifty])</f>
        <v>-0.34632773638643721</v>
      </c>
      <c r="I409">
        <v>-6.3408245790999498</v>
      </c>
      <c r="J409">
        <f>(Table2[[#This Row],[1M Return vs Nifty]]-AVERAGE(Table2[1M Return vs Nifty]))/_xlfn.STDEV.P(Table2[1M Return vs Nifty])</f>
        <v>-0.74441389786025158</v>
      </c>
      <c r="K409">
        <v>4.94270517921706</v>
      </c>
      <c r="L409">
        <f>(Table2[[#This Row],[6M Return vs Nifty]]-AVERAGE(Table2[6M Return vs Nifty]))/_xlfn.STDEV.P(Table2[6M Return vs Nifty])</f>
        <v>-0.13368137089707757</v>
      </c>
      <c r="M409">
        <v>1.30483342118759</v>
      </c>
      <c r="N409">
        <f>(Table2[[#This Row],[1W Return vs Nifty]]-AVERAGE(Table2[1W Return vs Nifty]))/_xlfn.STDEV.P(Table2[1W Return vs Nifty])</f>
        <v>-0.40492331161357903</v>
      </c>
      <c r="O409">
        <v>716.46</v>
      </c>
      <c r="P409">
        <v>709.81045261253701</v>
      </c>
      <c r="Q409">
        <v>647.93189413476796</v>
      </c>
      <c r="R409">
        <v>47.936936699813302</v>
      </c>
      <c r="S409" s="1">
        <f>(Table2[[#This Row],[Close Price]]-Table2[[#This Row],[20D EMA]])/Table2[[#This Row],[20D EMA]]</f>
        <v>-1.3273595176283379E-2</v>
      </c>
      <c r="T409" s="1">
        <f>(Table2[[#This Row],[Close Price]]-Table2[[#This Row],[50D EMA]])/Table2[[#This Row],[50D EMA]]</f>
        <v>-4.0298823467712309E-3</v>
      </c>
      <c r="U409" s="1">
        <f>(Table2[[#This Row],[Close Price]]-Table2[[#This Row],[200D EMA]])/Table2[[#This Row],[200D EMA]]</f>
        <v>9.1086897248735366E-2</v>
      </c>
      <c r="V409">
        <v>0.48874754075212801</v>
      </c>
      <c r="W409">
        <v>702</v>
      </c>
      <c r="X409">
        <v>727.9</v>
      </c>
      <c r="Y409">
        <v>702</v>
      </c>
      <c r="Z409">
        <v>754</v>
      </c>
      <c r="AA409">
        <v>702</v>
      </c>
      <c r="AB409">
        <v>763.8</v>
      </c>
      <c r="AC409" s="1">
        <f>(Table2[[#This Row],[Close Price]]/Table2[[#This Row],[Day Low]])-1</f>
        <v>7.0512820512820262E-3</v>
      </c>
      <c r="AD409" s="1">
        <f>(Table2[[#This Row],[Day High]]/Table2[[#This Row],[Close Price]])-1</f>
        <v>2.963434472027715E-2</v>
      </c>
      <c r="AE409" s="1">
        <f>(Table2[[#This Row],[Close Price]]/Table2[[#This Row],[Current Week Low]])-1</f>
        <v>7.0512820512820262E-3</v>
      </c>
      <c r="AF409" s="1">
        <f>(Table2[[#This Row],[Current Week High]]/Table2[[#This Row],[Close Price]])-1</f>
        <v>6.6553504491123849E-2</v>
      </c>
      <c r="AG409" s="1">
        <f>(Table2[[#This Row],[Close Price]]/Table2[[#This Row],[Current Month Low]])-1</f>
        <v>7.0512820512820262E-3</v>
      </c>
      <c r="AH409" s="1">
        <f>(Table2[[#This Row],[Current Month High]]/Table2[[#This Row],[Close Price]])-1</f>
        <v>8.0415870995119709E-2</v>
      </c>
      <c r="AI409">
        <v>17.9644953674234</v>
      </c>
      <c r="AJ409">
        <v>40.953045558767798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0.13</v>
      </c>
      <c r="AM409" t="s">
        <v>3203</v>
      </c>
      <c r="AN409">
        <v>3.93</v>
      </c>
      <c r="AO409" t="s">
        <v>3203</v>
      </c>
      <c r="AP409">
        <v>3.9345707563154003E-2</v>
      </c>
      <c r="AQ409">
        <f>(Table2[[#This Row],[Sharpe Ratio]]-AVERAGE(Table2[Sharpe Ratio]))/_xlfn.STDEV.P(Table2[Sharpe Ratio])</f>
        <v>-0.28569143576948552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-1.9150377525268309</v>
      </c>
      <c r="AS409">
        <f>_xlfn.RANK.AVG(Table2[[#This Row],[1Y Return vs Nifty Z-Score]],Table2[1Y Return vs Nifty Z-Score])</f>
        <v>432</v>
      </c>
      <c r="AT409">
        <f>_xlfn.RANK.AVG(Table2[[#This Row],[6M Return vs Nifty Z-Score]],Table2[6M Return vs Nifty Z-Score])</f>
        <v>362</v>
      </c>
      <c r="AU409">
        <f>_xlfn.RANK.AVG(Table2[[#This Row],[Sharpe Ratio Z-Score]],Table2[Sharpe Ratio Z-Score])</f>
        <v>420</v>
      </c>
      <c r="AV409">
        <f>(Table2[[#This Row],[Rank 1Y]]+Table2[[#This Row],[Rank 6M]]+Table2[[#This Row],[Rank Sharpe]])/3</f>
        <v>404.66666666666669</v>
      </c>
    </row>
    <row r="410" spans="1:48" hidden="1" x14ac:dyDescent="0.3">
      <c r="A410" t="s">
        <v>1900</v>
      </c>
      <c r="B410" t="s">
        <v>1901</v>
      </c>
      <c r="C410" t="s">
        <v>3164</v>
      </c>
      <c r="D410" t="s">
        <v>117</v>
      </c>
      <c r="E410">
        <v>3875.9796681359999</v>
      </c>
      <c r="F410">
        <v>213.86</v>
      </c>
      <c r="G410">
        <v>-4.6509464852161697</v>
      </c>
      <c r="H410">
        <f>(Table2[[#This Row],[1Y Return vs Nifty]]-AVERAGE(Table2[1Y Return vs Nifty]))/_xlfn.STDEV.P(Table2[1Y Return vs Nifty])</f>
        <v>-0.50141123635195739</v>
      </c>
      <c r="I410">
        <v>-3.2658017317271502</v>
      </c>
      <c r="J410">
        <f>(Table2[[#This Row],[1M Return vs Nifty]]-AVERAGE(Table2[1M Return vs Nifty]))/_xlfn.STDEV.P(Table2[1M Return vs Nifty])</f>
        <v>-0.42097521119809306</v>
      </c>
      <c r="K410">
        <v>-5.1161711493444404</v>
      </c>
      <c r="L410">
        <f>(Table2[[#This Row],[6M Return vs Nifty]]-AVERAGE(Table2[6M Return vs Nifty]))/_xlfn.STDEV.P(Table2[6M Return vs Nifty])</f>
        <v>-0.4600017811233702</v>
      </c>
      <c r="M410">
        <v>5.0907380794401798</v>
      </c>
      <c r="N410">
        <f>(Table2[[#This Row],[1W Return vs Nifty]]-AVERAGE(Table2[1W Return vs Nifty]))/_xlfn.STDEV.P(Table2[1W Return vs Nifty])</f>
        <v>0.55624835073331802</v>
      </c>
      <c r="O410">
        <v>210.96</v>
      </c>
      <c r="P410">
        <v>216.351642023522</v>
      </c>
      <c r="Q410">
        <v>214.844670809235</v>
      </c>
      <c r="R410">
        <v>62.491007460515</v>
      </c>
      <c r="S410">
        <f>(Table2[[#This Row],[Close Price]]-Table2[[#This Row],[20D EMA]])/Table2[[#This Row],[20D EMA]]</f>
        <v>1.3746681835419064E-2</v>
      </c>
      <c r="T410">
        <f>(Table2[[#This Row],[Close Price]]-Table2[[#This Row],[50D EMA]])/Table2[[#This Row],[50D EMA]]</f>
        <v>-1.1516630981941408E-2</v>
      </c>
      <c r="U410">
        <f>(Table2[[#This Row],[Close Price]]-Table2[[#This Row],[200D EMA]])/Table2[[#This Row],[200D EMA]]</f>
        <v>-4.5831753960948549E-3</v>
      </c>
      <c r="V410">
        <v>0.53272398233916496</v>
      </c>
      <c r="W410">
        <v>212.2</v>
      </c>
      <c r="X410">
        <v>216</v>
      </c>
      <c r="Y410">
        <v>200.65</v>
      </c>
      <c r="Z410">
        <v>225</v>
      </c>
      <c r="AA410">
        <v>200.65</v>
      </c>
      <c r="AB410">
        <v>225</v>
      </c>
      <c r="AC410" s="1">
        <f>(Table2[[#This Row],[Close Price]]/Table2[[#This Row],[Day Low]])-1</f>
        <v>7.8228086710652178E-3</v>
      </c>
      <c r="AD410" s="1">
        <f>(Table2[[#This Row],[Day High]]/Table2[[#This Row],[Close Price]])-1</f>
        <v>1.0006546338726219E-2</v>
      </c>
      <c r="AE410" s="1">
        <f>(Table2[[#This Row],[Close Price]]/Table2[[#This Row],[Current Week Low]])-1</f>
        <v>6.5836032893097363E-2</v>
      </c>
      <c r="AF410" s="1">
        <f>(Table2[[#This Row],[Current Week High]]/Table2[[#This Row],[Close Price]])-1</f>
        <v>5.2090152436173209E-2</v>
      </c>
      <c r="AG410" s="1">
        <f>(Table2[[#This Row],[Close Price]]/Table2[[#This Row],[Current Month Low]])-1</f>
        <v>6.5836032893097363E-2</v>
      </c>
      <c r="AH410" s="1">
        <f>(Table2[[#This Row],[Current Month High]]/Table2[[#This Row],[Close Price]])-1</f>
        <v>5.2090152436173209E-2</v>
      </c>
      <c r="AI410">
        <v>28.565416627700301</v>
      </c>
      <c r="AJ410">
        <v>23.440115440115399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-0.05</v>
      </c>
      <c r="AM410" t="s">
        <v>3202</v>
      </c>
      <c r="AN410">
        <v>5.94</v>
      </c>
      <c r="AO410" t="s">
        <v>3203</v>
      </c>
      <c r="AP410">
        <v>9.3861263069452999E-2</v>
      </c>
      <c r="AQ410">
        <f>(Table2[[#This Row],[Sharpe Ratio]]-AVERAGE(Table2[Sharpe Ratio]))/_xlfn.STDEV.P(Table2[Sharpe Ratio])</f>
        <v>0.36468146076428198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494</v>
      </c>
      <c r="AT410">
        <f>_xlfn.RANK.AVG(Table2[[#This Row],[6M Return vs Nifty Z-Score]],Table2[6M Return vs Nifty Z-Score])</f>
        <v>471</v>
      </c>
      <c r="AU410">
        <f>_xlfn.RANK.AVG(Table2[[#This Row],[Sharpe Ratio Z-Score]],Table2[Sharpe Ratio Z-Score])</f>
        <v>249</v>
      </c>
      <c r="AV410">
        <f>(Table2[[#This Row],[Rank 1Y]]+Table2[[#This Row],[Rank 6M]]+Table2[[#This Row],[Rank Sharpe]])/3</f>
        <v>404.66666666666669</v>
      </c>
    </row>
    <row r="411" spans="1:48" hidden="1" x14ac:dyDescent="0.3">
      <c r="A411" t="s">
        <v>1251</v>
      </c>
      <c r="B411" t="s">
        <v>1252</v>
      </c>
      <c r="C411" t="s">
        <v>3166</v>
      </c>
      <c r="D411" t="s">
        <v>83</v>
      </c>
      <c r="E411">
        <v>9452.7005602299996</v>
      </c>
      <c r="F411">
        <v>189.33</v>
      </c>
      <c r="G411">
        <v>26.586608583419402</v>
      </c>
      <c r="H411">
        <f>(Table2[[#This Row],[1Y Return vs Nifty]]-AVERAGE(Table2[1Y Return vs Nifty]))/_xlfn.STDEV.P(Table2[1Y Return vs Nifty])</f>
        <v>5.1556664350338177E-2</v>
      </c>
      <c r="I411">
        <v>-6.8784087456896303</v>
      </c>
      <c r="J411">
        <f>(Table2[[#This Row],[1M Return vs Nifty]]-AVERAGE(Table2[1M Return vs Nifty]))/_xlfn.STDEV.P(Table2[1M Return vs Nifty])</f>
        <v>-0.80095836124877273</v>
      </c>
      <c r="K411">
        <v>-14.5914098488851</v>
      </c>
      <c r="L411">
        <f>(Table2[[#This Row],[6M Return vs Nifty]]-AVERAGE(Table2[6M Return vs Nifty]))/_xlfn.STDEV.P(Table2[6M Return vs Nifty])</f>
        <v>-0.7673883796290828</v>
      </c>
      <c r="M411">
        <v>-0.158988700863296</v>
      </c>
      <c r="N411">
        <f>(Table2[[#This Row],[1W Return vs Nifty]]-AVERAGE(Table2[1W Return vs Nifty]))/_xlfn.STDEV.P(Table2[1W Return vs Nifty])</f>
        <v>-0.77656086444123429</v>
      </c>
      <c r="O411">
        <v>199.97</v>
      </c>
      <c r="P411">
        <v>208.84622590600301</v>
      </c>
      <c r="Q411">
        <v>200.71236302142901</v>
      </c>
      <c r="R411">
        <v>41.177791318093</v>
      </c>
      <c r="S411">
        <f>(Table2[[#This Row],[Close Price]]-Table2[[#This Row],[20D EMA]])/Table2[[#This Row],[20D EMA]]</f>
        <v>-5.320798119717951E-2</v>
      </c>
      <c r="T411">
        <f>(Table2[[#This Row],[Close Price]]-Table2[[#This Row],[50D EMA]])/Table2[[#This Row],[50D EMA]]</f>
        <v>-9.3447826607059761E-2</v>
      </c>
      <c r="U411">
        <f>(Table2[[#This Row],[Close Price]]-Table2[[#This Row],[200D EMA]])/Table2[[#This Row],[200D EMA]]</f>
        <v>-5.6709825195041745E-2</v>
      </c>
      <c r="V411">
        <v>0.46775254341634098</v>
      </c>
      <c r="W411">
        <v>188.5</v>
      </c>
      <c r="X411">
        <v>195.19</v>
      </c>
      <c r="Y411">
        <v>188.5</v>
      </c>
      <c r="Z411">
        <v>201.45</v>
      </c>
      <c r="AA411">
        <v>188.5</v>
      </c>
      <c r="AB411">
        <v>201.45</v>
      </c>
      <c r="AC411" s="1">
        <f>(Table2[[#This Row],[Close Price]]/Table2[[#This Row],[Day Low]])-1</f>
        <v>4.4031830238726588E-3</v>
      </c>
      <c r="AD411" s="1">
        <f>(Table2[[#This Row],[Day High]]/Table2[[#This Row],[Close Price]])-1</f>
        <v>3.0951249141710102E-2</v>
      </c>
      <c r="AE411" s="1">
        <f>(Table2[[#This Row],[Close Price]]/Table2[[#This Row],[Current Week Low]])-1</f>
        <v>4.4031830238726588E-3</v>
      </c>
      <c r="AF411" s="1">
        <f>(Table2[[#This Row],[Current Week High]]/Table2[[#This Row],[Close Price]])-1</f>
        <v>6.4015211535414229E-2</v>
      </c>
      <c r="AG411" s="1">
        <f>(Table2[[#This Row],[Close Price]]/Table2[[#This Row],[Current Month Low]])-1</f>
        <v>4.4031830238726588E-3</v>
      </c>
      <c r="AH411" s="1">
        <f>(Table2[[#This Row],[Current Month High]]/Table2[[#This Row],[Close Price]])-1</f>
        <v>6.4015211535414229E-2</v>
      </c>
      <c r="AI411">
        <v>32.409021285586</v>
      </c>
      <c r="AJ411">
        <v>51.585268214571599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-0.14000000000000001</v>
      </c>
      <c r="AM411" t="s">
        <v>3202</v>
      </c>
      <c r="AN411">
        <v>-5.46</v>
      </c>
      <c r="AO411" t="s">
        <v>3202</v>
      </c>
      <c r="AP411">
        <v>6.6155107242245006E-2</v>
      </c>
      <c r="AQ411">
        <f>(Table2[[#This Row],[Sharpe Ratio]]-AVERAGE(Table2[Sharpe Ratio]))/_xlfn.STDEV.P(Table2[Sharpe Ratio])</f>
        <v>3.4145842997805369E-2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279</v>
      </c>
      <c r="AT411">
        <f>_xlfn.RANK.AVG(Table2[[#This Row],[6M Return vs Nifty Z-Score]],Table2[6M Return vs Nifty Z-Score])</f>
        <v>594</v>
      </c>
      <c r="AU411">
        <f>_xlfn.RANK.AVG(Table2[[#This Row],[Sharpe Ratio Z-Score]],Table2[Sharpe Ratio Z-Score])</f>
        <v>342</v>
      </c>
      <c r="AV411">
        <f>(Table2[[#This Row],[Rank 1Y]]+Table2[[#This Row],[Rank 6M]]+Table2[[#This Row],[Rank Sharpe]])/3</f>
        <v>405</v>
      </c>
    </row>
    <row r="412" spans="1:48" x14ac:dyDescent="0.3">
      <c r="A412" t="s">
        <v>334</v>
      </c>
      <c r="B412" t="s">
        <v>335</v>
      </c>
      <c r="C412" t="s">
        <v>3163</v>
      </c>
      <c r="D412" t="s">
        <v>336</v>
      </c>
      <c r="E412">
        <v>79240.008991680006</v>
      </c>
      <c r="F412">
        <v>3982.2</v>
      </c>
      <c r="G412">
        <v>-0.54115012969498999</v>
      </c>
      <c r="H412">
        <f>(Table2[[#This Row],[1Y Return vs Nifty]]-AVERAGE(Table2[1Y Return vs Nifty]))/_xlfn.STDEV.P(Table2[1Y Return vs Nifty])</f>
        <v>-0.428659529054983</v>
      </c>
      <c r="I412">
        <v>2.7911809913723502</v>
      </c>
      <c r="J412">
        <f>(Table2[[#This Row],[1M Return vs Nifty]]-AVERAGE(Table2[1M Return vs Nifty]))/_xlfn.STDEV.P(Table2[1M Return vs Nifty])</f>
        <v>0.21611356320514347</v>
      </c>
      <c r="K412">
        <v>-8.9961232269835207</v>
      </c>
      <c r="L412">
        <f>(Table2[[#This Row],[6M Return vs Nifty]]-AVERAGE(Table2[6M Return vs Nifty]))/_xlfn.STDEV.P(Table2[6M Return vs Nifty])</f>
        <v>-0.58587146201789653</v>
      </c>
      <c r="M412">
        <v>-8.1187098493892709</v>
      </c>
      <c r="N412">
        <f>(Table2[[#This Row],[1W Return vs Nifty]]-AVERAGE(Table2[1W Return vs Nifty]))/_xlfn.STDEV.P(Table2[1W Return vs Nifty])</f>
        <v>-2.7973878790543485</v>
      </c>
      <c r="O412">
        <v>4336.74</v>
      </c>
      <c r="P412">
        <v>4265.7622073691</v>
      </c>
      <c r="Q412">
        <v>3950.9865802804102</v>
      </c>
      <c r="R412">
        <v>24.749708977852801</v>
      </c>
      <c r="S412" s="1">
        <f>(Table2[[#This Row],[Close Price]]-Table2[[#This Row],[20D EMA]])/Table2[[#This Row],[20D EMA]]</f>
        <v>-8.1752652914401133E-2</v>
      </c>
      <c r="T412" s="1">
        <f>(Table2[[#This Row],[Close Price]]-Table2[[#This Row],[50D EMA]])/Table2[[#This Row],[50D EMA]]</f>
        <v>-6.6473983683208296E-2</v>
      </c>
      <c r="U412" s="1">
        <f>(Table2[[#This Row],[Close Price]]-Table2[[#This Row],[200D EMA]])/Table2[[#This Row],[200D EMA]]</f>
        <v>7.9001583744620959E-3</v>
      </c>
      <c r="V412">
        <v>0.68576732085422798</v>
      </c>
      <c r="W412">
        <v>3970</v>
      </c>
      <c r="X412">
        <v>4118</v>
      </c>
      <c r="Y412">
        <v>3970</v>
      </c>
      <c r="Z412">
        <v>4515</v>
      </c>
      <c r="AA412">
        <v>3970</v>
      </c>
      <c r="AB412">
        <v>4540</v>
      </c>
      <c r="AC412" s="1">
        <f>(Table2[[#This Row],[Close Price]]/Table2[[#This Row],[Day Low]])-1</f>
        <v>3.073047858942024E-3</v>
      </c>
      <c r="AD412" s="1">
        <f>(Table2[[#This Row],[Day High]]/Table2[[#This Row],[Close Price]])-1</f>
        <v>3.4101752799959861E-2</v>
      </c>
      <c r="AE412" s="1">
        <f>(Table2[[#This Row],[Close Price]]/Table2[[#This Row],[Current Week Low]])-1</f>
        <v>3.073047858942024E-3</v>
      </c>
      <c r="AF412" s="1">
        <f>(Table2[[#This Row],[Current Week High]]/Table2[[#This Row],[Close Price]])-1</f>
        <v>0.13379538948320024</v>
      </c>
      <c r="AG412" s="1">
        <f>(Table2[[#This Row],[Close Price]]/Table2[[#This Row],[Current Month Low]])-1</f>
        <v>3.073047858942024E-3</v>
      </c>
      <c r="AH412" s="1">
        <f>(Table2[[#This Row],[Current Month High]]/Table2[[#This Row],[Close Price]])-1</f>
        <v>0.14007332630204417</v>
      </c>
      <c r="AI412">
        <v>20.807593792376</v>
      </c>
      <c r="AJ412">
        <v>28.0532510129268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0.06</v>
      </c>
      <c r="AM412" t="s">
        <v>3203</v>
      </c>
      <c r="AN412">
        <v>-11.24</v>
      </c>
      <c r="AO412" t="s">
        <v>3202</v>
      </c>
      <c r="AP412">
        <v>0.101481294535268</v>
      </c>
      <c r="AQ412">
        <f>(Table2[[#This Row],[Sharpe Ratio]]-AVERAGE(Table2[Sharpe Ratio]))/_xlfn.STDEV.P(Table2[Sharpe Ratio])</f>
        <v>0.45558876034280182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-3.1402165465792828</v>
      </c>
      <c r="AS412">
        <f>_xlfn.RANK.AVG(Table2[[#This Row],[1Y Return vs Nifty Z-Score]],Table2[1Y Return vs Nifty Z-Score])</f>
        <v>461</v>
      </c>
      <c r="AT412">
        <f>_xlfn.RANK.AVG(Table2[[#This Row],[6M Return vs Nifty Z-Score]],Table2[6M Return vs Nifty Z-Score])</f>
        <v>524</v>
      </c>
      <c r="AU412">
        <f>_xlfn.RANK.AVG(Table2[[#This Row],[Sharpe Ratio Z-Score]],Table2[Sharpe Ratio Z-Score])</f>
        <v>231</v>
      </c>
      <c r="AV412">
        <f>(Table2[[#This Row],[Rank 1Y]]+Table2[[#This Row],[Rank 6M]]+Table2[[#This Row],[Rank Sharpe]])/3</f>
        <v>405.33333333333331</v>
      </c>
    </row>
    <row r="413" spans="1:48" hidden="1" x14ac:dyDescent="0.3">
      <c r="A413" t="s">
        <v>1010</v>
      </c>
      <c r="B413" t="s">
        <v>1011</v>
      </c>
      <c r="C413" t="s">
        <v>3155</v>
      </c>
      <c r="D413" t="s">
        <v>189</v>
      </c>
      <c r="E413">
        <v>14171.64780966</v>
      </c>
      <c r="F413">
        <v>1437.65</v>
      </c>
      <c r="G413">
        <v>11.490383505036201</v>
      </c>
      <c r="H413">
        <f>(Table2[[#This Row],[1Y Return vs Nifty]]-AVERAGE(Table2[1Y Return vs Nifty]))/_xlfn.STDEV.P(Table2[1Y Return vs Nifty])</f>
        <v>-0.21567705070134133</v>
      </c>
      <c r="I413">
        <v>-22.8707907668148</v>
      </c>
      <c r="J413">
        <f>(Table2[[#This Row],[1M Return vs Nifty]]-AVERAGE(Table2[1M Return vs Nifty]))/_xlfn.STDEV.P(Table2[1M Return vs Nifty])</f>
        <v>-2.4830775825519598</v>
      </c>
      <c r="K413">
        <v>-1.02930321820913</v>
      </c>
      <c r="L413">
        <f>(Table2[[#This Row],[6M Return vs Nifty]]-AVERAGE(Table2[6M Return vs Nifty]))/_xlfn.STDEV.P(Table2[6M Return vs Nifty])</f>
        <v>-0.32741953473049956</v>
      </c>
      <c r="M413">
        <v>-0.47800345046542497</v>
      </c>
      <c r="N413">
        <f>(Table2[[#This Row],[1W Return vs Nifty]]-AVERAGE(Table2[1W Return vs Nifty]))/_xlfn.STDEV.P(Table2[1W Return vs Nifty])</f>
        <v>-0.85755285047021779</v>
      </c>
      <c r="O413">
        <v>1540.02</v>
      </c>
      <c r="P413">
        <v>1661.5294681739999</v>
      </c>
      <c r="Q413">
        <v>1559.0486687278899</v>
      </c>
      <c r="R413">
        <v>35.7445073797048</v>
      </c>
      <c r="S413">
        <f>(Table2[[#This Row],[Close Price]]-Table2[[#This Row],[20D EMA]])/Table2[[#This Row],[20D EMA]]</f>
        <v>-6.6473162686198808E-2</v>
      </c>
      <c r="T413">
        <f>(Table2[[#This Row],[Close Price]]-Table2[[#This Row],[50D EMA]])/Table2[[#This Row],[50D EMA]]</f>
        <v>-0.13474300183194499</v>
      </c>
      <c r="U413">
        <f>(Table2[[#This Row],[Close Price]]-Table2[[#This Row],[200D EMA]])/Table2[[#This Row],[200D EMA]]</f>
        <v>-7.786714498588769E-2</v>
      </c>
      <c r="V413">
        <v>0.95409461774720905</v>
      </c>
      <c r="W413">
        <v>1425.2</v>
      </c>
      <c r="X413">
        <v>1455</v>
      </c>
      <c r="Y413">
        <v>1350</v>
      </c>
      <c r="Z413">
        <v>1455</v>
      </c>
      <c r="AA413">
        <v>1350</v>
      </c>
      <c r="AB413">
        <v>1455.25</v>
      </c>
      <c r="AC413" s="1">
        <f>(Table2[[#This Row],[Close Price]]/Table2[[#This Row],[Day Low]])-1</f>
        <v>8.7356160538871741E-3</v>
      </c>
      <c r="AD413" s="1">
        <f>(Table2[[#This Row],[Day High]]/Table2[[#This Row],[Close Price]])-1</f>
        <v>1.2068305915904354E-2</v>
      </c>
      <c r="AE413" s="1">
        <f>(Table2[[#This Row],[Close Price]]/Table2[[#This Row],[Current Week Low]])-1</f>
        <v>6.4925925925926053E-2</v>
      </c>
      <c r="AF413" s="1">
        <f>(Table2[[#This Row],[Current Week High]]/Table2[[#This Row],[Close Price]])-1</f>
        <v>1.2068305915904354E-2</v>
      </c>
      <c r="AG413" s="1">
        <f>(Table2[[#This Row],[Close Price]]/Table2[[#This Row],[Current Month Low]])-1</f>
        <v>6.4925925925926053E-2</v>
      </c>
      <c r="AH413" s="1">
        <f>(Table2[[#This Row],[Current Month High]]/Table2[[#This Row],[Close Price]])-1</f>
        <v>1.2242200813828097E-2</v>
      </c>
      <c r="AI413">
        <v>38.281222828922097</v>
      </c>
      <c r="AJ413">
        <v>42.130499258526903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-0.14000000000000001</v>
      </c>
      <c r="AM413" t="s">
        <v>3202</v>
      </c>
      <c r="AN413">
        <v>-6.15</v>
      </c>
      <c r="AO413" t="s">
        <v>3202</v>
      </c>
      <c r="AP413">
        <v>3.3364344678628997E-2</v>
      </c>
      <c r="AQ413">
        <f>(Table2[[#This Row],[Sharpe Ratio]]-AVERAGE(Table2[Sharpe Ratio]))/_xlfn.STDEV.P(Table2[Sharpe Ratio])</f>
        <v>-0.35704934945668287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364</v>
      </c>
      <c r="AT413">
        <f>_xlfn.RANK.AVG(Table2[[#This Row],[6M Return vs Nifty Z-Score]],Table2[6M Return vs Nifty Z-Score])</f>
        <v>417</v>
      </c>
      <c r="AU413">
        <f>_xlfn.RANK.AVG(Table2[[#This Row],[Sharpe Ratio Z-Score]],Table2[Sharpe Ratio Z-Score])</f>
        <v>436</v>
      </c>
      <c r="AV413">
        <f>(Table2[[#This Row],[Rank 1Y]]+Table2[[#This Row],[Rank 6M]]+Table2[[#This Row],[Rank Sharpe]])/3</f>
        <v>405.66666666666669</v>
      </c>
    </row>
    <row r="414" spans="1:48" hidden="1" x14ac:dyDescent="0.3">
      <c r="A414" t="s">
        <v>750</v>
      </c>
      <c r="B414" t="s">
        <v>751</v>
      </c>
      <c r="C414" t="s">
        <v>3169</v>
      </c>
      <c r="D414" t="s">
        <v>276</v>
      </c>
      <c r="E414">
        <v>22500.603268359999</v>
      </c>
      <c r="F414">
        <v>358.75</v>
      </c>
      <c r="G414">
        <v>26.007781227076599</v>
      </c>
      <c r="H414">
        <f>(Table2[[#This Row],[1Y Return vs Nifty]]-AVERAGE(Table2[1Y Return vs Nifty]))/_xlfn.STDEV.P(Table2[1Y Return vs Nifty])</f>
        <v>4.1310249501203197E-2</v>
      </c>
      <c r="I414">
        <v>-6.5061415052114899</v>
      </c>
      <c r="J414">
        <f>(Table2[[#This Row],[1M Return vs Nifty]]-AVERAGE(Table2[1M Return vs Nifty]))/_xlfn.STDEV.P(Table2[1M Return vs Nifty])</f>
        <v>-0.76180235060304169</v>
      </c>
      <c r="K414">
        <v>-35.603251107436897</v>
      </c>
      <c r="L414">
        <f>(Table2[[#This Row],[6M Return vs Nifty]]-AVERAGE(Table2[6M Return vs Nifty]))/_xlfn.STDEV.P(Table2[6M Return vs Nifty])</f>
        <v>-1.4490343642438386</v>
      </c>
      <c r="M414">
        <v>0.15001401114365501</v>
      </c>
      <c r="N414">
        <f>(Table2[[#This Row],[1W Return vs Nifty]]-AVERAGE(Table2[1W Return vs Nifty]))/_xlfn.STDEV.P(Table2[1W Return vs Nifty])</f>
        <v>-0.69811075088066055</v>
      </c>
      <c r="O414">
        <v>373.02</v>
      </c>
      <c r="P414">
        <v>383.28452855485699</v>
      </c>
      <c r="Q414">
        <v>379.61522812967797</v>
      </c>
      <c r="R414">
        <v>39.562382252882699</v>
      </c>
      <c r="S414">
        <f>(Table2[[#This Row],[Close Price]]-Table2[[#This Row],[20D EMA]])/Table2[[#This Row],[20D EMA]]</f>
        <v>-3.8255321430486253E-2</v>
      </c>
      <c r="T414">
        <f>(Table2[[#This Row],[Close Price]]-Table2[[#This Row],[50D EMA]])/Table2[[#This Row],[50D EMA]]</f>
        <v>-6.4011267679815895E-2</v>
      </c>
      <c r="U414">
        <f>(Table2[[#This Row],[Close Price]]-Table2[[#This Row],[200D EMA]])/Table2[[#This Row],[200D EMA]]</f>
        <v>-5.4964149442788775E-2</v>
      </c>
      <c r="V414">
        <v>0.67830662015027998</v>
      </c>
      <c r="W414">
        <v>356.6</v>
      </c>
      <c r="X414">
        <v>365.7</v>
      </c>
      <c r="Y414">
        <v>354.5</v>
      </c>
      <c r="Z414">
        <v>379</v>
      </c>
      <c r="AA414">
        <v>354.5</v>
      </c>
      <c r="AB414">
        <v>380.1</v>
      </c>
      <c r="AC414" s="1">
        <f>(Table2[[#This Row],[Close Price]]/Table2[[#This Row],[Day Low]])-1</f>
        <v>6.0291643297811781E-3</v>
      </c>
      <c r="AD414" s="1">
        <f>(Table2[[#This Row],[Day High]]/Table2[[#This Row],[Close Price]])-1</f>
        <v>1.9372822299651427E-2</v>
      </c>
      <c r="AE414" s="1">
        <f>(Table2[[#This Row],[Close Price]]/Table2[[#This Row],[Current Week Low]])-1</f>
        <v>1.1988716502115748E-2</v>
      </c>
      <c r="AF414" s="1">
        <f>(Table2[[#This Row],[Current Week High]]/Table2[[#This Row],[Close Price]])-1</f>
        <v>5.6445993031358777E-2</v>
      </c>
      <c r="AG414" s="1">
        <f>(Table2[[#This Row],[Close Price]]/Table2[[#This Row],[Current Month Low]])-1</f>
        <v>1.1988716502115748E-2</v>
      </c>
      <c r="AH414" s="1">
        <f>(Table2[[#This Row],[Current Month High]]/Table2[[#This Row],[Close Price]])-1</f>
        <v>5.9512195121951272E-2</v>
      </c>
      <c r="AI414">
        <v>39.986062717769997</v>
      </c>
      <c r="AJ414">
        <v>61.272195999100902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-0.05</v>
      </c>
      <c r="AM414" t="s">
        <v>3202</v>
      </c>
      <c r="AN414">
        <v>-4.04</v>
      </c>
      <c r="AO414" t="s">
        <v>3202</v>
      </c>
      <c r="AP414">
        <v>0.109490891459184</v>
      </c>
      <c r="AQ414">
        <f>(Table2[[#This Row],[Sharpe Ratio]]-AVERAGE(Table2[Sharpe Ratio]))/_xlfn.STDEV.P(Table2[Sharpe Ratio])</f>
        <v>0.55114359241038124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283</v>
      </c>
      <c r="AT414">
        <f>_xlfn.RANK.AVG(Table2[[#This Row],[6M Return vs Nifty Z-Score]],Table2[6M Return vs Nifty Z-Score])</f>
        <v>727</v>
      </c>
      <c r="AU414">
        <f>_xlfn.RANK.AVG(Table2[[#This Row],[Sharpe Ratio Z-Score]],Table2[Sharpe Ratio Z-Score])</f>
        <v>208</v>
      </c>
      <c r="AV414">
        <f>(Table2[[#This Row],[Rank 1Y]]+Table2[[#This Row],[Rank 6M]]+Table2[[#This Row],[Rank Sharpe]])/3</f>
        <v>406</v>
      </c>
    </row>
    <row r="415" spans="1:48" hidden="1" x14ac:dyDescent="0.3">
      <c r="A415" t="s">
        <v>639</v>
      </c>
      <c r="B415" t="s">
        <v>640</v>
      </c>
      <c r="C415" t="s">
        <v>3155</v>
      </c>
      <c r="D415" t="s">
        <v>18</v>
      </c>
      <c r="E415">
        <v>29447.164651153998</v>
      </c>
      <c r="F415">
        <v>166.34</v>
      </c>
      <c r="G415">
        <v>22.053155035572701</v>
      </c>
      <c r="H415">
        <f>(Table2[[#This Row],[1Y Return vs Nifty]]-AVERAGE(Table2[1Y Return vs Nifty]))/_xlfn.STDEV.P(Table2[1Y Return vs Nifty])</f>
        <v>-2.8694632070782818E-2</v>
      </c>
      <c r="I415">
        <v>-4.6016120622912098</v>
      </c>
      <c r="J415">
        <f>(Table2[[#This Row],[1M Return vs Nifty]]-AVERAGE(Table2[1M Return vs Nifty]))/_xlfn.STDEV.P(Table2[1M Return vs Nifty])</f>
        <v>-0.56147912300366387</v>
      </c>
      <c r="K415">
        <v>-31.029553049807799</v>
      </c>
      <c r="L415">
        <f>(Table2[[#This Row],[6M Return vs Nifty]]-AVERAGE(Table2[6M Return vs Nifty]))/_xlfn.STDEV.P(Table2[6M Return vs Nifty])</f>
        <v>-1.3006588422007952</v>
      </c>
      <c r="M415">
        <v>13.1695690532394</v>
      </c>
      <c r="N415">
        <f>(Table2[[#This Row],[1W Return vs Nifty]]-AVERAGE(Table2[1W Return vs Nifty]))/_xlfn.STDEV.P(Table2[1W Return vs Nifty])</f>
        <v>2.6073151624607567</v>
      </c>
      <c r="O415">
        <v>160.34</v>
      </c>
      <c r="P415">
        <v>173.549859283058</v>
      </c>
      <c r="Q415">
        <v>184.21126668501299</v>
      </c>
      <c r="R415">
        <v>66.534597096719096</v>
      </c>
      <c r="S415">
        <f>(Table2[[#This Row],[Close Price]]-Table2[[#This Row],[20D EMA]])/Table2[[#This Row],[20D EMA]]</f>
        <v>3.7420481476861667E-2</v>
      </c>
      <c r="T415">
        <f>(Table2[[#This Row],[Close Price]]-Table2[[#This Row],[50D EMA]])/Table2[[#This Row],[50D EMA]]</f>
        <v>-4.154344643575187E-2</v>
      </c>
      <c r="U415">
        <f>(Table2[[#This Row],[Close Price]]-Table2[[#This Row],[200D EMA]])/Table2[[#This Row],[200D EMA]]</f>
        <v>-9.7015057800842699E-2</v>
      </c>
      <c r="V415">
        <v>2.19799139648019</v>
      </c>
      <c r="W415">
        <v>165</v>
      </c>
      <c r="X415">
        <v>172.5</v>
      </c>
      <c r="Y415">
        <v>145.1</v>
      </c>
      <c r="Z415">
        <v>172.5</v>
      </c>
      <c r="AA415">
        <v>145.1</v>
      </c>
      <c r="AB415">
        <v>172.5</v>
      </c>
      <c r="AC415" s="1">
        <f>(Table2[[#This Row],[Close Price]]/Table2[[#This Row],[Day Low]])-1</f>
        <v>8.1212121212121957E-3</v>
      </c>
      <c r="AD415" s="1">
        <f>(Table2[[#This Row],[Day High]]/Table2[[#This Row],[Close Price]])-1</f>
        <v>3.7032583864374136E-2</v>
      </c>
      <c r="AE415" s="1">
        <f>(Table2[[#This Row],[Close Price]]/Table2[[#This Row],[Current Week Low]])-1</f>
        <v>0.14638180565127512</v>
      </c>
      <c r="AF415" s="1">
        <f>(Table2[[#This Row],[Current Week High]]/Table2[[#This Row],[Close Price]])-1</f>
        <v>3.7032583864374136E-2</v>
      </c>
      <c r="AG415" s="1">
        <f>(Table2[[#This Row],[Close Price]]/Table2[[#This Row],[Current Month Low]])-1</f>
        <v>0.14638180565127512</v>
      </c>
      <c r="AH415" s="1">
        <f>(Table2[[#This Row],[Current Month High]]/Table2[[#This Row],[Close Price]])-1</f>
        <v>3.7032583864374136E-2</v>
      </c>
      <c r="AI415">
        <v>73.890826018997203</v>
      </c>
      <c r="AJ415">
        <v>54.951094550535601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-0.13</v>
      </c>
      <c r="AM415" t="s">
        <v>3202</v>
      </c>
      <c r="AN415">
        <v>13.05</v>
      </c>
      <c r="AO415" t="s">
        <v>3203</v>
      </c>
      <c r="AP415">
        <v>0.11289118341656799</v>
      </c>
      <c r="AQ415">
        <f>(Table2[[#This Row],[Sharpe Ratio]]-AVERAGE(Table2[Sharpe Ratio]))/_xlfn.STDEV.P(Table2[Sharpe Ratio])</f>
        <v>0.59170922012610327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307</v>
      </c>
      <c r="AT415">
        <f>_xlfn.RANK.AVG(Table2[[#This Row],[6M Return vs Nifty Z-Score]],Table2[6M Return vs Nifty Z-Score])</f>
        <v>714</v>
      </c>
      <c r="AU415">
        <f>_xlfn.RANK.AVG(Table2[[#This Row],[Sharpe Ratio Z-Score]],Table2[Sharpe Ratio Z-Score])</f>
        <v>200</v>
      </c>
      <c r="AV415">
        <f>(Table2[[#This Row],[Rank 1Y]]+Table2[[#This Row],[Rank 6M]]+Table2[[#This Row],[Rank Sharpe]])/3</f>
        <v>407</v>
      </c>
    </row>
    <row r="416" spans="1:48" hidden="1" x14ac:dyDescent="0.3">
      <c r="A416" t="s">
        <v>1865</v>
      </c>
      <c r="B416" t="s">
        <v>1866</v>
      </c>
      <c r="C416" t="s">
        <v>3173</v>
      </c>
      <c r="D416" t="s">
        <v>111</v>
      </c>
      <c r="E416">
        <v>4122.04770783</v>
      </c>
      <c r="F416">
        <v>235.15</v>
      </c>
      <c r="G416">
        <v>38.319745456952703</v>
      </c>
      <c r="H416">
        <f>(Table2[[#This Row],[1Y Return vs Nifty]]-AVERAGE(Table2[1Y Return vs Nifty]))/_xlfn.STDEV.P(Table2[1Y Return vs Nifty])</f>
        <v>0.25925691654212396</v>
      </c>
      <c r="I416">
        <v>-4.3452326591423898</v>
      </c>
      <c r="J416">
        <f>(Table2[[#This Row],[1M Return vs Nifty]]-AVERAGE(Table2[1M Return vs Nifty]))/_xlfn.STDEV.P(Table2[1M Return vs Nifty])</f>
        <v>-0.53451248842645116</v>
      </c>
      <c r="K416">
        <v>-24.940779074187201</v>
      </c>
      <c r="L416">
        <f>(Table2[[#This Row],[6M Return vs Nifty]]-AVERAGE(Table2[6M Return vs Nifty]))/_xlfn.STDEV.P(Table2[6M Return vs Nifty])</f>
        <v>-1.10313268156414</v>
      </c>
      <c r="M416">
        <v>1.77658191436792</v>
      </c>
      <c r="N416">
        <f>(Table2[[#This Row],[1W Return vs Nifty]]-AVERAGE(Table2[1W Return vs Nifty]))/_xlfn.STDEV.P(Table2[1W Return vs Nifty])</f>
        <v>-0.28515503313583579</v>
      </c>
      <c r="O416">
        <v>241.49</v>
      </c>
      <c r="P416">
        <v>253.43092392653401</v>
      </c>
      <c r="Q416">
        <v>250.10386475919199</v>
      </c>
      <c r="R416">
        <v>52.850476266201298</v>
      </c>
      <c r="S416">
        <f>(Table2[[#This Row],[Close Price]]-Table2[[#This Row],[20D EMA]])/Table2[[#This Row],[20D EMA]]</f>
        <v>-2.6253675100418251E-2</v>
      </c>
      <c r="T416">
        <f>(Table2[[#This Row],[Close Price]]-Table2[[#This Row],[50D EMA]])/Table2[[#This Row],[50D EMA]]</f>
        <v>-7.2133754015880791E-2</v>
      </c>
      <c r="U416">
        <f>(Table2[[#This Row],[Close Price]]-Table2[[#This Row],[200D EMA]])/Table2[[#This Row],[200D EMA]]</f>
        <v>-5.9790618484004819E-2</v>
      </c>
      <c r="V416">
        <v>0.65358549069435501</v>
      </c>
      <c r="W416">
        <v>234.17</v>
      </c>
      <c r="X416">
        <v>240.9</v>
      </c>
      <c r="Y416">
        <v>230.55</v>
      </c>
      <c r="Z416">
        <v>243</v>
      </c>
      <c r="AA416">
        <v>230.55</v>
      </c>
      <c r="AB416">
        <v>243.87</v>
      </c>
      <c r="AC416" s="1">
        <f>(Table2[[#This Row],[Close Price]]/Table2[[#This Row],[Day Low]])-1</f>
        <v>4.1849938079174809E-3</v>
      </c>
      <c r="AD416" s="1">
        <f>(Table2[[#This Row],[Day High]]/Table2[[#This Row],[Close Price]])-1</f>
        <v>2.4452477142249629E-2</v>
      </c>
      <c r="AE416" s="1">
        <f>(Table2[[#This Row],[Close Price]]/Table2[[#This Row],[Current Week Low]])-1</f>
        <v>1.9952288006939822E-2</v>
      </c>
      <c r="AF416" s="1">
        <f>(Table2[[#This Row],[Current Week High]]/Table2[[#This Row],[Close Price]])-1</f>
        <v>3.3382947055071277E-2</v>
      </c>
      <c r="AG416" s="1">
        <f>(Table2[[#This Row],[Close Price]]/Table2[[#This Row],[Current Month Low]])-1</f>
        <v>1.9952288006939822E-2</v>
      </c>
      <c r="AH416" s="1">
        <f>(Table2[[#This Row],[Current Month High]]/Table2[[#This Row],[Close Price]])-1</f>
        <v>3.7082713161811665E-2</v>
      </c>
      <c r="AI416">
        <v>36.274718264937199</v>
      </c>
      <c r="AJ416">
        <v>63.981868898186796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0</v>
      </c>
      <c r="AM416">
        <v>0</v>
      </c>
      <c r="AN416">
        <v>0.9</v>
      </c>
      <c r="AO416" t="s">
        <v>3203</v>
      </c>
      <c r="AP416">
        <v>7.4648084996090006E-2</v>
      </c>
      <c r="AQ416">
        <f>(Table2[[#This Row],[Sharpe Ratio]]-AVERAGE(Table2[Sharpe Ratio]))/_xlfn.STDEV.P(Table2[Sharpe Ratio])</f>
        <v>0.13546742893169167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222</v>
      </c>
      <c r="AT416">
        <f>_xlfn.RANK.AVG(Table2[[#This Row],[6M Return vs Nifty Z-Score]],Table2[6M Return vs Nifty Z-Score])</f>
        <v>690</v>
      </c>
      <c r="AU416">
        <f>_xlfn.RANK.AVG(Table2[[#This Row],[Sharpe Ratio Z-Score]],Table2[Sharpe Ratio Z-Score])</f>
        <v>309</v>
      </c>
      <c r="AV416">
        <f>(Table2[[#This Row],[Rank 1Y]]+Table2[[#This Row],[Rank 6M]]+Table2[[#This Row],[Rank Sharpe]])/3</f>
        <v>407</v>
      </c>
    </row>
    <row r="417" spans="1:48" hidden="1" x14ac:dyDescent="0.3">
      <c r="A417" t="s">
        <v>454</v>
      </c>
      <c r="B417" t="s">
        <v>455</v>
      </c>
      <c r="C417" t="s">
        <v>3157</v>
      </c>
      <c r="D417" t="s">
        <v>32</v>
      </c>
      <c r="E417">
        <v>50852.943192655999</v>
      </c>
      <c r="F417">
        <v>57.61</v>
      </c>
      <c r="G417">
        <v>3.61149720259976</v>
      </c>
      <c r="H417">
        <f>(Table2[[#This Row],[1Y Return vs Nifty]]-AVERAGE(Table2[1Y Return vs Nifty]))/_xlfn.STDEV.P(Table2[1Y Return vs Nifty])</f>
        <v>-0.35514927280571518</v>
      </c>
      <c r="I417">
        <v>2.9890421086429901</v>
      </c>
      <c r="J417">
        <f>(Table2[[#This Row],[1M Return vs Nifty]]-AVERAGE(Table2[1M Return vs Nifty]))/_xlfn.STDEV.P(Table2[1M Return vs Nifty])</f>
        <v>0.23692509635072617</v>
      </c>
      <c r="K417">
        <v>-13.985001883730201</v>
      </c>
      <c r="L417">
        <f>(Table2[[#This Row],[6M Return vs Nifty]]-AVERAGE(Table2[6M Return vs Nifty]))/_xlfn.STDEV.P(Table2[6M Return vs Nifty])</f>
        <v>-0.74771587452113542</v>
      </c>
      <c r="M417">
        <v>5.6314221251519596</v>
      </c>
      <c r="N417">
        <f>(Table2[[#This Row],[1W Return vs Nifty]]-AVERAGE(Table2[1W Return vs Nifty]))/_xlfn.STDEV.P(Table2[1W Return vs Nifty])</f>
        <v>0.69351809995650737</v>
      </c>
      <c r="O417">
        <v>56.44</v>
      </c>
      <c r="P417">
        <v>57.622527714778698</v>
      </c>
      <c r="Q417">
        <v>57.580337769223298</v>
      </c>
      <c r="R417">
        <v>62.8267440923549</v>
      </c>
      <c r="S417">
        <f>(Table2[[#This Row],[Close Price]]-Table2[[#This Row],[20D EMA]])/Table2[[#This Row],[20D EMA]]</f>
        <v>2.0729978738483375E-2</v>
      </c>
      <c r="T417">
        <f>(Table2[[#This Row],[Close Price]]-Table2[[#This Row],[50D EMA]])/Table2[[#This Row],[50D EMA]]</f>
        <v>-2.1741001784421571E-4</v>
      </c>
      <c r="U417">
        <f>(Table2[[#This Row],[Close Price]]-Table2[[#This Row],[200D EMA]])/Table2[[#This Row],[200D EMA]]</f>
        <v>5.1514513331937079E-4</v>
      </c>
      <c r="V417">
        <v>1.19479101551648</v>
      </c>
      <c r="W417">
        <v>57.33</v>
      </c>
      <c r="X417">
        <v>59.67</v>
      </c>
      <c r="Y417">
        <v>55.56</v>
      </c>
      <c r="Z417">
        <v>59.67</v>
      </c>
      <c r="AA417">
        <v>55.56</v>
      </c>
      <c r="AB417">
        <v>59.67</v>
      </c>
      <c r="AC417" s="1">
        <f>(Table2[[#This Row],[Close Price]]/Table2[[#This Row],[Day Low]])-1</f>
        <v>4.8840048840048667E-3</v>
      </c>
      <c r="AD417" s="1">
        <f>(Table2[[#This Row],[Day High]]/Table2[[#This Row],[Close Price]])-1</f>
        <v>3.5757680958167004E-2</v>
      </c>
      <c r="AE417" s="1">
        <f>(Table2[[#This Row],[Close Price]]/Table2[[#This Row],[Current Week Low]])-1</f>
        <v>3.6897048236141039E-2</v>
      </c>
      <c r="AF417" s="1">
        <f>(Table2[[#This Row],[Current Week High]]/Table2[[#This Row],[Close Price]])-1</f>
        <v>3.5757680958167004E-2</v>
      </c>
      <c r="AG417" s="1">
        <f>(Table2[[#This Row],[Close Price]]/Table2[[#This Row],[Current Month Low]])-1</f>
        <v>3.6897048236141039E-2</v>
      </c>
      <c r="AH417" s="1">
        <f>(Table2[[#This Row],[Current Month High]]/Table2[[#This Row],[Close Price]])-1</f>
        <v>3.5757680958167004E-2</v>
      </c>
      <c r="AI417">
        <v>33.483770178788397</v>
      </c>
      <c r="AJ417">
        <v>32.2847301951779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-7.0000000000000007E-2</v>
      </c>
      <c r="AM417" t="s">
        <v>3202</v>
      </c>
      <c r="AN417">
        <v>8.76</v>
      </c>
      <c r="AO417" t="s">
        <v>3203</v>
      </c>
      <c r="AP417">
        <v>0.110118329298586</v>
      </c>
      <c r="AQ417">
        <f>(Table2[[#This Row],[Sharpe Ratio]]-AVERAGE(Table2[Sharpe Ratio]))/_xlfn.STDEV.P(Table2[Sharpe Ratio])</f>
        <v>0.55862895252855194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439</v>
      </c>
      <c r="AT417">
        <f>_xlfn.RANK.AVG(Table2[[#This Row],[6M Return vs Nifty Z-Score]],Table2[6M Return vs Nifty Z-Score])</f>
        <v>587</v>
      </c>
      <c r="AU417">
        <f>_xlfn.RANK.AVG(Table2[[#This Row],[Sharpe Ratio Z-Score]],Table2[Sharpe Ratio Z-Score])</f>
        <v>205</v>
      </c>
      <c r="AV417">
        <f>(Table2[[#This Row],[Rank 1Y]]+Table2[[#This Row],[Rank 6M]]+Table2[[#This Row],[Rank Sharpe]])/3</f>
        <v>410.33333333333331</v>
      </c>
    </row>
    <row r="418" spans="1:48" hidden="1" x14ac:dyDescent="0.3">
      <c r="A418" t="s">
        <v>1469</v>
      </c>
      <c r="B418" t="s">
        <v>1470</v>
      </c>
      <c r="C418" t="s">
        <v>3160</v>
      </c>
      <c r="D418" t="s">
        <v>46</v>
      </c>
      <c r="E418">
        <v>7189.5587833050004</v>
      </c>
      <c r="F418">
        <v>191.47</v>
      </c>
      <c r="G418">
        <v>11.436390693447599</v>
      </c>
      <c r="H418">
        <f>(Table2[[#This Row],[1Y Return vs Nifty]]-AVERAGE(Table2[1Y Return vs Nifty]))/_xlfn.STDEV.P(Table2[1Y Return vs Nifty])</f>
        <v>-0.21663283266351996</v>
      </c>
      <c r="I418">
        <v>2.4933338014061901</v>
      </c>
      <c r="J418">
        <f>(Table2[[#This Row],[1M Return vs Nifty]]-AVERAGE(Table2[1M Return vs Nifty]))/_xlfn.STDEV.P(Table2[1M Return vs Nifty])</f>
        <v>0.1847852418461737</v>
      </c>
      <c r="K418">
        <v>-14.808011996228</v>
      </c>
      <c r="L418">
        <f>(Table2[[#This Row],[6M Return vs Nifty]]-AVERAGE(Table2[6M Return vs Nifty]))/_xlfn.STDEV.P(Table2[6M Return vs Nifty])</f>
        <v>-0.77441517857442188</v>
      </c>
      <c r="M418">
        <v>0.32073806422148998</v>
      </c>
      <c r="N418">
        <f>(Table2[[#This Row],[1W Return vs Nifty]]-AVERAGE(Table2[1W Return vs Nifty]))/_xlfn.STDEV.P(Table2[1W Return vs Nifty])</f>
        <v>-0.65476704925264284</v>
      </c>
      <c r="O418">
        <v>189.25</v>
      </c>
      <c r="P418">
        <v>190.14545535882701</v>
      </c>
      <c r="Q418">
        <v>189.94955006457599</v>
      </c>
      <c r="R418">
        <v>61.544377991869702</v>
      </c>
      <c r="S418">
        <f>(Table2[[#This Row],[Close Price]]-Table2[[#This Row],[20D EMA]])/Table2[[#This Row],[20D EMA]]</f>
        <v>1.1730515191545568E-2</v>
      </c>
      <c r="T418">
        <f>(Table2[[#This Row],[Close Price]]-Table2[[#This Row],[50D EMA]])/Table2[[#This Row],[50D EMA]]</f>
        <v>6.9659547669620545E-3</v>
      </c>
      <c r="U418">
        <f>(Table2[[#This Row],[Close Price]]-Table2[[#This Row],[200D EMA]])/Table2[[#This Row],[200D EMA]]</f>
        <v>8.0044934821225603E-3</v>
      </c>
      <c r="V418">
        <v>0.74478037659017804</v>
      </c>
      <c r="W418">
        <v>190.83</v>
      </c>
      <c r="X418">
        <v>194.62</v>
      </c>
      <c r="Y418">
        <v>190.56</v>
      </c>
      <c r="Z418">
        <v>194.99</v>
      </c>
      <c r="AA418">
        <v>190.56</v>
      </c>
      <c r="AB418">
        <v>200</v>
      </c>
      <c r="AC418" s="1">
        <f>(Table2[[#This Row],[Close Price]]/Table2[[#This Row],[Day Low]])-1</f>
        <v>3.3537703715347256E-3</v>
      </c>
      <c r="AD418" s="1">
        <f>(Table2[[#This Row],[Day High]]/Table2[[#This Row],[Close Price]])-1</f>
        <v>1.6451663445970599E-2</v>
      </c>
      <c r="AE418" s="1">
        <f>(Table2[[#This Row],[Close Price]]/Table2[[#This Row],[Current Week Low]])-1</f>
        <v>4.775398824517163E-3</v>
      </c>
      <c r="AF418" s="1">
        <f>(Table2[[#This Row],[Current Week High]]/Table2[[#This Row],[Close Price]])-1</f>
        <v>1.8384081057084778E-2</v>
      </c>
      <c r="AG418" s="1">
        <f>(Table2[[#This Row],[Close Price]]/Table2[[#This Row],[Current Month Low]])-1</f>
        <v>4.775398824517163E-3</v>
      </c>
      <c r="AH418" s="1">
        <f>(Table2[[#This Row],[Current Month High]]/Table2[[#This Row],[Close Price]])-1</f>
        <v>4.4550060061628427E-2</v>
      </c>
      <c r="AI418">
        <v>30.203164986681902</v>
      </c>
      <c r="AJ418">
        <v>39.555393586005799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0.05</v>
      </c>
      <c r="AM418" t="s">
        <v>3203</v>
      </c>
      <c r="AN418">
        <v>6.15</v>
      </c>
      <c r="AO418" t="s">
        <v>3203</v>
      </c>
      <c r="AP418">
        <v>8.6974136902306001E-2</v>
      </c>
      <c r="AQ418">
        <f>(Table2[[#This Row],[Sharpe Ratio]]-AVERAGE(Table2[Sharpe Ratio]))/_xlfn.STDEV.P(Table2[Sharpe Ratio])</f>
        <v>0.28251775258004913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366</v>
      </c>
      <c r="AT418">
        <f>_xlfn.RANK.AVG(Table2[[#This Row],[6M Return vs Nifty Z-Score]],Table2[6M Return vs Nifty Z-Score])</f>
        <v>596</v>
      </c>
      <c r="AU418">
        <f>_xlfn.RANK.AVG(Table2[[#This Row],[Sharpe Ratio Z-Score]],Table2[Sharpe Ratio Z-Score])</f>
        <v>270</v>
      </c>
      <c r="AV418">
        <f>(Table2[[#This Row],[Rank 1Y]]+Table2[[#This Row],[Rank 6M]]+Table2[[#This Row],[Rank Sharpe]])/3</f>
        <v>410.66666666666669</v>
      </c>
    </row>
    <row r="419" spans="1:48" hidden="1" x14ac:dyDescent="0.3">
      <c r="A419" t="s">
        <v>734</v>
      </c>
      <c r="B419" t="s">
        <v>735</v>
      </c>
      <c r="C419" t="s">
        <v>3161</v>
      </c>
      <c r="D419" t="s">
        <v>51</v>
      </c>
      <c r="E419">
        <v>24334.362344100002</v>
      </c>
      <c r="F419">
        <v>5347.2</v>
      </c>
      <c r="G419">
        <v>12.966017114205499</v>
      </c>
      <c r="H419">
        <f>(Table2[[#This Row],[1Y Return vs Nifty]]-AVERAGE(Table2[1Y Return vs Nifty]))/_xlfn.STDEV.P(Table2[1Y Return vs Nifty])</f>
        <v>-0.18955535144302163</v>
      </c>
      <c r="I419">
        <v>-2.60814195729106</v>
      </c>
      <c r="J419">
        <f>(Table2[[#This Row],[1M Return vs Nifty]]-AVERAGE(Table2[1M Return vs Nifty]))/_xlfn.STDEV.P(Table2[1M Return vs Nifty])</f>
        <v>-0.35180089143787552</v>
      </c>
      <c r="K419">
        <v>16.940935498550999</v>
      </c>
      <c r="L419">
        <f>(Table2[[#This Row],[6M Return vs Nifty]]-AVERAGE(Table2[6M Return vs Nifty]))/_xlfn.STDEV.P(Table2[6M Return vs Nifty])</f>
        <v>0.25555369989084487</v>
      </c>
      <c r="M419">
        <v>3.8292099758625699</v>
      </c>
      <c r="N419">
        <f>(Table2[[#This Row],[1W Return vs Nifty]]-AVERAGE(Table2[1W Return vs Nifty]))/_xlfn.STDEV.P(Table2[1W Return vs Nifty])</f>
        <v>0.23596953394645306</v>
      </c>
      <c r="O419">
        <v>5383.24</v>
      </c>
      <c r="P419">
        <v>5507.58789705852</v>
      </c>
      <c r="Q419">
        <v>5066.7679335995199</v>
      </c>
      <c r="R419">
        <v>49.404026584791197</v>
      </c>
      <c r="S419">
        <f>(Table2[[#This Row],[Close Price]]-Table2[[#This Row],[20D EMA]])/Table2[[#This Row],[20D EMA]]</f>
        <v>-6.694852913858562E-3</v>
      </c>
      <c r="T419">
        <f>(Table2[[#This Row],[Close Price]]-Table2[[#This Row],[50D EMA]])/Table2[[#This Row],[50D EMA]]</f>
        <v>-2.9121259625140027E-2</v>
      </c>
      <c r="U419">
        <f>(Table2[[#This Row],[Close Price]]-Table2[[#This Row],[200D EMA]])/Table2[[#This Row],[200D EMA]]</f>
        <v>5.5347327936777269E-2</v>
      </c>
      <c r="V419">
        <v>0.42580631434487898</v>
      </c>
      <c r="W419">
        <v>5297.35</v>
      </c>
      <c r="X419">
        <v>5387.85</v>
      </c>
      <c r="Y419">
        <v>5036.6499999999996</v>
      </c>
      <c r="Z419">
        <v>5387.85</v>
      </c>
      <c r="AA419">
        <v>5036.6499999999996</v>
      </c>
      <c r="AB419">
        <v>5387.85</v>
      </c>
      <c r="AC419" s="1">
        <f>(Table2[[#This Row],[Close Price]]/Table2[[#This Row],[Day Low]])-1</f>
        <v>9.4103655601385228E-3</v>
      </c>
      <c r="AD419" s="1">
        <f>(Table2[[#This Row],[Day High]]/Table2[[#This Row],[Close Price]])-1</f>
        <v>7.6021095152605245E-3</v>
      </c>
      <c r="AE419" s="1">
        <f>(Table2[[#This Row],[Close Price]]/Table2[[#This Row],[Current Week Low]])-1</f>
        <v>6.1658046519015741E-2</v>
      </c>
      <c r="AF419" s="1">
        <f>(Table2[[#This Row],[Current Week High]]/Table2[[#This Row],[Close Price]])-1</f>
        <v>7.6021095152605245E-3</v>
      </c>
      <c r="AG419" s="1">
        <f>(Table2[[#This Row],[Close Price]]/Table2[[#This Row],[Current Month Low]])-1</f>
        <v>6.1658046519015741E-2</v>
      </c>
      <c r="AH419" s="1">
        <f>(Table2[[#This Row],[Current Month High]]/Table2[[#This Row],[Close Price]])-1</f>
        <v>7.6021095152605245E-3</v>
      </c>
      <c r="AI419">
        <v>20.645384500299201</v>
      </c>
      <c r="AJ419">
        <v>38.888311688311603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-0.1</v>
      </c>
      <c r="AM419" t="s">
        <v>3202</v>
      </c>
      <c r="AN419">
        <v>-2.84</v>
      </c>
      <c r="AO419" t="s">
        <v>3202</v>
      </c>
      <c r="AP419">
        <v>-4.1666231491434003E-2</v>
      </c>
      <c r="AQ419">
        <f>(Table2[[#This Row],[Sharpe Ratio]]-AVERAGE(Table2[Sharpe Ratio]))/_xlfn.STDEV.P(Table2[Sharpe Ratio])</f>
        <v>-1.2521673153129238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353</v>
      </c>
      <c r="AT419">
        <f>_xlfn.RANK.AVG(Table2[[#This Row],[6M Return vs Nifty Z-Score]],Table2[6M Return vs Nifty Z-Score])</f>
        <v>222</v>
      </c>
      <c r="AU419">
        <f>_xlfn.RANK.AVG(Table2[[#This Row],[Sharpe Ratio Z-Score]],Table2[Sharpe Ratio Z-Score])</f>
        <v>658</v>
      </c>
      <c r="AV419">
        <f>(Table2[[#This Row],[Rank 1Y]]+Table2[[#This Row],[Rank 6M]]+Table2[[#This Row],[Rank Sharpe]])/3</f>
        <v>411</v>
      </c>
    </row>
    <row r="420" spans="1:48" hidden="1" x14ac:dyDescent="0.3">
      <c r="A420" t="s">
        <v>1599</v>
      </c>
      <c r="B420" t="s">
        <v>1600</v>
      </c>
      <c r="C420" t="s">
        <v>3163</v>
      </c>
      <c r="D420" t="s">
        <v>264</v>
      </c>
      <c r="E420">
        <v>6075.7519071999996</v>
      </c>
      <c r="F420">
        <v>2220.0500000000002</v>
      </c>
      <c r="G420">
        <v>-26.2806560806664</v>
      </c>
      <c r="H420">
        <f>(Table2[[#This Row],[1Y Return vs Nifty]]-AVERAGE(Table2[1Y Return vs Nifty]))/_xlfn.STDEV.P(Table2[1Y Return vs Nifty])</f>
        <v>-0.88430084091660921</v>
      </c>
      <c r="I420">
        <v>-4.7737135485682503</v>
      </c>
      <c r="J420">
        <f>(Table2[[#This Row],[1M Return vs Nifty]]-AVERAGE(Table2[1M Return vs Nifty]))/_xlfn.STDEV.P(Table2[1M Return vs Nifty])</f>
        <v>-0.57958119295791133</v>
      </c>
      <c r="K420">
        <v>7.2611822008668803</v>
      </c>
      <c r="L420">
        <f>(Table2[[#This Row],[6M Return vs Nifty]]-AVERAGE(Table2[6M Return vs Nifty]))/_xlfn.STDEV.P(Table2[6M Return vs Nifty])</f>
        <v>-5.8467564892048629E-2</v>
      </c>
      <c r="M420">
        <v>4.4821341019220498</v>
      </c>
      <c r="N420">
        <f>(Table2[[#This Row],[1W Return vs Nifty]]-AVERAGE(Table2[1W Return vs Nifty]))/_xlfn.STDEV.P(Table2[1W Return vs Nifty])</f>
        <v>0.40173497821430887</v>
      </c>
      <c r="O420">
        <v>2231.23</v>
      </c>
      <c r="P420">
        <v>2307.38307545113</v>
      </c>
      <c r="Q420">
        <v>2290.3183880564602</v>
      </c>
      <c r="R420">
        <v>54.932159333090503</v>
      </c>
      <c r="S420">
        <f>(Table2[[#This Row],[Close Price]]-Table2[[#This Row],[20D EMA]])/Table2[[#This Row],[20D EMA]]</f>
        <v>-5.0106891714434805E-3</v>
      </c>
      <c r="T420">
        <f>(Table2[[#This Row],[Close Price]]-Table2[[#This Row],[50D EMA]])/Table2[[#This Row],[50D EMA]]</f>
        <v>-3.784940453983994E-2</v>
      </c>
      <c r="U420">
        <f>(Table2[[#This Row],[Close Price]]-Table2[[#This Row],[200D EMA]])/Table2[[#This Row],[200D EMA]]</f>
        <v>-3.0680619962226749E-2</v>
      </c>
      <c r="V420">
        <v>0.49413331784282399</v>
      </c>
      <c r="W420">
        <v>2200</v>
      </c>
      <c r="X420">
        <v>2303.85</v>
      </c>
      <c r="Y420">
        <v>2142.5500000000002</v>
      </c>
      <c r="Z420">
        <v>2319.9499999999998</v>
      </c>
      <c r="AA420">
        <v>2142.5500000000002</v>
      </c>
      <c r="AB420">
        <v>2319.9499999999998</v>
      </c>
      <c r="AC420" s="1">
        <f>(Table2[[#This Row],[Close Price]]/Table2[[#This Row],[Day Low]])-1</f>
        <v>9.1136363636363793E-3</v>
      </c>
      <c r="AD420" s="1">
        <f>(Table2[[#This Row],[Day High]]/Table2[[#This Row],[Close Price]])-1</f>
        <v>3.7746897592396467E-2</v>
      </c>
      <c r="AE420" s="1">
        <f>(Table2[[#This Row],[Close Price]]/Table2[[#This Row],[Current Week Low]])-1</f>
        <v>3.6171851298686164E-2</v>
      </c>
      <c r="AF420" s="1">
        <f>(Table2[[#This Row],[Current Week High]]/Table2[[#This Row],[Close Price]])-1</f>
        <v>4.4998986509312777E-2</v>
      </c>
      <c r="AG420" s="1">
        <f>(Table2[[#This Row],[Close Price]]/Table2[[#This Row],[Current Month Low]])-1</f>
        <v>3.6171851298686164E-2</v>
      </c>
      <c r="AH420" s="1">
        <f>(Table2[[#This Row],[Current Month High]]/Table2[[#This Row],[Close Price]])-1</f>
        <v>4.4998986509312777E-2</v>
      </c>
      <c r="AI420">
        <v>25.853021328348401</v>
      </c>
      <c r="AJ420">
        <v>29.072674418604599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0.02</v>
      </c>
      <c r="AM420" t="s">
        <v>3203</v>
      </c>
      <c r="AN420">
        <v>3.35</v>
      </c>
      <c r="AO420" t="s">
        <v>3203</v>
      </c>
      <c r="AP420">
        <v>8.3041172307053004E-2</v>
      </c>
      <c r="AQ420">
        <f>(Table2[[#This Row],[Sharpe Ratio]]-AVERAGE(Table2[Sharpe Ratio]))/_xlfn.STDEV.P(Table2[Sharpe Ratio])</f>
        <v>0.23559731763219474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625</v>
      </c>
      <c r="AT420">
        <f>_xlfn.RANK.AVG(Table2[[#This Row],[6M Return vs Nifty Z-Score]],Table2[6M Return vs Nifty Z-Score])</f>
        <v>328</v>
      </c>
      <c r="AU420">
        <f>_xlfn.RANK.AVG(Table2[[#This Row],[Sharpe Ratio Z-Score]],Table2[Sharpe Ratio Z-Score])</f>
        <v>280</v>
      </c>
      <c r="AV420">
        <f>(Table2[[#This Row],[Rank 1Y]]+Table2[[#This Row],[Rank 6M]]+Table2[[#This Row],[Rank Sharpe]])/3</f>
        <v>411</v>
      </c>
    </row>
    <row r="421" spans="1:48" hidden="1" x14ac:dyDescent="0.3">
      <c r="A421" t="s">
        <v>73</v>
      </c>
      <c r="B421" t="s">
        <v>74</v>
      </c>
      <c r="C421" t="s">
        <v>3165</v>
      </c>
      <c r="D421" t="s">
        <v>75</v>
      </c>
      <c r="E421">
        <v>324933.28937208001</v>
      </c>
      <c r="F421">
        <v>11050.8</v>
      </c>
      <c r="G421">
        <v>2.5332296539365098</v>
      </c>
      <c r="H421">
        <f>(Table2[[#This Row],[1Y Return vs Nifty]]-AVERAGE(Table2[1Y Return vs Nifty]))/_xlfn.STDEV.P(Table2[1Y Return vs Nifty])</f>
        <v>-0.37423678914525088</v>
      </c>
      <c r="I421">
        <v>0.46141767813304602</v>
      </c>
      <c r="J421">
        <f>(Table2[[#This Row],[1M Return vs Nifty]]-AVERAGE(Table2[1M Return vs Nifty]))/_xlfn.STDEV.P(Table2[1M Return vs Nifty])</f>
        <v>-2.8936839237100581E-2</v>
      </c>
      <c r="K421">
        <v>5.6277592965057597</v>
      </c>
      <c r="L421">
        <f>(Table2[[#This Row],[6M Return vs Nifty]]-AVERAGE(Table2[6M Return vs Nifty]))/_xlfn.STDEV.P(Table2[6M Return vs Nifty])</f>
        <v>-0.11145750281490299</v>
      </c>
      <c r="M421">
        <v>0.82497387346464601</v>
      </c>
      <c r="N421">
        <f>(Table2[[#This Row],[1W Return vs Nifty]]-AVERAGE(Table2[1W Return vs Nifty]))/_xlfn.STDEV.P(Table2[1W Return vs Nifty])</f>
        <v>-0.52675083787536692</v>
      </c>
      <c r="O421">
        <v>11165.52</v>
      </c>
      <c r="P421">
        <v>11279.7270554881</v>
      </c>
      <c r="Q421">
        <v>10666.6266634699</v>
      </c>
      <c r="R421">
        <v>58.670799705481997</v>
      </c>
      <c r="S421">
        <f>(Table2[[#This Row],[Close Price]]-Table2[[#This Row],[20D EMA]])/Table2[[#This Row],[20D EMA]]</f>
        <v>-1.0274487887711558E-2</v>
      </c>
      <c r="T421">
        <f>(Table2[[#This Row],[Close Price]]-Table2[[#This Row],[50D EMA]])/Table2[[#This Row],[50D EMA]]</f>
        <v>-2.029544282073005E-2</v>
      </c>
      <c r="U421">
        <f>(Table2[[#This Row],[Close Price]]-Table2[[#This Row],[200D EMA]])/Table2[[#This Row],[200D EMA]]</f>
        <v>3.6016385371935904E-2</v>
      </c>
      <c r="V421">
        <v>0.96728531048959199</v>
      </c>
      <c r="W421">
        <v>11001.1</v>
      </c>
      <c r="X421">
        <v>11244.95</v>
      </c>
      <c r="Y421">
        <v>10930.05</v>
      </c>
      <c r="Z421">
        <v>11306.9</v>
      </c>
      <c r="AA421">
        <v>10930.05</v>
      </c>
      <c r="AB421">
        <v>11306.9</v>
      </c>
      <c r="AC421" s="1">
        <f>(Table2[[#This Row],[Close Price]]/Table2[[#This Row],[Day Low]])-1</f>
        <v>4.5177300451773039E-3</v>
      </c>
      <c r="AD421" s="1">
        <f>(Table2[[#This Row],[Day High]]/Table2[[#This Row],[Close Price]])-1</f>
        <v>1.7568863792666756E-2</v>
      </c>
      <c r="AE421" s="1">
        <f>(Table2[[#This Row],[Close Price]]/Table2[[#This Row],[Current Week Low]])-1</f>
        <v>1.1047524942703779E-2</v>
      </c>
      <c r="AF421" s="1">
        <f>(Table2[[#This Row],[Current Week High]]/Table2[[#This Row],[Close Price]])-1</f>
        <v>2.317479277518375E-2</v>
      </c>
      <c r="AG421" s="1">
        <f>(Table2[[#This Row],[Close Price]]/Table2[[#This Row],[Current Month Low]])-1</f>
        <v>1.1047524942703779E-2</v>
      </c>
      <c r="AH421" s="1">
        <f>(Table2[[#This Row],[Current Month High]]/Table2[[#This Row],[Close Price]])-1</f>
        <v>2.317479277518375E-2</v>
      </c>
      <c r="AI421">
        <v>9.8382017591486601</v>
      </c>
      <c r="AJ421">
        <v>29.323994593361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0.04</v>
      </c>
      <c r="AM421" t="s">
        <v>3203</v>
      </c>
      <c r="AN421">
        <v>2.08</v>
      </c>
      <c r="AO421" t="s">
        <v>3203</v>
      </c>
      <c r="AP421">
        <v>3.1366957589561997E-2</v>
      </c>
      <c r="AQ421">
        <f>(Table2[[#This Row],[Sharpe Ratio]]-AVERAGE(Table2[Sharpe Ratio]))/_xlfn.STDEV.P(Table2[Sharpe Ratio])</f>
        <v>-0.38087826240732786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444</v>
      </c>
      <c r="AT421">
        <f>_xlfn.RANK.AVG(Table2[[#This Row],[6M Return vs Nifty Z-Score]],Table2[6M Return vs Nifty Z-Score])</f>
        <v>350</v>
      </c>
      <c r="AU421">
        <f>_xlfn.RANK.AVG(Table2[[#This Row],[Sharpe Ratio Z-Score]],Table2[Sharpe Ratio Z-Score])</f>
        <v>441</v>
      </c>
      <c r="AV421">
        <f>(Table2[[#This Row],[Rank 1Y]]+Table2[[#This Row],[Rank 6M]]+Table2[[#This Row],[Rank Sharpe]])/3</f>
        <v>411.66666666666669</v>
      </c>
    </row>
    <row r="422" spans="1:48" hidden="1" x14ac:dyDescent="0.3">
      <c r="A422" t="s">
        <v>518</v>
      </c>
      <c r="B422" t="s">
        <v>519</v>
      </c>
      <c r="C422" t="s">
        <v>3156</v>
      </c>
      <c r="D422" t="s">
        <v>21</v>
      </c>
      <c r="E422">
        <v>40399.404112445001</v>
      </c>
      <c r="F422">
        <v>1441.55</v>
      </c>
      <c r="G422">
        <v>-11.3619950003739</v>
      </c>
      <c r="H422">
        <f>(Table2[[#This Row],[1Y Return vs Nifty]]-AVERAGE(Table2[1Y Return vs Nifty]))/_xlfn.STDEV.P(Table2[1Y Return vs Nifty])</f>
        <v>-0.62021036774313631</v>
      </c>
      <c r="I422">
        <v>-10.211461766775701</v>
      </c>
      <c r="J422">
        <f>(Table2[[#This Row],[1M Return vs Nifty]]-AVERAGE(Table2[1M Return vs Nifty]))/_xlfn.STDEV.P(Table2[1M Return vs Nifty])</f>
        <v>-1.1515373147145851</v>
      </c>
      <c r="K422">
        <v>-13.0318901787083</v>
      </c>
      <c r="L422">
        <f>(Table2[[#This Row],[6M Return vs Nifty]]-AVERAGE(Table2[6M Return vs Nifty]))/_xlfn.STDEV.P(Table2[6M Return vs Nifty])</f>
        <v>-0.71679593948911713</v>
      </c>
      <c r="M422">
        <v>7.03640201798326</v>
      </c>
      <c r="N422">
        <f>(Table2[[#This Row],[1W Return vs Nifty]]-AVERAGE(Table2[1W Return vs Nifty]))/_xlfn.STDEV.P(Table2[1W Return vs Nifty])</f>
        <v>1.0502166914577327</v>
      </c>
      <c r="O422">
        <v>1517.87</v>
      </c>
      <c r="P422">
        <v>1616.5567335584899</v>
      </c>
      <c r="Q422">
        <v>1577.54491020091</v>
      </c>
      <c r="R422">
        <v>50.313032953131703</v>
      </c>
      <c r="S422">
        <f>(Table2[[#This Row],[Close Price]]-Table2[[#This Row],[20D EMA]])/Table2[[#This Row],[20D EMA]]</f>
        <v>-5.0280985855178602E-2</v>
      </c>
      <c r="T422">
        <f>(Table2[[#This Row],[Close Price]]-Table2[[#This Row],[50D EMA]])/Table2[[#This Row],[50D EMA]]</f>
        <v>-0.10825894936161724</v>
      </c>
      <c r="U422">
        <f>(Table2[[#This Row],[Close Price]]-Table2[[#This Row],[200D EMA]])/Table2[[#This Row],[200D EMA]]</f>
        <v>-8.6206680596871393E-2</v>
      </c>
      <c r="V422">
        <v>2.42175973506852</v>
      </c>
      <c r="W422">
        <v>1435</v>
      </c>
      <c r="X422">
        <v>1520</v>
      </c>
      <c r="Y422">
        <v>1378</v>
      </c>
      <c r="Z422">
        <v>1520</v>
      </c>
      <c r="AA422">
        <v>1378</v>
      </c>
      <c r="AB422">
        <v>1520</v>
      </c>
      <c r="AC422" s="1">
        <f>(Table2[[#This Row],[Close Price]]/Table2[[#This Row],[Day Low]])-1</f>
        <v>4.5644599303136246E-3</v>
      </c>
      <c r="AD422" s="1">
        <f>(Table2[[#This Row],[Day High]]/Table2[[#This Row],[Close Price]])-1</f>
        <v>5.4420588949394721E-2</v>
      </c>
      <c r="AE422" s="1">
        <f>(Table2[[#This Row],[Close Price]]/Table2[[#This Row],[Current Week Low]])-1</f>
        <v>4.6117561683599373E-2</v>
      </c>
      <c r="AF422" s="1">
        <f>(Table2[[#This Row],[Current Week High]]/Table2[[#This Row],[Close Price]])-1</f>
        <v>5.4420588949394721E-2</v>
      </c>
      <c r="AG422" s="1">
        <f>(Table2[[#This Row],[Close Price]]/Table2[[#This Row],[Current Month Low]])-1</f>
        <v>4.6117561683599373E-2</v>
      </c>
      <c r="AH422" s="1">
        <f>(Table2[[#This Row],[Current Month High]]/Table2[[#This Row],[Close Price]])-1</f>
        <v>5.4420588949394721E-2</v>
      </c>
      <c r="AI422">
        <v>33.7934861780722</v>
      </c>
      <c r="AJ422">
        <v>15.217999440514699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-0.22</v>
      </c>
      <c r="AM422" t="s">
        <v>3202</v>
      </c>
      <c r="AN422">
        <v>-14.7</v>
      </c>
      <c r="AO422" t="s">
        <v>3202</v>
      </c>
      <c r="AP422">
        <v>0.14548909841621299</v>
      </c>
      <c r="AQ422">
        <f>(Table2[[#This Row],[Sharpe Ratio]]-AVERAGE(Table2[Sharpe Ratio]))/_xlfn.STDEV.P(Table2[Sharpe Ratio])</f>
        <v>0.98060373293779091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541</v>
      </c>
      <c r="AT422">
        <f>_xlfn.RANK.AVG(Table2[[#This Row],[6M Return vs Nifty Z-Score]],Table2[6M Return vs Nifty Z-Score])</f>
        <v>574</v>
      </c>
      <c r="AU422">
        <f>_xlfn.RANK.AVG(Table2[[#This Row],[Sharpe Ratio Z-Score]],Table2[Sharpe Ratio Z-Score])</f>
        <v>120</v>
      </c>
      <c r="AV422">
        <f>(Table2[[#This Row],[Rank 1Y]]+Table2[[#This Row],[Rank 6M]]+Table2[[#This Row],[Rank Sharpe]])/3</f>
        <v>411.66666666666669</v>
      </c>
    </row>
    <row r="423" spans="1:48" hidden="1" x14ac:dyDescent="0.3">
      <c r="A423" t="s">
        <v>381</v>
      </c>
      <c r="B423" t="s">
        <v>382</v>
      </c>
      <c r="C423" t="s">
        <v>3167</v>
      </c>
      <c r="D423" t="s">
        <v>196</v>
      </c>
      <c r="E423">
        <v>63312.308497835998</v>
      </c>
      <c r="F423">
        <v>215.9</v>
      </c>
      <c r="G423">
        <v>3.24488827741623</v>
      </c>
      <c r="H423">
        <f>(Table2[[#This Row],[1Y Return vs Nifty]]-AVERAGE(Table2[1Y Return vs Nifty]))/_xlfn.STDEV.P(Table2[1Y Return vs Nifty])</f>
        <v>-0.36163899222492185</v>
      </c>
      <c r="I423">
        <v>-2.18787268968756</v>
      </c>
      <c r="J423">
        <f>(Table2[[#This Row],[1M Return vs Nifty]]-AVERAGE(Table2[1M Return vs Nifty]))/_xlfn.STDEV.P(Table2[1M Return vs Nifty])</f>
        <v>-0.3075959060751558</v>
      </c>
      <c r="K423">
        <v>2.7262237346873501</v>
      </c>
      <c r="L423">
        <f>(Table2[[#This Row],[6M Return vs Nifty]]-AVERAGE(Table2[6M Return vs Nifty]))/_xlfn.STDEV.P(Table2[6M Return vs Nifty])</f>
        <v>-0.20558633429584081</v>
      </c>
      <c r="M423">
        <v>2.61316874302076</v>
      </c>
      <c r="N423">
        <f>(Table2[[#This Row],[1W Return vs Nifty]]-AVERAGE(Table2[1W Return vs Nifty]))/_xlfn.STDEV.P(Table2[1W Return vs Nifty])</f>
        <v>-7.2761001753939222E-2</v>
      </c>
      <c r="O423">
        <v>216.58</v>
      </c>
      <c r="P423">
        <v>225.62585693685901</v>
      </c>
      <c r="Q423">
        <v>215.543041369744</v>
      </c>
      <c r="R423">
        <v>54.659761922820401</v>
      </c>
      <c r="S423">
        <f>(Table2[[#This Row],[Close Price]]-Table2[[#This Row],[20D EMA]])/Table2[[#This Row],[20D EMA]]</f>
        <v>-3.1397174254317426E-3</v>
      </c>
      <c r="T423">
        <f>(Table2[[#This Row],[Close Price]]-Table2[[#This Row],[50D EMA]])/Table2[[#This Row],[50D EMA]]</f>
        <v>-4.3106127413316667E-2</v>
      </c>
      <c r="U423">
        <f>(Table2[[#This Row],[Close Price]]-Table2[[#This Row],[200D EMA]])/Table2[[#This Row],[200D EMA]]</f>
        <v>1.6560897906403452E-3</v>
      </c>
      <c r="V423">
        <v>0.87789874337761797</v>
      </c>
      <c r="W423">
        <v>213.75</v>
      </c>
      <c r="X423">
        <v>217.8</v>
      </c>
      <c r="Y423">
        <v>202</v>
      </c>
      <c r="Z423">
        <v>217.8</v>
      </c>
      <c r="AA423">
        <v>202</v>
      </c>
      <c r="AB423">
        <v>217.8</v>
      </c>
      <c r="AC423" s="1">
        <f>(Table2[[#This Row],[Close Price]]/Table2[[#This Row],[Day Low]])-1</f>
        <v>1.0058479532163878E-2</v>
      </c>
      <c r="AD423" s="1">
        <f>(Table2[[#This Row],[Day High]]/Table2[[#This Row],[Close Price]])-1</f>
        <v>8.8003705419175127E-3</v>
      </c>
      <c r="AE423" s="1">
        <f>(Table2[[#This Row],[Close Price]]/Table2[[#This Row],[Current Week Low]])-1</f>
        <v>6.8811881188118873E-2</v>
      </c>
      <c r="AF423" s="1">
        <f>(Table2[[#This Row],[Current Week High]]/Table2[[#This Row],[Close Price]])-1</f>
        <v>8.8003705419175127E-3</v>
      </c>
      <c r="AG423" s="1">
        <f>(Table2[[#This Row],[Close Price]]/Table2[[#This Row],[Current Month Low]])-1</f>
        <v>6.8811881188118873E-2</v>
      </c>
      <c r="AH423" s="1">
        <f>(Table2[[#This Row],[Current Month High]]/Table2[[#This Row],[Close Price]])-1</f>
        <v>8.8003705419175127E-3</v>
      </c>
      <c r="AI423">
        <v>22.579898100972599</v>
      </c>
      <c r="AJ423">
        <v>37.035861631228101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-0.11</v>
      </c>
      <c r="AM423" t="s">
        <v>3202</v>
      </c>
      <c r="AN423">
        <v>1.56</v>
      </c>
      <c r="AO423" t="s">
        <v>3203</v>
      </c>
      <c r="AP423">
        <v>4.0316103226464998E-2</v>
      </c>
      <c r="AQ423">
        <f>(Table2[[#This Row],[Sharpe Ratio]]-AVERAGE(Table2[Sharpe Ratio]))/_xlfn.STDEV.P(Table2[Sharpe Ratio])</f>
        <v>-0.27411457422107016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441</v>
      </c>
      <c r="AT423">
        <f>_xlfn.RANK.AVG(Table2[[#This Row],[6M Return vs Nifty Z-Score]],Table2[6M Return vs Nifty Z-Score])</f>
        <v>380</v>
      </c>
      <c r="AU423">
        <f>_xlfn.RANK.AVG(Table2[[#This Row],[Sharpe Ratio Z-Score]],Table2[Sharpe Ratio Z-Score])</f>
        <v>417</v>
      </c>
      <c r="AV423">
        <f>(Table2[[#This Row],[Rank 1Y]]+Table2[[#This Row],[Rank 6M]]+Table2[[#This Row],[Rank Sharpe]])/3</f>
        <v>412.66666666666669</v>
      </c>
    </row>
    <row r="424" spans="1:48" hidden="1" x14ac:dyDescent="0.3">
      <c r="A424" t="s">
        <v>526</v>
      </c>
      <c r="B424" t="s">
        <v>527</v>
      </c>
      <c r="C424" t="s">
        <v>3173</v>
      </c>
      <c r="D424" t="s">
        <v>528</v>
      </c>
      <c r="E424">
        <v>39914.846626799997</v>
      </c>
      <c r="F424">
        <v>36063.300000000003</v>
      </c>
      <c r="G424">
        <v>-9.5548927238525803</v>
      </c>
      <c r="H424">
        <f>(Table2[[#This Row],[1Y Return vs Nifty]]-AVERAGE(Table2[1Y Return vs Nifty]))/_xlfn.STDEV.P(Table2[1Y Return vs Nifty])</f>
        <v>-0.58822100269818567</v>
      </c>
      <c r="I424">
        <v>6.00860820488497</v>
      </c>
      <c r="J424">
        <f>(Table2[[#This Row],[1M Return vs Nifty]]-AVERAGE(Table2[1M Return vs Nifty]))/_xlfn.STDEV.P(Table2[1M Return vs Nifty])</f>
        <v>0.55453070155541617</v>
      </c>
      <c r="K424">
        <v>13.2267360844675</v>
      </c>
      <c r="L424">
        <f>(Table2[[#This Row],[6M Return vs Nifty]]-AVERAGE(Table2[6M Return vs Nifty]))/_xlfn.STDEV.P(Table2[6M Return vs Nifty])</f>
        <v>0.13506120779960235</v>
      </c>
      <c r="M424">
        <v>2.3987613126751501</v>
      </c>
      <c r="N424">
        <f>(Table2[[#This Row],[1W Return vs Nifty]]-AVERAGE(Table2[1W Return vs Nifty]))/_xlfn.STDEV.P(Table2[1W Return vs Nifty])</f>
        <v>-0.12719511059912475</v>
      </c>
      <c r="O424">
        <v>34899.980000000003</v>
      </c>
      <c r="P424">
        <v>34985.035357030101</v>
      </c>
      <c r="Q424">
        <v>33957.850770917001</v>
      </c>
      <c r="R424">
        <v>60.613255314116898</v>
      </c>
      <c r="S424">
        <f>(Table2[[#This Row],[Close Price]]-Table2[[#This Row],[20D EMA]])/Table2[[#This Row],[20D EMA]]</f>
        <v>3.333297039138703E-2</v>
      </c>
      <c r="T424">
        <f>(Table2[[#This Row],[Close Price]]-Table2[[#This Row],[50D EMA]])/Table2[[#This Row],[50D EMA]]</f>
        <v>3.0820738980709039E-2</v>
      </c>
      <c r="U424">
        <f>(Table2[[#This Row],[Close Price]]-Table2[[#This Row],[200D EMA]])/Table2[[#This Row],[200D EMA]]</f>
        <v>6.2001839965861491E-2</v>
      </c>
      <c r="V424">
        <v>0.84364803395162302</v>
      </c>
      <c r="W424">
        <v>35490.1</v>
      </c>
      <c r="X424">
        <v>36372.15</v>
      </c>
      <c r="Y424">
        <v>35250</v>
      </c>
      <c r="Z424">
        <v>37133.75</v>
      </c>
      <c r="AA424">
        <v>35250</v>
      </c>
      <c r="AB424">
        <v>37133.75</v>
      </c>
      <c r="AC424" s="1">
        <f>(Table2[[#This Row],[Close Price]]/Table2[[#This Row],[Day Low]])-1</f>
        <v>1.6150982950174919E-2</v>
      </c>
      <c r="AD424" s="1">
        <f>(Table2[[#This Row],[Day High]]/Table2[[#This Row],[Close Price]])-1</f>
        <v>8.5641081099065985E-3</v>
      </c>
      <c r="AE424" s="1">
        <f>(Table2[[#This Row],[Close Price]]/Table2[[#This Row],[Current Week Low]])-1</f>
        <v>2.3072340425531968E-2</v>
      </c>
      <c r="AF424" s="1">
        <f>(Table2[[#This Row],[Current Week High]]/Table2[[#This Row],[Close Price]])-1</f>
        <v>2.9682530439532728E-2</v>
      </c>
      <c r="AG424" s="1">
        <f>(Table2[[#This Row],[Close Price]]/Table2[[#This Row],[Current Month Low]])-1</f>
        <v>2.3072340425531968E-2</v>
      </c>
      <c r="AH424" s="1">
        <f>(Table2[[#This Row],[Current Month High]]/Table2[[#This Row],[Close Price]])-1</f>
        <v>2.9682530439532728E-2</v>
      </c>
      <c r="AI424">
        <v>13.2910743054573</v>
      </c>
      <c r="AJ424">
        <v>26.5425568310411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0</v>
      </c>
      <c r="AM424">
        <v>0</v>
      </c>
      <c r="AN424">
        <v>6.56</v>
      </c>
      <c r="AO424" t="s">
        <v>3203</v>
      </c>
      <c r="AP424">
        <v>2.5587256340760998E-2</v>
      </c>
      <c r="AQ424">
        <f>(Table2[[#This Row],[Sharpe Ratio]]-AVERAGE(Table2[Sharpe Ratio]))/_xlfn.STDEV.P(Table2[Sharpe Ratio])</f>
        <v>-0.44983034420072004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524</v>
      </c>
      <c r="AT424">
        <f>_xlfn.RANK.AVG(Table2[[#This Row],[6M Return vs Nifty Z-Score]],Table2[6M Return vs Nifty Z-Score])</f>
        <v>257</v>
      </c>
      <c r="AU424">
        <f>_xlfn.RANK.AVG(Table2[[#This Row],[Sharpe Ratio Z-Score]],Table2[Sharpe Ratio Z-Score])</f>
        <v>457</v>
      </c>
      <c r="AV424">
        <f>(Table2[[#This Row],[Rank 1Y]]+Table2[[#This Row],[Rank 6M]]+Table2[[#This Row],[Rank Sharpe]])/3</f>
        <v>412.66666666666669</v>
      </c>
    </row>
    <row r="425" spans="1:48" x14ac:dyDescent="0.3">
      <c r="A425" t="s">
        <v>620</v>
      </c>
      <c r="B425" t="s">
        <v>621</v>
      </c>
      <c r="C425" t="s">
        <v>590</v>
      </c>
      <c r="D425" t="s">
        <v>590</v>
      </c>
      <c r="E425">
        <v>31079.43795</v>
      </c>
      <c r="F425">
        <v>924.55</v>
      </c>
      <c r="G425">
        <v>-4.9897606655644298</v>
      </c>
      <c r="H425">
        <f>(Table2[[#This Row],[1Y Return vs Nifty]]-AVERAGE(Table2[1Y Return vs Nifty]))/_xlfn.STDEV.P(Table2[1Y Return vs Nifty])</f>
        <v>-0.50740893257445907</v>
      </c>
      <c r="I425">
        <v>-1.0765175837743299</v>
      </c>
      <c r="J425">
        <f>(Table2[[#This Row],[1M Return vs Nifty]]-AVERAGE(Table2[1M Return vs Nifty]))/_xlfn.STDEV.P(Table2[1M Return vs Nifty])</f>
        <v>-0.19070076294509217</v>
      </c>
      <c r="K425">
        <v>2.8998882277620299</v>
      </c>
      <c r="L425">
        <f>(Table2[[#This Row],[6M Return vs Nifty]]-AVERAGE(Table2[6M Return vs Nifty]))/_xlfn.STDEV.P(Table2[6M Return vs Nifty])</f>
        <v>-0.19995247751394962</v>
      </c>
      <c r="M425">
        <v>5.2290658733281502E-2</v>
      </c>
      <c r="N425">
        <f>(Table2[[#This Row],[1W Return vs Nifty]]-AVERAGE(Table2[1W Return vs Nifty]))/_xlfn.STDEV.P(Table2[1W Return vs Nifty])</f>
        <v>-0.7229209153103543</v>
      </c>
      <c r="O425">
        <v>918.68</v>
      </c>
      <c r="P425">
        <v>911.20963829418395</v>
      </c>
      <c r="Q425">
        <v>853.86217189124397</v>
      </c>
      <c r="R425">
        <v>46.2552339566817</v>
      </c>
      <c r="S425" s="1">
        <f>(Table2[[#This Row],[Close Price]]-Table2[[#This Row],[20D EMA]])/Table2[[#This Row],[20D EMA]]</f>
        <v>6.3896024731136033E-3</v>
      </c>
      <c r="T425" s="1">
        <f>(Table2[[#This Row],[Close Price]]-Table2[[#This Row],[50D EMA]])/Table2[[#This Row],[50D EMA]]</f>
        <v>1.4640277215229668E-2</v>
      </c>
      <c r="U425" s="1">
        <f>(Table2[[#This Row],[Close Price]]-Table2[[#This Row],[200D EMA]])/Table2[[#This Row],[200D EMA]]</f>
        <v>8.2785993378986997E-2</v>
      </c>
      <c r="V425">
        <v>0.52775664716298398</v>
      </c>
      <c r="W425">
        <v>909.25</v>
      </c>
      <c r="X425">
        <v>930</v>
      </c>
      <c r="Y425">
        <v>888.05</v>
      </c>
      <c r="Z425">
        <v>984.4</v>
      </c>
      <c r="AA425">
        <v>888.05</v>
      </c>
      <c r="AB425">
        <v>984.4</v>
      </c>
      <c r="AC425" s="1">
        <f>(Table2[[#This Row],[Close Price]]/Table2[[#This Row],[Day Low]])-1</f>
        <v>1.6827055265328461E-2</v>
      </c>
      <c r="AD425" s="1">
        <f>(Table2[[#This Row],[Day High]]/Table2[[#This Row],[Close Price]])-1</f>
        <v>5.894759612784739E-3</v>
      </c>
      <c r="AE425" s="1">
        <f>(Table2[[#This Row],[Close Price]]/Table2[[#This Row],[Current Week Low]])-1</f>
        <v>4.1101289341816338E-2</v>
      </c>
      <c r="AF425" s="1">
        <f>(Table2[[#This Row],[Current Week High]]/Table2[[#This Row],[Close Price]])-1</f>
        <v>6.4734195013790519E-2</v>
      </c>
      <c r="AG425" s="1">
        <f>(Table2[[#This Row],[Close Price]]/Table2[[#This Row],[Current Month Low]])-1</f>
        <v>4.1101289341816338E-2</v>
      </c>
      <c r="AH425" s="1">
        <f>(Table2[[#This Row],[Current Month High]]/Table2[[#This Row],[Close Price]])-1</f>
        <v>6.4734195013790519E-2</v>
      </c>
      <c r="AI425">
        <v>13.8932453626088</v>
      </c>
      <c r="AJ425">
        <v>30.2183098591549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0.11</v>
      </c>
      <c r="AM425" t="s">
        <v>3203</v>
      </c>
      <c r="AN425">
        <v>0.72</v>
      </c>
      <c r="AO425" t="s">
        <v>3203</v>
      </c>
      <c r="AP425">
        <v>5.7511926794358001E-2</v>
      </c>
      <c r="AQ425">
        <f>(Table2[[#This Row],[Sharpe Ratio]]-AVERAGE(Table2[Sharpe Ratio]))/_xlfn.STDEV.P(Table2[Sharpe Ratio])</f>
        <v>-6.8967667466318702E-2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-1.6899507558101738</v>
      </c>
      <c r="AS425">
        <f>_xlfn.RANK.AVG(Table2[[#This Row],[1Y Return vs Nifty Z-Score]],Table2[1Y Return vs Nifty Z-Score])</f>
        <v>495</v>
      </c>
      <c r="AT425">
        <f>_xlfn.RANK.AVG(Table2[[#This Row],[6M Return vs Nifty Z-Score]],Table2[6M Return vs Nifty Z-Score])</f>
        <v>377</v>
      </c>
      <c r="AU425">
        <f>_xlfn.RANK.AVG(Table2[[#This Row],[Sharpe Ratio Z-Score]],Table2[Sharpe Ratio Z-Score])</f>
        <v>368</v>
      </c>
      <c r="AV425">
        <f>(Table2[[#This Row],[Rank 1Y]]+Table2[[#This Row],[Rank 6M]]+Table2[[#This Row],[Rank Sharpe]])/3</f>
        <v>413.33333333333331</v>
      </c>
    </row>
    <row r="426" spans="1:48" hidden="1" x14ac:dyDescent="0.3">
      <c r="A426" t="s">
        <v>247</v>
      </c>
      <c r="B426" t="s">
        <v>248</v>
      </c>
      <c r="C426" t="s">
        <v>3157</v>
      </c>
      <c r="D426" t="s">
        <v>32</v>
      </c>
      <c r="E426">
        <v>104171.193942816</v>
      </c>
      <c r="F426">
        <v>54.86</v>
      </c>
      <c r="G426">
        <v>13.839501072029</v>
      </c>
      <c r="H426">
        <f>(Table2[[#This Row],[1Y Return vs Nifty]]-AVERAGE(Table2[1Y Return vs Nifty]))/_xlfn.STDEV.P(Table2[1Y Return vs Nifty])</f>
        <v>-0.17409291882326247</v>
      </c>
      <c r="I426">
        <v>0.71063798511757603</v>
      </c>
      <c r="J426">
        <f>(Table2[[#This Row],[1M Return vs Nifty]]-AVERAGE(Table2[1M Return vs Nifty]))/_xlfn.STDEV.P(Table2[1M Return vs Nifty])</f>
        <v>-2.7232165157328966E-3</v>
      </c>
      <c r="K426">
        <v>-20.588433658408899</v>
      </c>
      <c r="L426">
        <f>(Table2[[#This Row],[6M Return vs Nifty]]-AVERAGE(Table2[6M Return vs Nifty]))/_xlfn.STDEV.P(Table2[6M Return vs Nifty])</f>
        <v>-0.96193806944920923</v>
      </c>
      <c r="M426">
        <v>2.5550204665977798</v>
      </c>
      <c r="N426">
        <f>(Table2[[#This Row],[1W Return vs Nifty]]-AVERAGE(Table2[1W Return vs Nifty]))/_xlfn.STDEV.P(Table2[1W Return vs Nifty])</f>
        <v>-8.7523781210165505E-2</v>
      </c>
      <c r="O426">
        <v>54.15</v>
      </c>
      <c r="P426">
        <v>56.1610454568116</v>
      </c>
      <c r="Q426">
        <v>56.946323495642901</v>
      </c>
      <c r="R426">
        <v>58.8095480871633</v>
      </c>
      <c r="S426">
        <f>(Table2[[#This Row],[Close Price]]-Table2[[#This Row],[20D EMA]])/Table2[[#This Row],[20D EMA]]</f>
        <v>1.3111726685133903E-2</v>
      </c>
      <c r="T426">
        <f>(Table2[[#This Row],[Close Price]]-Table2[[#This Row],[50D EMA]])/Table2[[#This Row],[50D EMA]]</f>
        <v>-2.3166332574989495E-2</v>
      </c>
      <c r="U426">
        <f>(Table2[[#This Row],[Close Price]]-Table2[[#This Row],[200D EMA]])/Table2[[#This Row],[200D EMA]]</f>
        <v>-3.6636667085321685E-2</v>
      </c>
      <c r="V426">
        <v>0.94029295741035401</v>
      </c>
      <c r="W426">
        <v>54.6</v>
      </c>
      <c r="X426">
        <v>56.38</v>
      </c>
      <c r="Y426">
        <v>52.48</v>
      </c>
      <c r="Z426">
        <v>56.38</v>
      </c>
      <c r="AA426">
        <v>52.48</v>
      </c>
      <c r="AB426">
        <v>56.38</v>
      </c>
      <c r="AC426" s="1">
        <f>(Table2[[#This Row],[Close Price]]/Table2[[#This Row],[Day Low]])-1</f>
        <v>4.761904761904745E-3</v>
      </c>
      <c r="AD426" s="1">
        <f>(Table2[[#This Row],[Day High]]/Table2[[#This Row],[Close Price]])-1</f>
        <v>2.7706890266131934E-2</v>
      </c>
      <c r="AE426" s="1">
        <f>(Table2[[#This Row],[Close Price]]/Table2[[#This Row],[Current Week Low]])-1</f>
        <v>4.5350609756097615E-2</v>
      </c>
      <c r="AF426" s="1">
        <f>(Table2[[#This Row],[Current Week High]]/Table2[[#This Row],[Close Price]])-1</f>
        <v>2.7706890266131934E-2</v>
      </c>
      <c r="AG426" s="1">
        <f>(Table2[[#This Row],[Close Price]]/Table2[[#This Row],[Current Month Low]])-1</f>
        <v>4.5350609756097615E-2</v>
      </c>
      <c r="AH426" s="1">
        <f>(Table2[[#This Row],[Current Month High]]/Table2[[#This Row],[Close Price]])-1</f>
        <v>2.7706890266131934E-2</v>
      </c>
      <c r="AI426">
        <v>52.661319722930998</v>
      </c>
      <c r="AJ426">
        <v>40.847240051347796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-0.14000000000000001</v>
      </c>
      <c r="AM426" t="s">
        <v>3202</v>
      </c>
      <c r="AN426">
        <v>9.15</v>
      </c>
      <c r="AO426" t="s">
        <v>3203</v>
      </c>
      <c r="AP426">
        <v>9.9884230605067001E-2</v>
      </c>
      <c r="AQ426">
        <f>(Table2[[#This Row],[Sharpe Ratio]]-AVERAGE(Table2[Sharpe Ratio]))/_xlfn.STDEV.P(Table2[Sharpe Ratio])</f>
        <v>0.43653571970902511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351</v>
      </c>
      <c r="AT426">
        <f>_xlfn.RANK.AVG(Table2[[#This Row],[6M Return vs Nifty Z-Score]],Table2[6M Return vs Nifty Z-Score])</f>
        <v>657</v>
      </c>
      <c r="AU426">
        <f>_xlfn.RANK.AVG(Table2[[#This Row],[Sharpe Ratio Z-Score]],Table2[Sharpe Ratio Z-Score])</f>
        <v>233</v>
      </c>
      <c r="AV426">
        <f>(Table2[[#This Row],[Rank 1Y]]+Table2[[#This Row],[Rank 6M]]+Table2[[#This Row],[Rank Sharpe]])/3</f>
        <v>413.66666666666669</v>
      </c>
    </row>
    <row r="427" spans="1:48" hidden="1" x14ac:dyDescent="0.3">
      <c r="A427" t="s">
        <v>571</v>
      </c>
      <c r="B427" t="s">
        <v>572</v>
      </c>
      <c r="C427" t="s">
        <v>3157</v>
      </c>
      <c r="D427" t="s">
        <v>573</v>
      </c>
      <c r="E427">
        <v>34898.747035</v>
      </c>
      <c r="F427">
        <v>638.70000000000005</v>
      </c>
      <c r="G427">
        <v>13.8507852807102</v>
      </c>
      <c r="H427">
        <f>(Table2[[#This Row],[1Y Return vs Nifty]]-AVERAGE(Table2[1Y Return vs Nifty]))/_xlfn.STDEV.P(Table2[1Y Return vs Nifty])</f>
        <v>-0.17389316550800396</v>
      </c>
      <c r="I427">
        <v>1.89560686660732</v>
      </c>
      <c r="J427">
        <f>(Table2[[#This Row],[1M Return vs Nifty]]-AVERAGE(Table2[1M Return vs Nifty]))/_xlfn.STDEV.P(Table2[1M Return vs Nifty])</f>
        <v>0.12191480986251627</v>
      </c>
      <c r="K427">
        <v>-6.00971398149865</v>
      </c>
      <c r="L427">
        <f>(Table2[[#This Row],[6M Return vs Nifty]]-AVERAGE(Table2[6M Return vs Nifty]))/_xlfn.STDEV.P(Table2[6M Return vs Nifty])</f>
        <v>-0.48898923996262439</v>
      </c>
      <c r="M427">
        <v>0.25385583894799202</v>
      </c>
      <c r="N427">
        <f>(Table2[[#This Row],[1W Return vs Nifty]]-AVERAGE(Table2[1W Return vs Nifty]))/_xlfn.STDEV.P(Table2[1W Return vs Nifty])</f>
        <v>-0.67174721791786718</v>
      </c>
      <c r="O427">
        <v>627.86</v>
      </c>
      <c r="P427">
        <v>645.09827214630297</v>
      </c>
      <c r="Q427">
        <v>639.43158734483995</v>
      </c>
      <c r="R427">
        <v>59.033705321005499</v>
      </c>
      <c r="S427">
        <f>(Table2[[#This Row],[Close Price]]-Table2[[#This Row],[20D EMA]])/Table2[[#This Row],[20D EMA]]</f>
        <v>1.7264995381135972E-2</v>
      </c>
      <c r="T427">
        <f>(Table2[[#This Row],[Close Price]]-Table2[[#This Row],[50D EMA]])/Table2[[#This Row],[50D EMA]]</f>
        <v>-9.9182906272795805E-3</v>
      </c>
      <c r="U427">
        <f>(Table2[[#This Row],[Close Price]]-Table2[[#This Row],[200D EMA]])/Table2[[#This Row],[200D EMA]]</f>
        <v>-1.1441213717291231E-3</v>
      </c>
      <c r="V427">
        <v>0.80969689577841197</v>
      </c>
      <c r="W427">
        <v>631.35</v>
      </c>
      <c r="X427">
        <v>644.20000000000005</v>
      </c>
      <c r="Y427">
        <v>608.15</v>
      </c>
      <c r="Z427">
        <v>644.20000000000005</v>
      </c>
      <c r="AA427">
        <v>608.15</v>
      </c>
      <c r="AB427">
        <v>644.20000000000005</v>
      </c>
      <c r="AC427" s="1">
        <f>(Table2[[#This Row],[Close Price]]/Table2[[#This Row],[Day Low]])-1</f>
        <v>1.1641720123544808E-2</v>
      </c>
      <c r="AD427" s="1">
        <f>(Table2[[#This Row],[Day High]]/Table2[[#This Row],[Close Price]])-1</f>
        <v>8.6112415844683543E-3</v>
      </c>
      <c r="AE427" s="1">
        <f>(Table2[[#This Row],[Close Price]]/Table2[[#This Row],[Current Week Low]])-1</f>
        <v>5.0234317191482525E-2</v>
      </c>
      <c r="AF427" s="1">
        <f>(Table2[[#This Row],[Current Week High]]/Table2[[#This Row],[Close Price]])-1</f>
        <v>8.6112415844683543E-3</v>
      </c>
      <c r="AG427" s="1">
        <f>(Table2[[#This Row],[Close Price]]/Table2[[#This Row],[Current Month Low]])-1</f>
        <v>5.0234317191482525E-2</v>
      </c>
      <c r="AH427" s="1">
        <f>(Table2[[#This Row],[Current Month High]]/Table2[[#This Row],[Close Price]])-1</f>
        <v>8.6112415844683543E-3</v>
      </c>
      <c r="AI427">
        <v>29.442617817441601</v>
      </c>
      <c r="AJ427">
        <v>43.851351351351298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-0.09</v>
      </c>
      <c r="AM427" t="s">
        <v>3202</v>
      </c>
      <c r="AN427">
        <v>8.7100000000000009</v>
      </c>
      <c r="AO427" t="s">
        <v>3203</v>
      </c>
      <c r="AP427">
        <v>4.1907105735882001E-2</v>
      </c>
      <c r="AQ427">
        <f>(Table2[[#This Row],[Sharpe Ratio]]-AVERAGE(Table2[Sharpe Ratio]))/_xlfn.STDEV.P(Table2[Sharpe Ratio])</f>
        <v>-0.25513384659512733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348</v>
      </c>
      <c r="AT427">
        <f>_xlfn.RANK.AVG(Table2[[#This Row],[6M Return vs Nifty Z-Score]],Table2[6M Return vs Nifty Z-Score])</f>
        <v>483</v>
      </c>
      <c r="AU427">
        <f>_xlfn.RANK.AVG(Table2[[#This Row],[Sharpe Ratio Z-Score]],Table2[Sharpe Ratio Z-Score])</f>
        <v>412</v>
      </c>
      <c r="AV427">
        <f>(Table2[[#This Row],[Rank 1Y]]+Table2[[#This Row],[Rank 6M]]+Table2[[#This Row],[Rank Sharpe]])/3</f>
        <v>414.33333333333331</v>
      </c>
    </row>
    <row r="428" spans="1:48" hidden="1" x14ac:dyDescent="0.3">
      <c r="A428" t="s">
        <v>150</v>
      </c>
      <c r="B428" t="s">
        <v>151</v>
      </c>
      <c r="C428" t="s">
        <v>3165</v>
      </c>
      <c r="D428" t="s">
        <v>75</v>
      </c>
      <c r="E428">
        <v>177475.34561168001</v>
      </c>
      <c r="F428">
        <v>2562.6999999999998</v>
      </c>
      <c r="G428">
        <v>9.2007329063130108</v>
      </c>
      <c r="H428">
        <f>(Table2[[#This Row],[1Y Return vs Nifty]]-AVERAGE(Table2[1Y Return vs Nifty]))/_xlfn.STDEV.P(Table2[1Y Return vs Nifty])</f>
        <v>-0.25620849697285064</v>
      </c>
      <c r="I428">
        <v>-1.7304688204481899</v>
      </c>
      <c r="J428">
        <f>(Table2[[#This Row],[1M Return vs Nifty]]-AVERAGE(Table2[1M Return vs Nifty]))/_xlfn.STDEV.P(Table2[1M Return vs Nifty])</f>
        <v>-0.25948500931633384</v>
      </c>
      <c r="K428">
        <v>-2.6521470000033802</v>
      </c>
      <c r="L428">
        <f>(Table2[[#This Row],[6M Return vs Nifty]]-AVERAGE(Table2[6M Return vs Nifty]))/_xlfn.STDEV.P(Table2[6M Return vs Nifty])</f>
        <v>-0.38006627491405448</v>
      </c>
      <c r="M428">
        <v>-0.875961155212164</v>
      </c>
      <c r="N428">
        <f>(Table2[[#This Row],[1W Return vs Nifty]]-AVERAGE(Table2[1W Return vs Nifty]))/_xlfn.STDEV.P(Table2[1W Return vs Nifty])</f>
        <v>-0.9585870029762471</v>
      </c>
      <c r="O428">
        <v>2666.86</v>
      </c>
      <c r="P428">
        <v>2684.18802036851</v>
      </c>
      <c r="Q428">
        <v>2494.8754278083902</v>
      </c>
      <c r="R428">
        <v>45.255099139079498</v>
      </c>
      <c r="S428">
        <f>(Table2[[#This Row],[Close Price]]-Table2[[#This Row],[20D EMA]])/Table2[[#This Row],[20D EMA]]</f>
        <v>-3.9057168355294353E-2</v>
      </c>
      <c r="T428">
        <f>(Table2[[#This Row],[Close Price]]-Table2[[#This Row],[50D EMA]])/Table2[[#This Row],[50D EMA]]</f>
        <v>-4.5260622373179064E-2</v>
      </c>
      <c r="U428">
        <f>(Table2[[#This Row],[Close Price]]-Table2[[#This Row],[200D EMA]])/Table2[[#This Row],[200D EMA]]</f>
        <v>2.7185554611514104E-2</v>
      </c>
      <c r="V428">
        <v>0.71827916114305601</v>
      </c>
      <c r="W428">
        <v>2551.75</v>
      </c>
      <c r="X428">
        <v>2662.95</v>
      </c>
      <c r="Y428">
        <v>2551.75</v>
      </c>
      <c r="Z428">
        <v>2700</v>
      </c>
      <c r="AA428">
        <v>2551.75</v>
      </c>
      <c r="AB428">
        <v>2719</v>
      </c>
      <c r="AC428" s="1">
        <f>(Table2[[#This Row],[Close Price]]/Table2[[#This Row],[Day Low]])-1</f>
        <v>4.291172724600667E-3</v>
      </c>
      <c r="AD428" s="1">
        <f>(Table2[[#This Row],[Day High]]/Table2[[#This Row],[Close Price]])-1</f>
        <v>3.9118898037226346E-2</v>
      </c>
      <c r="AE428" s="1">
        <f>(Table2[[#This Row],[Close Price]]/Table2[[#This Row],[Current Week Low]])-1</f>
        <v>4.291172724600667E-3</v>
      </c>
      <c r="AF428" s="1">
        <f>(Table2[[#This Row],[Current Week High]]/Table2[[#This Row],[Close Price]])-1</f>
        <v>5.357630623951315E-2</v>
      </c>
      <c r="AG428" s="1">
        <f>(Table2[[#This Row],[Close Price]]/Table2[[#This Row],[Current Month Low]])-1</f>
        <v>4.291172724600667E-3</v>
      </c>
      <c r="AH428" s="1">
        <f>(Table2[[#This Row],[Current Month High]]/Table2[[#This Row],[Close Price]])-1</f>
        <v>6.0990361727865317E-2</v>
      </c>
      <c r="AI428">
        <v>12.293674640028099</v>
      </c>
      <c r="AJ428">
        <v>34.561849123729502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0.01</v>
      </c>
      <c r="AM428" t="s">
        <v>3203</v>
      </c>
      <c r="AN428">
        <v>-3.49</v>
      </c>
      <c r="AO428" t="s">
        <v>3202</v>
      </c>
      <c r="AP428">
        <v>3.8924092318678001E-2</v>
      </c>
      <c r="AQ428">
        <f>(Table2[[#This Row],[Sharpe Ratio]]-AVERAGE(Table2[Sharpe Ratio]))/_xlfn.STDEV.P(Table2[Sharpe Ratio])</f>
        <v>-0.2907213235735448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385</v>
      </c>
      <c r="AT428">
        <f>_xlfn.RANK.AVG(Table2[[#This Row],[6M Return vs Nifty Z-Score]],Table2[6M Return vs Nifty Z-Score])</f>
        <v>436</v>
      </c>
      <c r="AU428">
        <f>_xlfn.RANK.AVG(Table2[[#This Row],[Sharpe Ratio Z-Score]],Table2[Sharpe Ratio Z-Score])</f>
        <v>423</v>
      </c>
      <c r="AV428">
        <f>(Table2[[#This Row],[Rank 1Y]]+Table2[[#This Row],[Rank 6M]]+Table2[[#This Row],[Rank Sharpe]])/3</f>
        <v>414.66666666666669</v>
      </c>
    </row>
    <row r="429" spans="1:48" hidden="1" x14ac:dyDescent="0.3">
      <c r="A429" t="s">
        <v>1020</v>
      </c>
      <c r="B429" t="s">
        <v>1021</v>
      </c>
      <c r="C429" t="s">
        <v>3160</v>
      </c>
      <c r="D429" t="s">
        <v>246</v>
      </c>
      <c r="E429">
        <v>13734.891363700001</v>
      </c>
      <c r="F429">
        <v>575.79999999999995</v>
      </c>
      <c r="G429">
        <v>71.5549996157484</v>
      </c>
      <c r="H429">
        <f>(Table2[[#This Row],[1Y Return vs Nifty]]-AVERAGE(Table2[1Y Return vs Nifty]))/_xlfn.STDEV.P(Table2[1Y Return vs Nifty])</f>
        <v>0.84758813136082689</v>
      </c>
      <c r="I429">
        <v>8.8565719277200401</v>
      </c>
      <c r="J429">
        <f>(Table2[[#This Row],[1M Return vs Nifty]]-AVERAGE(Table2[1M Return vs Nifty]))/_xlfn.STDEV.P(Table2[1M Return vs Nifty])</f>
        <v>0.85408673476090613</v>
      </c>
      <c r="K429">
        <v>-26.929694785655101</v>
      </c>
      <c r="L429">
        <f>(Table2[[#This Row],[6M Return vs Nifty]]-AVERAGE(Table2[6M Return vs Nifty]))/_xlfn.STDEV.P(Table2[6M Return vs Nifty])</f>
        <v>-1.1676551758937366</v>
      </c>
      <c r="M429">
        <v>2.3736352333821298</v>
      </c>
      <c r="N429">
        <f>(Table2[[#This Row],[1W Return vs Nifty]]-AVERAGE(Table2[1W Return vs Nifty]))/_xlfn.STDEV.P(Table2[1W Return vs Nifty])</f>
        <v>-0.13357416067628097</v>
      </c>
      <c r="O429">
        <v>588.27</v>
      </c>
      <c r="P429">
        <v>615.55184273715201</v>
      </c>
      <c r="Q429">
        <v>604.64657892810305</v>
      </c>
      <c r="R429">
        <v>51.813010426179602</v>
      </c>
      <c r="S429">
        <f>(Table2[[#This Row],[Close Price]]-Table2[[#This Row],[20D EMA]])/Table2[[#This Row],[20D EMA]]</f>
        <v>-2.1197749332789412E-2</v>
      </c>
      <c r="T429">
        <f>(Table2[[#This Row],[Close Price]]-Table2[[#This Row],[50D EMA]])/Table2[[#This Row],[50D EMA]]</f>
        <v>-6.4579195410071372E-2</v>
      </c>
      <c r="U429">
        <f>(Table2[[#This Row],[Close Price]]-Table2[[#This Row],[200D EMA]])/Table2[[#This Row],[200D EMA]]</f>
        <v>-4.7708165287631887E-2</v>
      </c>
      <c r="V429">
        <v>0.46074254626562799</v>
      </c>
      <c r="W429">
        <v>573.70000000000005</v>
      </c>
      <c r="X429">
        <v>593.25</v>
      </c>
      <c r="Y429">
        <v>572</v>
      </c>
      <c r="Z429">
        <v>603.1</v>
      </c>
      <c r="AA429">
        <v>572</v>
      </c>
      <c r="AB429">
        <v>603.35</v>
      </c>
      <c r="AC429" s="1">
        <f>(Table2[[#This Row],[Close Price]]/Table2[[#This Row],[Day Low]])-1</f>
        <v>3.660449712393099E-3</v>
      </c>
      <c r="AD429" s="1">
        <f>(Table2[[#This Row],[Day High]]/Table2[[#This Row],[Close Price]])-1</f>
        <v>3.0305661688086127E-2</v>
      </c>
      <c r="AE429" s="1">
        <f>(Table2[[#This Row],[Close Price]]/Table2[[#This Row],[Current Week Low]])-1</f>
        <v>6.6433566433565794E-3</v>
      </c>
      <c r="AF429" s="1">
        <f>(Table2[[#This Row],[Current Week High]]/Table2[[#This Row],[Close Price]])-1</f>
        <v>4.7412295936088977E-2</v>
      </c>
      <c r="AG429" s="1">
        <f>(Table2[[#This Row],[Close Price]]/Table2[[#This Row],[Current Month Low]])-1</f>
        <v>6.6433566433565794E-3</v>
      </c>
      <c r="AH429" s="1">
        <f>(Table2[[#This Row],[Current Month High]]/Table2[[#This Row],[Close Price]])-1</f>
        <v>4.7846474470302214E-2</v>
      </c>
      <c r="AI429">
        <v>43.799930531434498</v>
      </c>
      <c r="AJ429">
        <v>109.267672178811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-0.13</v>
      </c>
      <c r="AM429" t="s">
        <v>3202</v>
      </c>
      <c r="AN429">
        <v>-2.04</v>
      </c>
      <c r="AO429" t="s">
        <v>3202</v>
      </c>
      <c r="AP429">
        <v>3.2719076301943997E-2</v>
      </c>
      <c r="AQ429">
        <f>(Table2[[#This Row],[Sharpe Ratio]]-AVERAGE(Table2[Sharpe Ratio]))/_xlfn.STDEV.P(Table2[Sharpe Ratio])</f>
        <v>-0.36474742864323312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112</v>
      </c>
      <c r="AT429">
        <f>_xlfn.RANK.AVG(Table2[[#This Row],[6M Return vs Nifty Z-Score]],Table2[6M Return vs Nifty Z-Score])</f>
        <v>698</v>
      </c>
      <c r="AU429">
        <f>_xlfn.RANK.AVG(Table2[[#This Row],[Sharpe Ratio Z-Score]],Table2[Sharpe Ratio Z-Score])</f>
        <v>438</v>
      </c>
      <c r="AV429">
        <f>(Table2[[#This Row],[Rank 1Y]]+Table2[[#This Row],[Rank 6M]]+Table2[[#This Row],[Rank Sharpe]])/3</f>
        <v>416</v>
      </c>
    </row>
    <row r="430" spans="1:48" hidden="1" x14ac:dyDescent="0.3">
      <c r="A430" t="s">
        <v>174</v>
      </c>
      <c r="B430" t="s">
        <v>175</v>
      </c>
      <c r="C430" t="s">
        <v>3164</v>
      </c>
      <c r="D430" t="s">
        <v>176</v>
      </c>
      <c r="E430">
        <v>151453.04093741899</v>
      </c>
      <c r="F430">
        <v>648.1</v>
      </c>
      <c r="G430">
        <v>9.0571142067817796</v>
      </c>
      <c r="H430">
        <f>(Table2[[#This Row],[1Y Return vs Nifty]]-AVERAGE(Table2[1Y Return vs Nifty]))/_xlfn.STDEV.P(Table2[1Y Return vs Nifty])</f>
        <v>-0.25875083841432656</v>
      </c>
      <c r="I430">
        <v>-3.3377450407883802</v>
      </c>
      <c r="J430">
        <f>(Table2[[#This Row],[1M Return vs Nifty]]-AVERAGE(Table2[1M Return vs Nifty]))/_xlfn.STDEV.P(Table2[1M Return vs Nifty])</f>
        <v>-0.42854239054987386</v>
      </c>
      <c r="K430">
        <v>-4.0065514698676603</v>
      </c>
      <c r="L430">
        <f>(Table2[[#This Row],[6M Return vs Nifty]]-AVERAGE(Table2[6M Return vs Nifty]))/_xlfn.STDEV.P(Table2[6M Return vs Nifty])</f>
        <v>-0.42400456461779534</v>
      </c>
      <c r="M430">
        <v>3.3890147201053402</v>
      </c>
      <c r="N430">
        <f>(Table2[[#This Row],[1W Return vs Nifty]]-AVERAGE(Table2[1W Return vs Nifty]))/_xlfn.STDEV.P(Table2[1W Return vs Nifty])</f>
        <v>0.12421204295652408</v>
      </c>
      <c r="O430">
        <v>699.14</v>
      </c>
      <c r="P430">
        <v>700.01249053097001</v>
      </c>
      <c r="Q430">
        <v>645.06418519050806</v>
      </c>
      <c r="R430">
        <v>54.833507986916402</v>
      </c>
      <c r="S430">
        <f>(Table2[[#This Row],[Close Price]]-Table2[[#This Row],[20D EMA]])/Table2[[#This Row],[20D EMA]]</f>
        <v>-7.3003976313756852E-2</v>
      </c>
      <c r="T430">
        <f>(Table2[[#This Row],[Close Price]]-Table2[[#This Row],[50D EMA]])/Table2[[#This Row],[50D EMA]]</f>
        <v>-7.4159377487098249E-2</v>
      </c>
      <c r="U430">
        <f>(Table2[[#This Row],[Close Price]]-Table2[[#This Row],[200D EMA]])/Table2[[#This Row],[200D EMA]]</f>
        <v>4.7062213019862416E-3</v>
      </c>
      <c r="V430">
        <v>1.11394124455817</v>
      </c>
      <c r="W430">
        <v>646.29999999999995</v>
      </c>
      <c r="X430">
        <v>687.7</v>
      </c>
      <c r="Y430">
        <v>646.29999999999995</v>
      </c>
      <c r="Z430">
        <v>714.25</v>
      </c>
      <c r="AA430">
        <v>646.29999999999995</v>
      </c>
      <c r="AB430">
        <v>714.25</v>
      </c>
      <c r="AC430" s="1">
        <f>(Table2[[#This Row],[Close Price]]/Table2[[#This Row],[Day Low]])-1</f>
        <v>2.7850843261645331E-3</v>
      </c>
      <c r="AD430" s="1">
        <f>(Table2[[#This Row],[Day High]]/Table2[[#This Row],[Close Price]])-1</f>
        <v>6.1101681839222266E-2</v>
      </c>
      <c r="AE430" s="1">
        <f>(Table2[[#This Row],[Close Price]]/Table2[[#This Row],[Current Week Low]])-1</f>
        <v>2.7850843261645331E-3</v>
      </c>
      <c r="AF430" s="1">
        <f>(Table2[[#This Row],[Current Week High]]/Table2[[#This Row],[Close Price]])-1</f>
        <v>0.10206758216324641</v>
      </c>
      <c r="AG430" s="1">
        <f>(Table2[[#This Row],[Close Price]]/Table2[[#This Row],[Current Month Low]])-1</f>
        <v>2.7850843261645331E-3</v>
      </c>
      <c r="AH430" s="1">
        <f>(Table2[[#This Row],[Current Month High]]/Table2[[#This Row],[Close Price]])-1</f>
        <v>0.10206758216324641</v>
      </c>
      <c r="AI430">
        <v>19.2177133158463</v>
      </c>
      <c r="AJ430">
        <v>35.543239569172798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-7.0000000000000007E-2</v>
      </c>
      <c r="AM430" t="s">
        <v>3202</v>
      </c>
      <c r="AN430">
        <v>-10.02</v>
      </c>
      <c r="AO430" t="s">
        <v>3202</v>
      </c>
      <c r="AP430">
        <v>4.4752307099719002E-2</v>
      </c>
      <c r="AQ430">
        <f>(Table2[[#This Row],[Sharpe Ratio]]-AVERAGE(Table2[Sharpe Ratio]))/_xlfn.STDEV.P(Table2[Sharpe Ratio])</f>
        <v>-0.22119047327653962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387</v>
      </c>
      <c r="AT430">
        <f>_xlfn.RANK.AVG(Table2[[#This Row],[6M Return vs Nifty Z-Score]],Table2[6M Return vs Nifty Z-Score])</f>
        <v>459</v>
      </c>
      <c r="AU430">
        <f>_xlfn.RANK.AVG(Table2[[#This Row],[Sharpe Ratio Z-Score]],Table2[Sharpe Ratio Z-Score])</f>
        <v>404</v>
      </c>
      <c r="AV430">
        <f>(Table2[[#This Row],[Rank 1Y]]+Table2[[#This Row],[Rank 6M]]+Table2[[#This Row],[Rank Sharpe]])/3</f>
        <v>416.66666666666669</v>
      </c>
    </row>
    <row r="431" spans="1:48" hidden="1" x14ac:dyDescent="0.3">
      <c r="A431" t="s">
        <v>597</v>
      </c>
      <c r="B431" t="s">
        <v>598</v>
      </c>
      <c r="C431" t="s">
        <v>3168</v>
      </c>
      <c r="D431" t="s">
        <v>599</v>
      </c>
      <c r="E431">
        <v>32465.281647920001</v>
      </c>
      <c r="F431">
        <v>1186.6500000000001</v>
      </c>
      <c r="G431">
        <v>-30.718660731321599</v>
      </c>
      <c r="H431">
        <f>(Table2[[#This Row],[1Y Return vs Nifty]]-AVERAGE(Table2[1Y Return vs Nifty]))/_xlfn.STDEV.P(Table2[1Y Return vs Nifty])</f>
        <v>-0.96286249881805852</v>
      </c>
      <c r="I431">
        <v>-2.4939763764964802</v>
      </c>
      <c r="J431">
        <f>(Table2[[#This Row],[1M Return vs Nifty]]-AVERAGE(Table2[1M Return vs Nifty]))/_xlfn.STDEV.P(Table2[1M Return vs Nifty])</f>
        <v>-0.33979266667110036</v>
      </c>
      <c r="K431">
        <v>2.7137946559450099</v>
      </c>
      <c r="L431">
        <f>(Table2[[#This Row],[6M Return vs Nifty]]-AVERAGE(Table2[6M Return vs Nifty]))/_xlfn.STDEV.P(Table2[6M Return vs Nifty])</f>
        <v>-0.20598954653759177</v>
      </c>
      <c r="M431">
        <v>1.0444621204320099</v>
      </c>
      <c r="N431">
        <f>(Table2[[#This Row],[1W Return vs Nifty]]-AVERAGE(Table2[1W Return vs Nifty]))/_xlfn.STDEV.P(Table2[1W Return vs Nifty])</f>
        <v>-0.47102680300212735</v>
      </c>
      <c r="O431">
        <v>1200.9000000000001</v>
      </c>
      <c r="P431">
        <v>1226.1527367455999</v>
      </c>
      <c r="Q431">
        <v>1204.31865622336</v>
      </c>
      <c r="R431">
        <v>48.695981845828904</v>
      </c>
      <c r="S431">
        <f>(Table2[[#This Row],[Close Price]]-Table2[[#This Row],[20D EMA]])/Table2[[#This Row],[20D EMA]]</f>
        <v>-1.1866100424681489E-2</v>
      </c>
      <c r="T431">
        <f>(Table2[[#This Row],[Close Price]]-Table2[[#This Row],[50D EMA]])/Table2[[#This Row],[50D EMA]]</f>
        <v>-3.2216815704743454E-2</v>
      </c>
      <c r="U431">
        <f>(Table2[[#This Row],[Close Price]]-Table2[[#This Row],[200D EMA]])/Table2[[#This Row],[200D EMA]]</f>
        <v>-1.4671080724405029E-2</v>
      </c>
      <c r="V431">
        <v>0.59710149993415296</v>
      </c>
      <c r="W431">
        <v>1183</v>
      </c>
      <c r="X431">
        <v>1200</v>
      </c>
      <c r="Y431">
        <v>1159.25</v>
      </c>
      <c r="Z431">
        <v>1220.4000000000001</v>
      </c>
      <c r="AA431">
        <v>1159.25</v>
      </c>
      <c r="AB431">
        <v>1229</v>
      </c>
      <c r="AC431" s="1">
        <f>(Table2[[#This Row],[Close Price]]/Table2[[#This Row],[Day Low]])-1</f>
        <v>3.0853761622993137E-3</v>
      </c>
      <c r="AD431" s="1">
        <f>(Table2[[#This Row],[Day High]]/Table2[[#This Row],[Close Price]])-1</f>
        <v>1.1250158007837019E-2</v>
      </c>
      <c r="AE431" s="1">
        <f>(Table2[[#This Row],[Close Price]]/Table2[[#This Row],[Current Week Low]])-1</f>
        <v>2.3635971533318978E-2</v>
      </c>
      <c r="AF431" s="1">
        <f>(Table2[[#This Row],[Current Week High]]/Table2[[#This Row],[Close Price]])-1</f>
        <v>2.8441410693970326E-2</v>
      </c>
      <c r="AG431" s="1">
        <f>(Table2[[#This Row],[Close Price]]/Table2[[#This Row],[Current Month Low]])-1</f>
        <v>2.3635971533318978E-2</v>
      </c>
      <c r="AH431" s="1">
        <f>(Table2[[#This Row],[Current Month High]]/Table2[[#This Row],[Close Price]])-1</f>
        <v>3.5688703493026441E-2</v>
      </c>
      <c r="AI431">
        <v>21.4511439767412</v>
      </c>
      <c r="AJ431">
        <v>19.857582950356001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-0.11</v>
      </c>
      <c r="AM431" t="s">
        <v>3202</v>
      </c>
      <c r="AN431">
        <v>1.1200000000000001</v>
      </c>
      <c r="AO431" t="s">
        <v>3203</v>
      </c>
      <c r="AP431">
        <v>0.10541134250966901</v>
      </c>
      <c r="AQ431">
        <f>(Table2[[#This Row],[Sharpe Ratio]]-AVERAGE(Table2[Sharpe Ratio]))/_xlfn.STDEV.P(Table2[Sharpe Ratio])</f>
        <v>0.50247439987980547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648</v>
      </c>
      <c r="AT431">
        <f>_xlfn.RANK.AVG(Table2[[#This Row],[6M Return vs Nifty Z-Score]],Table2[6M Return vs Nifty Z-Score])</f>
        <v>381</v>
      </c>
      <c r="AU431">
        <f>_xlfn.RANK.AVG(Table2[[#This Row],[Sharpe Ratio Z-Score]],Table2[Sharpe Ratio Z-Score])</f>
        <v>222</v>
      </c>
      <c r="AV431">
        <f>(Table2[[#This Row],[Rank 1Y]]+Table2[[#This Row],[Rank 6M]]+Table2[[#This Row],[Rank Sharpe]])/3</f>
        <v>417</v>
      </c>
    </row>
    <row r="432" spans="1:48" hidden="1" x14ac:dyDescent="0.3">
      <c r="A432" t="s">
        <v>610</v>
      </c>
      <c r="B432" t="s">
        <v>611</v>
      </c>
      <c r="C432" t="s">
        <v>3160</v>
      </c>
      <c r="D432" t="s">
        <v>46</v>
      </c>
      <c r="E432">
        <v>32000.661</v>
      </c>
      <c r="F432">
        <v>52.18</v>
      </c>
      <c r="G432">
        <v>24.389861822389701</v>
      </c>
      <c r="H432">
        <f>(Table2[[#This Row],[1Y Return vs Nifty]]-AVERAGE(Table2[1Y Return vs Nifty]))/_xlfn.STDEV.P(Table2[1Y Return vs Nifty])</f>
        <v>1.2669803898163261E-2</v>
      </c>
      <c r="I432">
        <v>-9.2191653776665401</v>
      </c>
      <c r="J432">
        <f>(Table2[[#This Row],[1M Return vs Nifty]]-AVERAGE(Table2[1M Return vs Nifty]))/_xlfn.STDEV.P(Table2[1M Return vs Nifty])</f>
        <v>-1.0471650687824041</v>
      </c>
      <c r="K432">
        <v>-29.504343322804601</v>
      </c>
      <c r="L432">
        <f>(Table2[[#This Row],[6M Return vs Nifty]]-AVERAGE(Table2[6M Return vs Nifty]))/_xlfn.STDEV.P(Table2[6M Return vs Nifty])</f>
        <v>-1.2511794523027793</v>
      </c>
      <c r="M432">
        <v>-0.35122261983653003</v>
      </c>
      <c r="N432">
        <f>(Table2[[#This Row],[1W Return vs Nifty]]-AVERAGE(Table2[1W Return vs Nifty]))/_xlfn.STDEV.P(Table2[1W Return vs Nifty])</f>
        <v>-0.82536552597865498</v>
      </c>
      <c r="O432">
        <v>54.23</v>
      </c>
      <c r="P432">
        <v>57.640116236089199</v>
      </c>
      <c r="Q432">
        <v>58.251582677333403</v>
      </c>
      <c r="R432">
        <v>47.045061722085002</v>
      </c>
      <c r="S432">
        <f>(Table2[[#This Row],[Close Price]]-Table2[[#This Row],[20D EMA]])/Table2[[#This Row],[20D EMA]]</f>
        <v>-3.7801954637654386E-2</v>
      </c>
      <c r="T432">
        <f>(Table2[[#This Row],[Close Price]]-Table2[[#This Row],[50D EMA]])/Table2[[#This Row],[50D EMA]]</f>
        <v>-9.4727710362779452E-2</v>
      </c>
      <c r="U432">
        <f>(Table2[[#This Row],[Close Price]]-Table2[[#This Row],[200D EMA]])/Table2[[#This Row],[200D EMA]]</f>
        <v>-0.10423034702705082</v>
      </c>
      <c r="V432">
        <v>0.86113581577626597</v>
      </c>
      <c r="W432">
        <v>52.05</v>
      </c>
      <c r="X432">
        <v>53.41</v>
      </c>
      <c r="Y432">
        <v>50.88</v>
      </c>
      <c r="Z432">
        <v>53.49</v>
      </c>
      <c r="AA432">
        <v>50.88</v>
      </c>
      <c r="AB432">
        <v>53.59</v>
      </c>
      <c r="AC432" s="1">
        <f>(Table2[[#This Row],[Close Price]]/Table2[[#This Row],[Day Low]])-1</f>
        <v>2.4975984630164483E-3</v>
      </c>
      <c r="AD432" s="1">
        <f>(Table2[[#This Row],[Day High]]/Table2[[#This Row],[Close Price]])-1</f>
        <v>2.3572249904177722E-2</v>
      </c>
      <c r="AE432" s="1">
        <f>(Table2[[#This Row],[Close Price]]/Table2[[#This Row],[Current Week Low]])-1</f>
        <v>2.5550314465408785E-2</v>
      </c>
      <c r="AF432" s="1">
        <f>(Table2[[#This Row],[Current Week High]]/Table2[[#This Row],[Close Price]])-1</f>
        <v>2.510540436949027E-2</v>
      </c>
      <c r="AG432" s="1">
        <f>(Table2[[#This Row],[Close Price]]/Table2[[#This Row],[Current Month Low]])-1</f>
        <v>2.5550314465408785E-2</v>
      </c>
      <c r="AH432" s="1">
        <f>(Table2[[#This Row],[Current Month High]]/Table2[[#This Row],[Close Price]])-1</f>
        <v>2.7021847451130787E-2</v>
      </c>
      <c r="AI432">
        <v>49.770026830203101</v>
      </c>
      <c r="AJ432">
        <v>51.6860465116279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-0.15</v>
      </c>
      <c r="AM432" t="s">
        <v>3202</v>
      </c>
      <c r="AN432">
        <v>-1.04</v>
      </c>
      <c r="AO432" t="s">
        <v>3202</v>
      </c>
      <c r="AP432">
        <v>9.6490208372052994E-2</v>
      </c>
      <c r="AQ432">
        <f>(Table2[[#This Row],[Sharpe Ratio]]-AVERAGE(Table2[Sharpe Ratio]))/_xlfn.STDEV.P(Table2[Sharpe Ratio])</f>
        <v>0.39604489007178012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295</v>
      </c>
      <c r="AT432">
        <f>_xlfn.RANK.AVG(Table2[[#This Row],[6M Return vs Nifty Z-Score]],Table2[6M Return vs Nifty Z-Score])</f>
        <v>713</v>
      </c>
      <c r="AU432">
        <f>_xlfn.RANK.AVG(Table2[[#This Row],[Sharpe Ratio Z-Score]],Table2[Sharpe Ratio Z-Score])</f>
        <v>243</v>
      </c>
      <c r="AV432">
        <f>(Table2[[#This Row],[Rank 1Y]]+Table2[[#This Row],[Rank 6M]]+Table2[[#This Row],[Rank Sharpe]])/3</f>
        <v>417</v>
      </c>
    </row>
    <row r="433" spans="1:48" hidden="1" x14ac:dyDescent="0.3">
      <c r="A433" t="s">
        <v>630</v>
      </c>
      <c r="B433" t="s">
        <v>631</v>
      </c>
      <c r="C433" t="s">
        <v>3175</v>
      </c>
      <c r="D433" t="s">
        <v>632</v>
      </c>
      <c r="E433">
        <v>29940.579004499999</v>
      </c>
      <c r="F433">
        <v>761.05</v>
      </c>
      <c r="G433">
        <v>-8.0240756735038694</v>
      </c>
      <c r="H433">
        <f>(Table2[[#This Row],[1Y Return vs Nifty]]-AVERAGE(Table2[1Y Return vs Nifty]))/_xlfn.STDEV.P(Table2[1Y Return vs Nifty])</f>
        <v>-0.56112244492595664</v>
      </c>
      <c r="I433">
        <v>-4.2880251210263101</v>
      </c>
      <c r="J433">
        <f>(Table2[[#This Row],[1M Return vs Nifty]]-AVERAGE(Table2[1M Return vs Nifty]))/_xlfn.STDEV.P(Table2[1M Return vs Nifty])</f>
        <v>-0.52849525476223669</v>
      </c>
      <c r="K433">
        <v>11.610114321388901</v>
      </c>
      <c r="L433">
        <f>(Table2[[#This Row],[6M Return vs Nifty]]-AVERAGE(Table2[6M Return vs Nifty]))/_xlfn.STDEV.P(Table2[6M Return vs Nifty])</f>
        <v>8.2616316374637094E-2</v>
      </c>
      <c r="M433">
        <v>1.93625672133551</v>
      </c>
      <c r="N433">
        <f>(Table2[[#This Row],[1W Return vs Nifty]]-AVERAGE(Table2[1W Return vs Nifty]))/_xlfn.STDEV.P(Table2[1W Return vs Nifty])</f>
        <v>-0.24461653216925419</v>
      </c>
      <c r="O433">
        <v>759.85</v>
      </c>
      <c r="P433">
        <v>779.07135449964301</v>
      </c>
      <c r="Q433">
        <v>735.45705692890203</v>
      </c>
      <c r="R433">
        <v>56.473933387185497</v>
      </c>
      <c r="S433">
        <f>(Table2[[#This Row],[Close Price]]-Table2[[#This Row],[20D EMA]])/Table2[[#This Row],[20D EMA]]</f>
        <v>1.5792590642889146E-3</v>
      </c>
      <c r="T433">
        <f>(Table2[[#This Row],[Close Price]]-Table2[[#This Row],[50D EMA]])/Table2[[#This Row],[50D EMA]]</f>
        <v>-2.3131840742902466E-2</v>
      </c>
      <c r="U433">
        <f>(Table2[[#This Row],[Close Price]]-Table2[[#This Row],[200D EMA]])/Table2[[#This Row],[200D EMA]]</f>
        <v>3.4798691276371883E-2</v>
      </c>
      <c r="V433">
        <v>0.41237437428596802</v>
      </c>
      <c r="W433">
        <v>755.65</v>
      </c>
      <c r="X433">
        <v>768.7</v>
      </c>
      <c r="Y433">
        <v>729.75</v>
      </c>
      <c r="Z433">
        <v>770</v>
      </c>
      <c r="AA433">
        <v>729.75</v>
      </c>
      <c r="AB433">
        <v>770.05</v>
      </c>
      <c r="AC433" s="1">
        <f>(Table2[[#This Row],[Close Price]]/Table2[[#This Row],[Day Low]])-1</f>
        <v>7.1461655528353152E-3</v>
      </c>
      <c r="AD433" s="1">
        <f>(Table2[[#This Row],[Day High]]/Table2[[#This Row],[Close Price]])-1</f>
        <v>1.0051901977531141E-2</v>
      </c>
      <c r="AE433" s="1">
        <f>(Table2[[#This Row],[Close Price]]/Table2[[#This Row],[Current Week Low]])-1</f>
        <v>4.2891401164782295E-2</v>
      </c>
      <c r="AF433" s="1">
        <f>(Table2[[#This Row],[Current Week High]]/Table2[[#This Row],[Close Price]])-1</f>
        <v>1.1760068326654105E-2</v>
      </c>
      <c r="AG433" s="1">
        <f>(Table2[[#This Row],[Close Price]]/Table2[[#This Row],[Current Month Low]])-1</f>
        <v>4.2891401164782295E-2</v>
      </c>
      <c r="AH433" s="1">
        <f>(Table2[[#This Row],[Current Month High]]/Table2[[#This Row],[Close Price]])-1</f>
        <v>1.1825767032389356E-2</v>
      </c>
      <c r="AI433">
        <v>21.017015964785401</v>
      </c>
      <c r="AJ433">
        <v>34.082100070472102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0.01</v>
      </c>
      <c r="AM433" t="s">
        <v>3203</v>
      </c>
      <c r="AN433">
        <v>1.53</v>
      </c>
      <c r="AO433" t="s">
        <v>3203</v>
      </c>
      <c r="AP433">
        <v>2.2703345743158E-2</v>
      </c>
      <c r="AQ433">
        <f>(Table2[[#This Row],[Sharpe Ratio]]-AVERAGE(Table2[Sharpe Ratio]))/_xlfn.STDEV.P(Table2[Sharpe Ratio])</f>
        <v>-0.48423552032500577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513</v>
      </c>
      <c r="AT433">
        <f>_xlfn.RANK.AVG(Table2[[#This Row],[6M Return vs Nifty Z-Score]],Table2[6M Return vs Nifty Z-Score])</f>
        <v>273</v>
      </c>
      <c r="AU433">
        <f>_xlfn.RANK.AVG(Table2[[#This Row],[Sharpe Ratio Z-Score]],Table2[Sharpe Ratio Z-Score])</f>
        <v>466</v>
      </c>
      <c r="AV433">
        <f>(Table2[[#This Row],[Rank 1Y]]+Table2[[#This Row],[Rank 6M]]+Table2[[#This Row],[Rank Sharpe]])/3</f>
        <v>417.33333333333331</v>
      </c>
    </row>
    <row r="434" spans="1:48" hidden="1" x14ac:dyDescent="0.3">
      <c r="A434" t="s">
        <v>714</v>
      </c>
      <c r="B434" t="s">
        <v>715</v>
      </c>
      <c r="C434" t="s">
        <v>3161</v>
      </c>
      <c r="D434" t="s">
        <v>243</v>
      </c>
      <c r="E434">
        <v>25379.355381599999</v>
      </c>
      <c r="F434">
        <v>1271.05</v>
      </c>
      <c r="G434">
        <v>-6.9297077398926499</v>
      </c>
      <c r="H434">
        <f>(Table2[[#This Row],[1Y Return vs Nifty]]-AVERAGE(Table2[1Y Return vs Nifty]))/_xlfn.STDEV.P(Table2[1Y Return vs Nifty])</f>
        <v>-0.54174991921082749</v>
      </c>
      <c r="I434">
        <v>4.10209728845809</v>
      </c>
      <c r="J434">
        <f>(Table2[[#This Row],[1M Return vs Nifty]]-AVERAGE(Table2[1M Return vs Nifty]))/_xlfn.STDEV.P(Table2[1M Return vs Nifty])</f>
        <v>0.35399905755705846</v>
      </c>
      <c r="K434">
        <v>-9.1111372346784094</v>
      </c>
      <c r="L434">
        <f>(Table2[[#This Row],[6M Return vs Nifty]]-AVERAGE(Table2[6M Return vs Nifty]))/_xlfn.STDEV.P(Table2[6M Return vs Nifty])</f>
        <v>-0.58960263605233587</v>
      </c>
      <c r="M434">
        <v>1.65959880719757</v>
      </c>
      <c r="N434">
        <f>(Table2[[#This Row],[1W Return vs Nifty]]-AVERAGE(Table2[1W Return vs Nifty]))/_xlfn.STDEV.P(Table2[1W Return vs Nifty])</f>
        <v>-0.3148548955822737</v>
      </c>
      <c r="O434">
        <v>1244.49</v>
      </c>
      <c r="P434">
        <v>1249.4263673182099</v>
      </c>
      <c r="Q434">
        <v>1225.0207471443</v>
      </c>
      <c r="R434">
        <v>53.6431831998094</v>
      </c>
      <c r="S434">
        <f>(Table2[[#This Row],[Close Price]]-Table2[[#This Row],[20D EMA]])/Table2[[#This Row],[20D EMA]]</f>
        <v>2.1342075870436843E-2</v>
      </c>
      <c r="T434">
        <f>(Table2[[#This Row],[Close Price]]-Table2[[#This Row],[50D EMA]])/Table2[[#This Row],[50D EMA]]</f>
        <v>1.7306848364504541E-2</v>
      </c>
      <c r="U434">
        <f>(Table2[[#This Row],[Close Price]]-Table2[[#This Row],[200D EMA]])/Table2[[#This Row],[200D EMA]]</f>
        <v>3.7574263915938384E-2</v>
      </c>
      <c r="V434">
        <v>0.72877734176025699</v>
      </c>
      <c r="W434">
        <v>1245.45</v>
      </c>
      <c r="X434">
        <v>1276.95</v>
      </c>
      <c r="Y434">
        <v>1185</v>
      </c>
      <c r="Z434">
        <v>1276.95</v>
      </c>
      <c r="AA434">
        <v>1185</v>
      </c>
      <c r="AB434">
        <v>1276.95</v>
      </c>
      <c r="AC434" s="1">
        <f>(Table2[[#This Row],[Close Price]]/Table2[[#This Row],[Day Low]])-1</f>
        <v>2.0554819543136871E-2</v>
      </c>
      <c r="AD434" s="1">
        <f>(Table2[[#This Row],[Day High]]/Table2[[#This Row],[Close Price]])-1</f>
        <v>4.6418315565870394E-3</v>
      </c>
      <c r="AE434" s="1">
        <f>(Table2[[#This Row],[Close Price]]/Table2[[#This Row],[Current Week Low]])-1</f>
        <v>7.2616033755274145E-2</v>
      </c>
      <c r="AF434" s="1">
        <f>(Table2[[#This Row],[Current Week High]]/Table2[[#This Row],[Close Price]])-1</f>
        <v>4.6418315565870394E-3</v>
      </c>
      <c r="AG434" s="1">
        <f>(Table2[[#This Row],[Close Price]]/Table2[[#This Row],[Current Month Low]])-1</f>
        <v>7.2616033755274145E-2</v>
      </c>
      <c r="AH434" s="1">
        <f>(Table2[[#This Row],[Current Month High]]/Table2[[#This Row],[Close Price]])-1</f>
        <v>4.6418315565870394E-3</v>
      </c>
      <c r="AI434">
        <v>13.677668069706099</v>
      </c>
      <c r="AJ434">
        <v>22.658624849215901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0.01</v>
      </c>
      <c r="AM434" t="s">
        <v>3203</v>
      </c>
      <c r="AN434">
        <v>0.9</v>
      </c>
      <c r="AO434" t="s">
        <v>3203</v>
      </c>
      <c r="AP434">
        <v>0.10663628245250401</v>
      </c>
      <c r="AQ434">
        <f>(Table2[[#This Row],[Sharpe Ratio]]-AVERAGE(Table2[Sharpe Ratio]))/_xlfn.STDEV.P(Table2[Sharpe Ratio])</f>
        <v>0.51708798551243207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506</v>
      </c>
      <c r="AT434">
        <f>_xlfn.RANK.AVG(Table2[[#This Row],[6M Return vs Nifty Z-Score]],Table2[6M Return vs Nifty Z-Score])</f>
        <v>528</v>
      </c>
      <c r="AU434">
        <f>_xlfn.RANK.AVG(Table2[[#This Row],[Sharpe Ratio Z-Score]],Table2[Sharpe Ratio Z-Score])</f>
        <v>220</v>
      </c>
      <c r="AV434">
        <f>(Table2[[#This Row],[Rank 1Y]]+Table2[[#This Row],[Rank 6M]]+Table2[[#This Row],[Rank Sharpe]])/3</f>
        <v>418</v>
      </c>
    </row>
    <row r="435" spans="1:48" hidden="1" x14ac:dyDescent="0.3">
      <c r="A435" t="s">
        <v>1099</v>
      </c>
      <c r="B435" t="s">
        <v>1100</v>
      </c>
      <c r="C435" t="s">
        <v>3164</v>
      </c>
      <c r="D435" t="s">
        <v>131</v>
      </c>
      <c r="E435">
        <v>11897.97</v>
      </c>
      <c r="F435">
        <v>368.5</v>
      </c>
      <c r="G435">
        <v>-9.5396024633245098</v>
      </c>
      <c r="H435">
        <f>(Table2[[#This Row],[1Y Return vs Nifty]]-AVERAGE(Table2[1Y Return vs Nifty]))/_xlfn.STDEV.P(Table2[1Y Return vs Nifty])</f>
        <v>-0.58795033416325004</v>
      </c>
      <c r="I435">
        <v>13.428989772255299</v>
      </c>
      <c r="J435">
        <f>(Table2[[#This Row],[1M Return vs Nifty]]-AVERAGE(Table2[1M Return vs Nifty]))/_xlfn.STDEV.P(Table2[1M Return vs Nifty])</f>
        <v>1.3350252174686441</v>
      </c>
      <c r="K435">
        <v>-18.064555472946498</v>
      </c>
      <c r="L435">
        <f>(Table2[[#This Row],[6M Return vs Nifty]]-AVERAGE(Table2[6M Return vs Nifty]))/_xlfn.STDEV.P(Table2[6M Return vs Nifty])</f>
        <v>-0.88006083605458585</v>
      </c>
      <c r="M435">
        <v>2.6018955164088902</v>
      </c>
      <c r="N435">
        <f>(Table2[[#This Row],[1W Return vs Nifty]]-AVERAGE(Table2[1W Return vs Nifty]))/_xlfn.STDEV.P(Table2[1W Return vs Nifty])</f>
        <v>-7.5623066951203161E-2</v>
      </c>
      <c r="O435">
        <v>359.42</v>
      </c>
      <c r="P435">
        <v>360.63417383706201</v>
      </c>
      <c r="Q435">
        <v>367.52703874890301</v>
      </c>
      <c r="R435">
        <v>62.071122552321199</v>
      </c>
      <c r="S435">
        <f>(Table2[[#This Row],[Close Price]]-Table2[[#This Row],[20D EMA]])/Table2[[#This Row],[20D EMA]]</f>
        <v>2.526292359913189E-2</v>
      </c>
      <c r="T435">
        <f>(Table2[[#This Row],[Close Price]]-Table2[[#This Row],[50D EMA]])/Table2[[#This Row],[50D EMA]]</f>
        <v>2.1811094825671867E-2</v>
      </c>
      <c r="U435">
        <f>(Table2[[#This Row],[Close Price]]-Table2[[#This Row],[200D EMA]])/Table2[[#This Row],[200D EMA]]</f>
        <v>2.6473188324022162E-3</v>
      </c>
      <c r="V435">
        <v>1.1753417449733601</v>
      </c>
      <c r="W435">
        <v>367.2</v>
      </c>
      <c r="X435">
        <v>377.45</v>
      </c>
      <c r="Y435">
        <v>351.35</v>
      </c>
      <c r="Z435">
        <v>377.45</v>
      </c>
      <c r="AA435">
        <v>351.35</v>
      </c>
      <c r="AB435">
        <v>377.45</v>
      </c>
      <c r="AC435" s="1">
        <f>(Table2[[#This Row],[Close Price]]/Table2[[#This Row],[Day Low]])-1</f>
        <v>3.5403050108933076E-3</v>
      </c>
      <c r="AD435" s="1">
        <f>(Table2[[#This Row],[Day High]]/Table2[[#This Row],[Close Price]])-1</f>
        <v>2.4287652645861524E-2</v>
      </c>
      <c r="AE435" s="1">
        <f>(Table2[[#This Row],[Close Price]]/Table2[[#This Row],[Current Week Low]])-1</f>
        <v>4.8811726198946914E-2</v>
      </c>
      <c r="AF435" s="1">
        <f>(Table2[[#This Row],[Current Week High]]/Table2[[#This Row],[Close Price]])-1</f>
        <v>2.4287652645861524E-2</v>
      </c>
      <c r="AG435" s="1">
        <f>(Table2[[#This Row],[Close Price]]/Table2[[#This Row],[Current Month Low]])-1</f>
        <v>4.8811726198946914E-2</v>
      </c>
      <c r="AH435" s="1">
        <f>(Table2[[#This Row],[Current Month High]]/Table2[[#This Row],[Close Price]])-1</f>
        <v>2.4287652645861524E-2</v>
      </c>
      <c r="AI435">
        <v>37.313432835820798</v>
      </c>
      <c r="AJ435">
        <v>19.9934874633669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-0.02</v>
      </c>
      <c r="AM435" t="s">
        <v>3202</v>
      </c>
      <c r="AN435">
        <v>12.21</v>
      </c>
      <c r="AO435" t="s">
        <v>3203</v>
      </c>
      <c r="AP435">
        <v>0.155223216814454</v>
      </c>
      <c r="AQ435">
        <f>(Table2[[#This Row],[Sharpe Ratio]]-AVERAGE(Table2[Sharpe Ratio]))/_xlfn.STDEV.P(Table2[Sharpe Ratio])</f>
        <v>1.0967321795631793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523</v>
      </c>
      <c r="AT435">
        <f>_xlfn.RANK.AVG(Table2[[#This Row],[6M Return vs Nifty Z-Score]],Table2[6M Return vs Nifty Z-Score])</f>
        <v>634</v>
      </c>
      <c r="AU435">
        <f>_xlfn.RANK.AVG(Table2[[#This Row],[Sharpe Ratio Z-Score]],Table2[Sharpe Ratio Z-Score])</f>
        <v>99</v>
      </c>
      <c r="AV435">
        <f>(Table2[[#This Row],[Rank 1Y]]+Table2[[#This Row],[Rank 6M]]+Table2[[#This Row],[Rank Sharpe]])/3</f>
        <v>418.66666666666669</v>
      </c>
    </row>
    <row r="436" spans="1:48" hidden="1" x14ac:dyDescent="0.3">
      <c r="A436" t="s">
        <v>667</v>
      </c>
      <c r="B436" t="s">
        <v>668</v>
      </c>
      <c r="C436" t="s">
        <v>3163</v>
      </c>
      <c r="D436" t="s">
        <v>199</v>
      </c>
      <c r="E436">
        <v>28217.088165450001</v>
      </c>
      <c r="F436">
        <v>1319</v>
      </c>
      <c r="G436">
        <v>-20.1750711328439</v>
      </c>
      <c r="H436">
        <f>(Table2[[#This Row],[1Y Return vs Nifty]]-AVERAGE(Table2[1Y Return vs Nifty]))/_xlfn.STDEV.P(Table2[1Y Return vs Nifty])</f>
        <v>-0.77621963917919001</v>
      </c>
      <c r="I436">
        <v>-3.3960187855327901</v>
      </c>
      <c r="J436">
        <f>(Table2[[#This Row],[1M Return vs Nifty]]-AVERAGE(Table2[1M Return vs Nifty]))/_xlfn.STDEV.P(Table2[1M Return vs Nifty])</f>
        <v>-0.43467177052606526</v>
      </c>
      <c r="K436">
        <v>8.6040180270507793</v>
      </c>
      <c r="L436">
        <f>(Table2[[#This Row],[6M Return vs Nifty]]-AVERAGE(Table2[6M Return vs Nifty]))/_xlfn.STDEV.P(Table2[6M Return vs Nifty])</f>
        <v>-1.4904574021719689E-2</v>
      </c>
      <c r="M436">
        <v>0.60526877131496803</v>
      </c>
      <c r="N436">
        <f>(Table2[[#This Row],[1W Return vs Nifty]]-AVERAGE(Table2[1W Return vs Nifty]))/_xlfn.STDEV.P(Table2[1W Return vs Nifty])</f>
        <v>-0.58252992829672201</v>
      </c>
      <c r="O436">
        <v>1364.19</v>
      </c>
      <c r="P436">
        <v>1374.1866674154101</v>
      </c>
      <c r="Q436">
        <v>1298.15807920166</v>
      </c>
      <c r="R436">
        <v>41.174239177817903</v>
      </c>
      <c r="S436">
        <f>(Table2[[#This Row],[Close Price]]-Table2[[#This Row],[20D EMA]])/Table2[[#This Row],[20D EMA]]</f>
        <v>-3.3125884224338292E-2</v>
      </c>
      <c r="T436">
        <f>(Table2[[#This Row],[Close Price]]-Table2[[#This Row],[50D EMA]])/Table2[[#This Row],[50D EMA]]</f>
        <v>-4.0159513058881532E-2</v>
      </c>
      <c r="U436">
        <f>(Table2[[#This Row],[Close Price]]-Table2[[#This Row],[200D EMA]])/Table2[[#This Row],[200D EMA]]</f>
        <v>1.6054994481995068E-2</v>
      </c>
      <c r="V436">
        <v>0.88231612914014601</v>
      </c>
      <c r="W436">
        <v>1316.25</v>
      </c>
      <c r="X436">
        <v>1349.9</v>
      </c>
      <c r="Y436">
        <v>1316.25</v>
      </c>
      <c r="Z436">
        <v>1399.9</v>
      </c>
      <c r="AA436">
        <v>1316.25</v>
      </c>
      <c r="AB436">
        <v>1399.9</v>
      </c>
      <c r="AC436" s="1">
        <f>(Table2[[#This Row],[Close Price]]/Table2[[#This Row],[Day Low]])-1</f>
        <v>2.0892687559355139E-3</v>
      </c>
      <c r="AD436" s="1">
        <f>(Table2[[#This Row],[Day High]]/Table2[[#This Row],[Close Price]])-1</f>
        <v>2.3426838514025938E-2</v>
      </c>
      <c r="AE436" s="1">
        <f>(Table2[[#This Row],[Close Price]]/Table2[[#This Row],[Current Week Low]])-1</f>
        <v>2.0892687559355139E-3</v>
      </c>
      <c r="AF436" s="1">
        <f>(Table2[[#This Row],[Current Week High]]/Table2[[#This Row],[Close Price]])-1</f>
        <v>6.1334344200151714E-2</v>
      </c>
      <c r="AG436" s="1">
        <f>(Table2[[#This Row],[Close Price]]/Table2[[#This Row],[Current Month Low]])-1</f>
        <v>2.0892687559355139E-3</v>
      </c>
      <c r="AH436" s="1">
        <f>(Table2[[#This Row],[Current Month High]]/Table2[[#This Row],[Close Price]])-1</f>
        <v>6.1334344200151714E-2</v>
      </c>
      <c r="AI436">
        <v>14.1736163760424</v>
      </c>
      <c r="AJ436">
        <v>31.498928268780201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0.05</v>
      </c>
      <c r="AM436" t="s">
        <v>3203</v>
      </c>
      <c r="AN436">
        <v>-4.58</v>
      </c>
      <c r="AO436" t="s">
        <v>3202</v>
      </c>
      <c r="AP436">
        <v>6.0659282982327999E-2</v>
      </c>
      <c r="AQ436">
        <f>(Table2[[#This Row],[Sharpe Ratio]]-AVERAGE(Table2[Sharpe Ratio]))/_xlfn.STDEV.P(Table2[Sharpe Ratio])</f>
        <v>-3.141957424076202E-2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592</v>
      </c>
      <c r="AT436">
        <f>_xlfn.RANK.AVG(Table2[[#This Row],[6M Return vs Nifty Z-Score]],Table2[6M Return vs Nifty Z-Score])</f>
        <v>308</v>
      </c>
      <c r="AU436">
        <f>_xlfn.RANK.AVG(Table2[[#This Row],[Sharpe Ratio Z-Score]],Table2[Sharpe Ratio Z-Score])</f>
        <v>357</v>
      </c>
      <c r="AV436">
        <f>(Table2[[#This Row],[Rank 1Y]]+Table2[[#This Row],[Rank 6M]]+Table2[[#This Row],[Rank Sharpe]])/3</f>
        <v>419</v>
      </c>
    </row>
    <row r="437" spans="1:48" x14ac:dyDescent="0.3">
      <c r="A437" t="s">
        <v>251</v>
      </c>
      <c r="B437" t="s">
        <v>252</v>
      </c>
      <c r="C437" t="s">
        <v>3157</v>
      </c>
      <c r="D437" t="s">
        <v>40</v>
      </c>
      <c r="E437">
        <v>103480.345597875</v>
      </c>
      <c r="F437">
        <v>713.85</v>
      </c>
      <c r="G437">
        <v>8.0146885294250794</v>
      </c>
      <c r="H437">
        <f>(Table2[[#This Row],[1Y Return vs Nifty]]-AVERAGE(Table2[1Y Return vs Nifty]))/_xlfn.STDEV.P(Table2[1Y Return vs Nifty])</f>
        <v>-0.27720388114380934</v>
      </c>
      <c r="I437">
        <v>-2.9715903710379599</v>
      </c>
      <c r="J437">
        <f>(Table2[[#This Row],[1M Return vs Nifty]]-AVERAGE(Table2[1M Return vs Nifty]))/_xlfn.STDEV.P(Table2[1M Return vs Nifty])</f>
        <v>-0.39002931556557779</v>
      </c>
      <c r="K437">
        <v>15.0411094360873</v>
      </c>
      <c r="L437">
        <f>(Table2[[#This Row],[6M Return vs Nifty]]-AVERAGE(Table2[6M Return vs Nifty]))/_xlfn.STDEV.P(Table2[6M Return vs Nifty])</f>
        <v>0.19392136643611846</v>
      </c>
      <c r="M437">
        <v>-4.2262648286582403</v>
      </c>
      <c r="N437">
        <f>(Table2[[#This Row],[1W Return vs Nifty]]-AVERAGE(Table2[1W Return vs Nifty]))/_xlfn.STDEV.P(Table2[1W Return vs Nifty])</f>
        <v>-1.8091675753510923</v>
      </c>
      <c r="O437">
        <v>740.81</v>
      </c>
      <c r="P437">
        <v>739.19478986572301</v>
      </c>
      <c r="Q437">
        <v>662.44189589944699</v>
      </c>
      <c r="R437">
        <v>33.0483551147328</v>
      </c>
      <c r="S437" s="1">
        <f>(Table2[[#This Row],[Close Price]]-Table2[[#This Row],[20D EMA]])/Table2[[#This Row],[20D EMA]]</f>
        <v>-3.6392597292153085E-2</v>
      </c>
      <c r="T437" s="1">
        <f>(Table2[[#This Row],[Close Price]]-Table2[[#This Row],[50D EMA]])/Table2[[#This Row],[50D EMA]]</f>
        <v>-3.4287024493674996E-2</v>
      </c>
      <c r="U437" s="1">
        <f>(Table2[[#This Row],[Close Price]]-Table2[[#This Row],[200D EMA]])/Table2[[#This Row],[200D EMA]]</f>
        <v>7.7603944464823438E-2</v>
      </c>
      <c r="V437">
        <v>0.78319205130763103</v>
      </c>
      <c r="W437">
        <v>711.75</v>
      </c>
      <c r="X437">
        <v>721.25</v>
      </c>
      <c r="Y437">
        <v>702.3</v>
      </c>
      <c r="Z437">
        <v>744.8</v>
      </c>
      <c r="AA437">
        <v>702.3</v>
      </c>
      <c r="AB437">
        <v>750</v>
      </c>
      <c r="AC437" s="1">
        <f>(Table2[[#This Row],[Close Price]]/Table2[[#This Row],[Day Low]])-1</f>
        <v>2.9504741833510373E-3</v>
      </c>
      <c r="AD437" s="1">
        <f>(Table2[[#This Row],[Day High]]/Table2[[#This Row],[Close Price]])-1</f>
        <v>1.0366323457309035E-2</v>
      </c>
      <c r="AE437" s="1">
        <f>(Table2[[#This Row],[Close Price]]/Table2[[#This Row],[Current Week Low]])-1</f>
        <v>1.6445963263562735E-2</v>
      </c>
      <c r="AF437" s="1">
        <f>(Table2[[#This Row],[Current Week High]]/Table2[[#This Row],[Close Price]])-1</f>
        <v>4.3356447432933987E-2</v>
      </c>
      <c r="AG437" s="1">
        <f>(Table2[[#This Row],[Close Price]]/Table2[[#This Row],[Current Month Low]])-1</f>
        <v>1.6445963263562735E-2</v>
      </c>
      <c r="AH437" s="1">
        <f>(Table2[[#This Row],[Current Month High]]/Table2[[#This Row],[Close Price]])-1</f>
        <v>5.0640890943475458E-2</v>
      </c>
      <c r="AI437">
        <v>11.620088253834799</v>
      </c>
      <c r="AJ437">
        <v>54.029560901931099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-7.0000000000000007E-2</v>
      </c>
      <c r="AM437" t="s">
        <v>3202</v>
      </c>
      <c r="AN437">
        <v>-2.35</v>
      </c>
      <c r="AO437" t="s">
        <v>3202</v>
      </c>
      <c r="AP437">
        <v>-2.2424062944210999E-2</v>
      </c>
      <c r="AQ437">
        <f>(Table2[[#This Row],[Sharpe Ratio]]-AVERAGE(Table2[Sharpe Ratio]))/_xlfn.STDEV.P(Table2[Sharpe Ratio])</f>
        <v>-1.0226074258937947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-3.3050868315181559</v>
      </c>
      <c r="AS437">
        <f>_xlfn.RANK.AVG(Table2[[#This Row],[1Y Return vs Nifty Z-Score]],Table2[1Y Return vs Nifty Z-Score])</f>
        <v>399</v>
      </c>
      <c r="AT437">
        <f>_xlfn.RANK.AVG(Table2[[#This Row],[6M Return vs Nifty Z-Score]],Table2[6M Return vs Nifty Z-Score])</f>
        <v>237</v>
      </c>
      <c r="AU437">
        <f>_xlfn.RANK.AVG(Table2[[#This Row],[Sharpe Ratio Z-Score]],Table2[Sharpe Ratio Z-Score])</f>
        <v>622</v>
      </c>
      <c r="AV437">
        <f>(Table2[[#This Row],[Rank 1Y]]+Table2[[#This Row],[Rank 6M]]+Table2[[#This Row],[Rank Sharpe]])/3</f>
        <v>419.33333333333331</v>
      </c>
    </row>
    <row r="438" spans="1:48" hidden="1" x14ac:dyDescent="0.3">
      <c r="A438" t="s">
        <v>1161</v>
      </c>
      <c r="B438" t="s">
        <v>1162</v>
      </c>
      <c r="C438" t="s">
        <v>3166</v>
      </c>
      <c r="D438" t="s">
        <v>1163</v>
      </c>
      <c r="E438">
        <v>10725.57205287</v>
      </c>
      <c r="F438">
        <v>716.65</v>
      </c>
      <c r="G438">
        <v>38.997614873358899</v>
      </c>
      <c r="H438">
        <f>(Table2[[#This Row],[1Y Return vs Nifty]]-AVERAGE(Table2[1Y Return vs Nifty]))/_xlfn.STDEV.P(Table2[1Y Return vs Nifty])</f>
        <v>0.27125657616070875</v>
      </c>
      <c r="I438">
        <v>-1.1045766171959299</v>
      </c>
      <c r="J438">
        <f>(Table2[[#This Row],[1M Return vs Nifty]]-AVERAGE(Table2[1M Return vs Nifty]))/_xlfn.STDEV.P(Table2[1M Return vs Nifty])</f>
        <v>-0.19365208310411003</v>
      </c>
      <c r="K438">
        <v>5.4297168450356201</v>
      </c>
      <c r="L438">
        <f>(Table2[[#This Row],[6M Return vs Nifty]]-AVERAGE(Table2[6M Return vs Nifty]))/_xlfn.STDEV.P(Table2[6M Return vs Nifty])</f>
        <v>-0.117882205922392</v>
      </c>
      <c r="M438">
        <v>3.4278542503410399</v>
      </c>
      <c r="N438">
        <f>(Table2[[#This Row],[1W Return vs Nifty]]-AVERAGE(Table2[1W Return vs Nifty]))/_xlfn.STDEV.P(Table2[1W Return vs Nifty])</f>
        <v>0.13407268637237033</v>
      </c>
      <c r="O438">
        <v>721.63</v>
      </c>
      <c r="P438">
        <v>733.07272918116303</v>
      </c>
      <c r="Q438">
        <v>653.449270125569</v>
      </c>
      <c r="R438">
        <v>52.459378314793803</v>
      </c>
      <c r="S438">
        <f>(Table2[[#This Row],[Close Price]]-Table2[[#This Row],[20D EMA]])/Table2[[#This Row],[20D EMA]]</f>
        <v>-6.9010434710308861E-3</v>
      </c>
      <c r="T438">
        <f>(Table2[[#This Row],[Close Price]]-Table2[[#This Row],[50D EMA]])/Table2[[#This Row],[50D EMA]]</f>
        <v>-2.2402591894950342E-2</v>
      </c>
      <c r="U438">
        <f>(Table2[[#This Row],[Close Price]]-Table2[[#This Row],[200D EMA]])/Table2[[#This Row],[200D EMA]]</f>
        <v>9.6718647894864299E-2</v>
      </c>
      <c r="V438">
        <v>0.47820601058184298</v>
      </c>
      <c r="W438">
        <v>712.5</v>
      </c>
      <c r="X438">
        <v>733</v>
      </c>
      <c r="Y438">
        <v>703.55</v>
      </c>
      <c r="Z438">
        <v>733</v>
      </c>
      <c r="AA438">
        <v>703.55</v>
      </c>
      <c r="AB438">
        <v>739</v>
      </c>
      <c r="AC438" s="1">
        <f>(Table2[[#This Row],[Close Price]]/Table2[[#This Row],[Day Low]])-1</f>
        <v>5.8245614035088433E-3</v>
      </c>
      <c r="AD438" s="1">
        <f>(Table2[[#This Row],[Day High]]/Table2[[#This Row],[Close Price]])-1</f>
        <v>2.2814484057768869E-2</v>
      </c>
      <c r="AE438" s="1">
        <f>(Table2[[#This Row],[Close Price]]/Table2[[#This Row],[Current Week Low]])-1</f>
        <v>1.8619856442328331E-2</v>
      </c>
      <c r="AF438" s="1">
        <f>(Table2[[#This Row],[Current Week High]]/Table2[[#This Row],[Close Price]])-1</f>
        <v>2.2814484057768869E-2</v>
      </c>
      <c r="AG438" s="1">
        <f>(Table2[[#This Row],[Close Price]]/Table2[[#This Row],[Current Month Low]])-1</f>
        <v>1.8619856442328331E-2</v>
      </c>
      <c r="AH438" s="1">
        <f>(Table2[[#This Row],[Current Month High]]/Table2[[#This Row],[Close Price]])-1</f>
        <v>3.1186771785390421E-2</v>
      </c>
      <c r="AI438">
        <v>22.095862694481202</v>
      </c>
      <c r="AJ438">
        <v>66.546595398559106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-0.02</v>
      </c>
      <c r="AM438" t="s">
        <v>3202</v>
      </c>
      <c r="AN438">
        <v>2.81</v>
      </c>
      <c r="AO438" t="s">
        <v>3203</v>
      </c>
      <c r="AP438">
        <v>-5.6283953503307997E-2</v>
      </c>
      <c r="AQ438">
        <f>(Table2[[#This Row],[Sharpe Ratio]]-AVERAGE(Table2[Sharpe Ratio]))/_xlfn.STDEV.P(Table2[Sharpe Ratio])</f>
        <v>-1.4265573608200162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220</v>
      </c>
      <c r="AT438">
        <f>_xlfn.RANK.AVG(Table2[[#This Row],[6M Return vs Nifty Z-Score]],Table2[6M Return vs Nifty Z-Score])</f>
        <v>356</v>
      </c>
      <c r="AU438">
        <f>_xlfn.RANK.AVG(Table2[[#This Row],[Sharpe Ratio Z-Score]],Table2[Sharpe Ratio Z-Score])</f>
        <v>682</v>
      </c>
      <c r="AV438">
        <f>(Table2[[#This Row],[Rank 1Y]]+Table2[[#This Row],[Rank 6M]]+Table2[[#This Row],[Rank Sharpe]])/3</f>
        <v>419.33333333333331</v>
      </c>
    </row>
    <row r="439" spans="1:48" hidden="1" x14ac:dyDescent="0.3">
      <c r="A439" t="s">
        <v>190</v>
      </c>
      <c r="B439" t="s">
        <v>191</v>
      </c>
      <c r="C439" t="s">
        <v>3159</v>
      </c>
      <c r="D439" t="s">
        <v>128</v>
      </c>
      <c r="E439">
        <v>137172.08588904</v>
      </c>
      <c r="F439">
        <v>5688.9</v>
      </c>
      <c r="G439">
        <v>-2.4905766427367801</v>
      </c>
      <c r="H439">
        <f>(Table2[[#This Row],[1Y Return vs Nifty]]-AVERAGE(Table2[1Y Return vs Nifty]))/_xlfn.STDEV.P(Table2[1Y Return vs Nifty])</f>
        <v>-0.46316832092814925</v>
      </c>
      <c r="I439">
        <v>-6.2571388355130804</v>
      </c>
      <c r="J439">
        <f>(Table2[[#This Row],[1M Return vs Nifty]]-AVERAGE(Table2[1M Return vs Nifty]))/_xlfn.STDEV.P(Table2[1M Return vs Nifty])</f>
        <v>-0.73561161952231713</v>
      </c>
      <c r="K439">
        <v>1.4497688729103499</v>
      </c>
      <c r="L439">
        <f>(Table2[[#This Row],[6M Return vs Nifty]]-AVERAGE(Table2[6M Return vs Nifty]))/_xlfn.STDEV.P(Table2[6M Return vs Nifty])</f>
        <v>-0.24699585763869156</v>
      </c>
      <c r="M439">
        <v>-1.28617898377906</v>
      </c>
      <c r="N439">
        <f>(Table2[[#This Row],[1W Return vs Nifty]]-AVERAGE(Table2[1W Return vs Nifty]))/_xlfn.STDEV.P(Table2[1W Return vs Nifty])</f>
        <v>-1.062733775755772</v>
      </c>
      <c r="O439">
        <v>5783.45</v>
      </c>
      <c r="P439">
        <v>5862.2075167967496</v>
      </c>
      <c r="Q439">
        <v>5511.10098630415</v>
      </c>
      <c r="R439">
        <v>44.206542295475401</v>
      </c>
      <c r="S439">
        <f>(Table2[[#This Row],[Close Price]]-Table2[[#This Row],[20D EMA]])/Table2[[#This Row],[20D EMA]]</f>
        <v>-1.6348373375753258E-2</v>
      </c>
      <c r="T439">
        <f>(Table2[[#This Row],[Close Price]]-Table2[[#This Row],[50D EMA]])/Table2[[#This Row],[50D EMA]]</f>
        <v>-2.9563524713203827E-2</v>
      </c>
      <c r="U439">
        <f>(Table2[[#This Row],[Close Price]]-Table2[[#This Row],[200D EMA]])/Table2[[#This Row],[200D EMA]]</f>
        <v>3.2261977078210845E-2</v>
      </c>
      <c r="V439">
        <v>0.67506920798830405</v>
      </c>
      <c r="W439">
        <v>5606</v>
      </c>
      <c r="X439">
        <v>5713.7</v>
      </c>
      <c r="Y439">
        <v>5541.85</v>
      </c>
      <c r="Z439">
        <v>5719</v>
      </c>
      <c r="AA439">
        <v>5541.85</v>
      </c>
      <c r="AB439">
        <v>5768.55</v>
      </c>
      <c r="AC439" s="1">
        <f>(Table2[[#This Row],[Close Price]]/Table2[[#This Row],[Day Low]])-1</f>
        <v>1.4787727434891096E-2</v>
      </c>
      <c r="AD439" s="1">
        <f>(Table2[[#This Row],[Day High]]/Table2[[#This Row],[Close Price]])-1</f>
        <v>4.3593664856123038E-3</v>
      </c>
      <c r="AE439" s="1">
        <f>(Table2[[#This Row],[Close Price]]/Table2[[#This Row],[Current Week Low]])-1</f>
        <v>2.6534460514088032E-2</v>
      </c>
      <c r="AF439" s="1">
        <f>(Table2[[#This Row],[Current Week High]]/Table2[[#This Row],[Close Price]])-1</f>
        <v>5.2910052910053462E-3</v>
      </c>
      <c r="AG439" s="1">
        <f>(Table2[[#This Row],[Close Price]]/Table2[[#This Row],[Current Month Low]])-1</f>
        <v>2.6534460514088032E-2</v>
      </c>
      <c r="AH439" s="1">
        <f>(Table2[[#This Row],[Current Month High]]/Table2[[#This Row],[Close Price]])-1</f>
        <v>1.4000949216896208E-2</v>
      </c>
      <c r="AI439">
        <v>13.7284888115452</v>
      </c>
      <c r="AJ439">
        <v>23.9182286504677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0.06</v>
      </c>
      <c r="AM439" t="s">
        <v>3203</v>
      </c>
      <c r="AN439">
        <v>-0.67</v>
      </c>
      <c r="AO439" t="s">
        <v>3202</v>
      </c>
      <c r="AP439">
        <v>4.8970686890864999E-2</v>
      </c>
      <c r="AQ439">
        <f>(Table2[[#This Row],[Sharpe Ratio]]-AVERAGE(Table2[Sharpe Ratio]))/_xlfn.STDEV.P(Table2[Sharpe Ratio])</f>
        <v>-0.17086502289880051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475</v>
      </c>
      <c r="AT439">
        <f>_xlfn.RANK.AVG(Table2[[#This Row],[6M Return vs Nifty Z-Score]],Table2[6M Return vs Nifty Z-Score])</f>
        <v>394</v>
      </c>
      <c r="AU439">
        <f>_xlfn.RANK.AVG(Table2[[#This Row],[Sharpe Ratio Z-Score]],Table2[Sharpe Ratio Z-Score])</f>
        <v>390</v>
      </c>
      <c r="AV439">
        <f>(Table2[[#This Row],[Rank 1Y]]+Table2[[#This Row],[Rank 6M]]+Table2[[#This Row],[Rank Sharpe]])/3</f>
        <v>419.66666666666669</v>
      </c>
    </row>
    <row r="440" spans="1:48" hidden="1" x14ac:dyDescent="0.3">
      <c r="A440" t="s">
        <v>1361</v>
      </c>
      <c r="B440" t="s">
        <v>1362</v>
      </c>
      <c r="C440" t="s">
        <v>3157</v>
      </c>
      <c r="D440" t="s">
        <v>515</v>
      </c>
      <c r="E440">
        <v>8405.0210128609997</v>
      </c>
      <c r="F440">
        <v>252.51</v>
      </c>
      <c r="G440">
        <v>-13.6536361044854</v>
      </c>
      <c r="H440">
        <f>(Table2[[#This Row],[1Y Return vs Nifty]]-AVERAGE(Table2[1Y Return vs Nifty]))/_xlfn.STDEV.P(Table2[1Y Return vs Nifty])</f>
        <v>-0.66077704998569042</v>
      </c>
      <c r="I440">
        <v>-6.3705153665041703</v>
      </c>
      <c r="J440">
        <f>(Table2[[#This Row],[1M Return vs Nifty]]-AVERAGE(Table2[1M Return vs Nifty]))/_xlfn.STDEV.P(Table2[1M Return vs Nifty])</f>
        <v>-0.74753685003349835</v>
      </c>
      <c r="K440">
        <v>8.3435808410511303</v>
      </c>
      <c r="L440">
        <f>(Table2[[#This Row],[6M Return vs Nifty]]-AVERAGE(Table2[6M Return vs Nifty]))/_xlfn.STDEV.P(Table2[6M Return vs Nifty])</f>
        <v>-2.3353427213430061E-2</v>
      </c>
      <c r="M440">
        <v>3.6152621604427799</v>
      </c>
      <c r="N440">
        <f>(Table2[[#This Row],[1W Return vs Nifty]]-AVERAGE(Table2[1W Return vs Nifty]))/_xlfn.STDEV.P(Table2[1W Return vs Nifty])</f>
        <v>0.18165211288983263</v>
      </c>
      <c r="O440">
        <v>257.97000000000003</v>
      </c>
      <c r="P440">
        <v>262.42210530584299</v>
      </c>
      <c r="Q440">
        <v>244.22136749726701</v>
      </c>
      <c r="R440">
        <v>48.187465937956397</v>
      </c>
      <c r="S440">
        <f>(Table2[[#This Row],[Close Price]]-Table2[[#This Row],[20D EMA]])/Table2[[#This Row],[20D EMA]]</f>
        <v>-2.1165251773462169E-2</v>
      </c>
      <c r="T440">
        <f>(Table2[[#This Row],[Close Price]]-Table2[[#This Row],[50D EMA]])/Table2[[#This Row],[50D EMA]]</f>
        <v>-3.7771609576452474E-2</v>
      </c>
      <c r="U440">
        <f>(Table2[[#This Row],[Close Price]]-Table2[[#This Row],[200D EMA]])/Table2[[#This Row],[200D EMA]]</f>
        <v>3.3939014377297412E-2</v>
      </c>
      <c r="V440">
        <v>0.68041834622712105</v>
      </c>
      <c r="W440">
        <v>251.2</v>
      </c>
      <c r="X440">
        <v>255</v>
      </c>
      <c r="Y440">
        <v>243.75</v>
      </c>
      <c r="Z440">
        <v>255</v>
      </c>
      <c r="AA440">
        <v>243.75</v>
      </c>
      <c r="AB440">
        <v>255</v>
      </c>
      <c r="AC440" s="1">
        <f>(Table2[[#This Row],[Close Price]]/Table2[[#This Row],[Day Low]])-1</f>
        <v>5.2149681528661507E-3</v>
      </c>
      <c r="AD440" s="1">
        <f>(Table2[[#This Row],[Day High]]/Table2[[#This Row],[Close Price]])-1</f>
        <v>9.8609956041344482E-3</v>
      </c>
      <c r="AE440" s="1">
        <f>(Table2[[#This Row],[Close Price]]/Table2[[#This Row],[Current Week Low]])-1</f>
        <v>3.5938461538461475E-2</v>
      </c>
      <c r="AF440" s="1">
        <f>(Table2[[#This Row],[Current Week High]]/Table2[[#This Row],[Close Price]])-1</f>
        <v>9.8609956041344482E-3</v>
      </c>
      <c r="AG440" s="1">
        <f>(Table2[[#This Row],[Close Price]]/Table2[[#This Row],[Current Month Low]])-1</f>
        <v>3.5938461538461475E-2</v>
      </c>
      <c r="AH440" s="1">
        <f>(Table2[[#This Row],[Current Month High]]/Table2[[#This Row],[Close Price]])-1</f>
        <v>9.8609956041344482E-3</v>
      </c>
      <c r="AI440">
        <v>17.856718545800099</v>
      </c>
      <c r="AJ440">
        <v>25.252976190476101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-0.06</v>
      </c>
      <c r="AM440" t="s">
        <v>3202</v>
      </c>
      <c r="AN440">
        <v>0.1</v>
      </c>
      <c r="AO440" t="s">
        <v>3203</v>
      </c>
      <c r="AP440">
        <v>4.7880692093332997E-2</v>
      </c>
      <c r="AQ440">
        <f>(Table2[[#This Row],[Sharpe Ratio]]-AVERAGE(Table2[Sharpe Ratio]))/_xlfn.STDEV.P(Table2[Sharpe Ratio])</f>
        <v>-0.18386870720677231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553</v>
      </c>
      <c r="AT440">
        <f>_xlfn.RANK.AVG(Table2[[#This Row],[6M Return vs Nifty Z-Score]],Table2[6M Return vs Nifty Z-Score])</f>
        <v>313</v>
      </c>
      <c r="AU440">
        <f>_xlfn.RANK.AVG(Table2[[#This Row],[Sharpe Ratio Z-Score]],Table2[Sharpe Ratio Z-Score])</f>
        <v>394</v>
      </c>
      <c r="AV440">
        <f>(Table2[[#This Row],[Rank 1Y]]+Table2[[#This Row],[Rank 6M]]+Table2[[#This Row],[Rank Sharpe]])/3</f>
        <v>420</v>
      </c>
    </row>
    <row r="441" spans="1:48" hidden="1" x14ac:dyDescent="0.3">
      <c r="A441" t="s">
        <v>536</v>
      </c>
      <c r="B441" t="s">
        <v>537</v>
      </c>
      <c r="C441" t="s">
        <v>3171</v>
      </c>
      <c r="D441" t="s">
        <v>294</v>
      </c>
      <c r="E441">
        <v>38818.823399009998</v>
      </c>
      <c r="F441">
        <v>2816</v>
      </c>
      <c r="G441">
        <v>9.4217385637514202</v>
      </c>
      <c r="H441">
        <f>(Table2[[#This Row],[1Y Return vs Nifty]]-AVERAGE(Table2[1Y Return vs Nifty]))/_xlfn.STDEV.P(Table2[1Y Return vs Nifty])</f>
        <v>-0.25229624986616994</v>
      </c>
      <c r="I441">
        <v>3.0381622922568599</v>
      </c>
      <c r="J441">
        <f>(Table2[[#This Row],[1M Return vs Nifty]]-AVERAGE(Table2[1M Return vs Nifty]))/_xlfn.STDEV.P(Table2[1M Return vs Nifty])</f>
        <v>0.24209168159748223</v>
      </c>
      <c r="K441">
        <v>3.5299106158433702</v>
      </c>
      <c r="L441">
        <f>(Table2[[#This Row],[6M Return vs Nifty]]-AVERAGE(Table2[6M Return vs Nifty]))/_xlfn.STDEV.P(Table2[6M Return vs Nifty])</f>
        <v>-0.17951389596516423</v>
      </c>
      <c r="M441">
        <v>5.2254976001858999</v>
      </c>
      <c r="N441">
        <f>(Table2[[#This Row],[1W Return vs Nifty]]-AVERAGE(Table2[1W Return vs Nifty]))/_xlfn.STDEV.P(Table2[1W Return vs Nifty])</f>
        <v>0.59046131811216884</v>
      </c>
      <c r="O441">
        <v>2755.5</v>
      </c>
      <c r="P441">
        <v>2795.9455696801301</v>
      </c>
      <c r="Q441">
        <v>2613.6676785620798</v>
      </c>
      <c r="R441">
        <v>66.608611595681296</v>
      </c>
      <c r="S441">
        <f>(Table2[[#This Row],[Close Price]]-Table2[[#This Row],[20D EMA]])/Table2[[#This Row],[20D EMA]]</f>
        <v>2.1956087824351298E-2</v>
      </c>
      <c r="T441">
        <f>(Table2[[#This Row],[Close Price]]-Table2[[#This Row],[50D EMA]])/Table2[[#This Row],[50D EMA]]</f>
        <v>7.1726826649791348E-3</v>
      </c>
      <c r="U441">
        <f>(Table2[[#This Row],[Close Price]]-Table2[[#This Row],[200D EMA]])/Table2[[#This Row],[200D EMA]]</f>
        <v>7.7413178078260578E-2</v>
      </c>
      <c r="V441">
        <v>0.56969700031189996</v>
      </c>
      <c r="W441">
        <v>2794.3</v>
      </c>
      <c r="X441">
        <v>2885.1</v>
      </c>
      <c r="Y441">
        <v>2600.8000000000002</v>
      </c>
      <c r="Z441">
        <v>2885.1</v>
      </c>
      <c r="AA441">
        <v>2600.8000000000002</v>
      </c>
      <c r="AB441">
        <v>2885.1</v>
      </c>
      <c r="AC441" s="1">
        <f>(Table2[[#This Row],[Close Price]]/Table2[[#This Row],[Day Low]])-1</f>
        <v>7.7658089682568487E-3</v>
      </c>
      <c r="AD441" s="1">
        <f>(Table2[[#This Row],[Day High]]/Table2[[#This Row],[Close Price]])-1</f>
        <v>2.453835227272716E-2</v>
      </c>
      <c r="AE441" s="1">
        <f>(Table2[[#This Row],[Close Price]]/Table2[[#This Row],[Current Week Low]])-1</f>
        <v>8.2743771147339107E-2</v>
      </c>
      <c r="AF441" s="1">
        <f>(Table2[[#This Row],[Current Week High]]/Table2[[#This Row],[Close Price]])-1</f>
        <v>2.453835227272716E-2</v>
      </c>
      <c r="AG441" s="1">
        <f>(Table2[[#This Row],[Close Price]]/Table2[[#This Row],[Current Month Low]])-1</f>
        <v>8.2743771147339107E-2</v>
      </c>
      <c r="AH441" s="1">
        <f>(Table2[[#This Row],[Current Month High]]/Table2[[#This Row],[Close Price]])-1</f>
        <v>2.453835227272716E-2</v>
      </c>
      <c r="AI441">
        <v>12.535511363636299</v>
      </c>
      <c r="AJ441">
        <v>39.336961900049403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0.01</v>
      </c>
      <c r="AM441" t="s">
        <v>3203</v>
      </c>
      <c r="AN441">
        <v>6.23</v>
      </c>
      <c r="AO441" t="s">
        <v>3203</v>
      </c>
      <c r="AP441">
        <v>5.564222100111E-3</v>
      </c>
      <c r="AQ441">
        <f>(Table2[[#This Row],[Sharpe Ratio]]-AVERAGE(Table2[Sharpe Ratio]))/_xlfn.STDEV.P(Table2[Sharpe Ratio])</f>
        <v>-0.68870599456406767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383</v>
      </c>
      <c r="AT441">
        <f>_xlfn.RANK.AVG(Table2[[#This Row],[6M Return vs Nifty Z-Score]],Table2[6M Return vs Nifty Z-Score])</f>
        <v>370</v>
      </c>
      <c r="AU441">
        <f>_xlfn.RANK.AVG(Table2[[#This Row],[Sharpe Ratio Z-Score]],Table2[Sharpe Ratio Z-Score])</f>
        <v>511</v>
      </c>
      <c r="AV441">
        <f>(Table2[[#This Row],[Rank 1Y]]+Table2[[#This Row],[Rank 6M]]+Table2[[#This Row],[Rank Sharpe]])/3</f>
        <v>421.33333333333331</v>
      </c>
    </row>
    <row r="442" spans="1:48" hidden="1" x14ac:dyDescent="0.3">
      <c r="A442" t="s">
        <v>1014</v>
      </c>
      <c r="B442" t="s">
        <v>1015</v>
      </c>
      <c r="C442" t="s">
        <v>590</v>
      </c>
      <c r="D442" t="s">
        <v>590</v>
      </c>
      <c r="E442">
        <v>13834.122432</v>
      </c>
      <c r="F442">
        <v>484.6</v>
      </c>
      <c r="G442">
        <v>11.4086272445816</v>
      </c>
      <c r="H442">
        <f>(Table2[[#This Row],[1Y Return vs Nifty]]-AVERAGE(Table2[1Y Return vs Nifty]))/_xlfn.STDEV.P(Table2[1Y Return vs Nifty])</f>
        <v>-0.21712430185827464</v>
      </c>
      <c r="I442">
        <v>4.25749701439298</v>
      </c>
      <c r="J442">
        <f>(Table2[[#This Row],[1M Return vs Nifty]]-AVERAGE(Table2[1M Return vs Nifty]))/_xlfn.STDEV.P(Table2[1M Return vs Nifty])</f>
        <v>0.37034439408260095</v>
      </c>
      <c r="K442">
        <v>0.17397570093915399</v>
      </c>
      <c r="L442">
        <f>(Table2[[#This Row],[6M Return vs Nifty]]-AVERAGE(Table2[6M Return vs Nifty]))/_xlfn.STDEV.P(Table2[6M Return vs Nifty])</f>
        <v>-0.28838391507602562</v>
      </c>
      <c r="M442">
        <v>4.0474015201129596</v>
      </c>
      <c r="N442">
        <f>(Table2[[#This Row],[1W Return vs Nifty]]-AVERAGE(Table2[1W Return vs Nifty]))/_xlfn.STDEV.P(Table2[1W Return vs Nifty])</f>
        <v>0.29136435981456699</v>
      </c>
      <c r="O442">
        <v>464.39</v>
      </c>
      <c r="P442">
        <v>471.55620852842901</v>
      </c>
      <c r="Q442">
        <v>460.53936878812402</v>
      </c>
      <c r="R442">
        <v>67.642818086023993</v>
      </c>
      <c r="S442">
        <f>(Table2[[#This Row],[Close Price]]-Table2[[#This Row],[20D EMA]])/Table2[[#This Row],[20D EMA]]</f>
        <v>4.3519455629966272E-2</v>
      </c>
      <c r="T442">
        <f>(Table2[[#This Row],[Close Price]]-Table2[[#This Row],[50D EMA]])/Table2[[#This Row],[50D EMA]]</f>
        <v>2.7661159445395433E-2</v>
      </c>
      <c r="U442">
        <f>(Table2[[#This Row],[Close Price]]-Table2[[#This Row],[200D EMA]])/Table2[[#This Row],[200D EMA]]</f>
        <v>5.2244461261129117E-2</v>
      </c>
      <c r="V442">
        <v>1.13748993611803</v>
      </c>
      <c r="W442">
        <v>472.95</v>
      </c>
      <c r="X442">
        <v>488.5</v>
      </c>
      <c r="Y442">
        <v>455</v>
      </c>
      <c r="Z442">
        <v>489.5</v>
      </c>
      <c r="AA442">
        <v>455</v>
      </c>
      <c r="AB442">
        <v>489.5</v>
      </c>
      <c r="AC442" s="1">
        <f>(Table2[[#This Row],[Close Price]]/Table2[[#This Row],[Day Low]])-1</f>
        <v>2.4632625013214948E-2</v>
      </c>
      <c r="AD442" s="1">
        <f>(Table2[[#This Row],[Day High]]/Table2[[#This Row],[Close Price]])-1</f>
        <v>8.0478745356995507E-3</v>
      </c>
      <c r="AE442" s="1">
        <f>(Table2[[#This Row],[Close Price]]/Table2[[#This Row],[Current Week Low]])-1</f>
        <v>6.5054945054945135E-2</v>
      </c>
      <c r="AF442" s="1">
        <f>(Table2[[#This Row],[Current Week High]]/Table2[[#This Row],[Close Price]])-1</f>
        <v>1.0111432108955709E-2</v>
      </c>
      <c r="AG442" s="1">
        <f>(Table2[[#This Row],[Close Price]]/Table2[[#This Row],[Current Month Low]])-1</f>
        <v>6.5054945054945135E-2</v>
      </c>
      <c r="AH442" s="1">
        <f>(Table2[[#This Row],[Current Month High]]/Table2[[#This Row],[Close Price]])-1</f>
        <v>1.0111432108955709E-2</v>
      </c>
      <c r="AI442">
        <v>22.1626083367725</v>
      </c>
      <c r="AJ442">
        <v>37.553221686062997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0.04</v>
      </c>
      <c r="AM442" t="s">
        <v>3203</v>
      </c>
      <c r="AN442">
        <v>9.81</v>
      </c>
      <c r="AO442" t="s">
        <v>3203</v>
      </c>
      <c r="AP442">
        <v>1.2850634711090001E-2</v>
      </c>
      <c r="AQ442">
        <f>(Table2[[#This Row],[Sharpe Ratio]]-AVERAGE(Table2[Sharpe Ratio]))/_xlfn.STDEV.P(Table2[Sharpe Ratio])</f>
        <v>-0.60177878211742875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367</v>
      </c>
      <c r="AT442">
        <f>_xlfn.RANK.AVG(Table2[[#This Row],[6M Return vs Nifty Z-Score]],Table2[6M Return vs Nifty Z-Score])</f>
        <v>408</v>
      </c>
      <c r="AU442">
        <f>_xlfn.RANK.AVG(Table2[[#This Row],[Sharpe Ratio Z-Score]],Table2[Sharpe Ratio Z-Score])</f>
        <v>489</v>
      </c>
      <c r="AV442">
        <f>(Table2[[#This Row],[Rank 1Y]]+Table2[[#This Row],[Rank 6M]]+Table2[[#This Row],[Rank Sharpe]])/3</f>
        <v>421.33333333333331</v>
      </c>
    </row>
    <row r="443" spans="1:48" hidden="1" x14ac:dyDescent="0.3">
      <c r="A443" t="s">
        <v>70</v>
      </c>
      <c r="B443" t="s">
        <v>71</v>
      </c>
      <c r="C443" t="s">
        <v>3155</v>
      </c>
      <c r="D443" t="s">
        <v>72</v>
      </c>
      <c r="E443">
        <v>338472.41203742998</v>
      </c>
      <c r="F443">
        <v>265.2</v>
      </c>
      <c r="G443">
        <v>12.571228282017101</v>
      </c>
      <c r="H443">
        <f>(Table2[[#This Row],[1Y Return vs Nifty]]-AVERAGE(Table2[1Y Return vs Nifty]))/_xlfn.STDEV.P(Table2[1Y Return vs Nifty])</f>
        <v>-0.19654391220830128</v>
      </c>
      <c r="I443">
        <v>-6.6533936835519496</v>
      </c>
      <c r="J443">
        <f>(Table2[[#This Row],[1M Return vs Nifty]]-AVERAGE(Table2[1M Return vs Nifty]))/_xlfn.STDEV.P(Table2[1M Return vs Nifty])</f>
        <v>-0.77729070744932371</v>
      </c>
      <c r="K443">
        <v>-11.575275763672099</v>
      </c>
      <c r="L443">
        <f>(Table2[[#This Row],[6M Return vs Nifty]]-AVERAGE(Table2[6M Return vs Nifty]))/_xlfn.STDEV.P(Table2[6M Return vs Nifty])</f>
        <v>-0.6695418528565481</v>
      </c>
      <c r="M443">
        <v>2.3835476573644598</v>
      </c>
      <c r="N443">
        <f>(Table2[[#This Row],[1W Return vs Nifty]]-AVERAGE(Table2[1W Return vs Nifty]))/_xlfn.STDEV.P(Table2[1W Return vs Nifty])</f>
        <v>-0.13105757827471015</v>
      </c>
      <c r="O443">
        <v>272.94</v>
      </c>
      <c r="P443">
        <v>284.888356075557</v>
      </c>
      <c r="Q443">
        <v>274.87972216363198</v>
      </c>
      <c r="R443">
        <v>46.456539113008503</v>
      </c>
      <c r="S443">
        <f>(Table2[[#This Row],[Close Price]]-Table2[[#This Row],[20D EMA]])/Table2[[#This Row],[20D EMA]]</f>
        <v>-2.8357880852934746E-2</v>
      </c>
      <c r="T443">
        <f>(Table2[[#This Row],[Close Price]]-Table2[[#This Row],[50D EMA]])/Table2[[#This Row],[50D EMA]]</f>
        <v>-6.9109023432096114E-2</v>
      </c>
      <c r="U443">
        <f>(Table2[[#This Row],[Close Price]]-Table2[[#This Row],[200D EMA]])/Table2[[#This Row],[200D EMA]]</f>
        <v>-3.5214391543475852E-2</v>
      </c>
      <c r="V443">
        <v>0.64945641631181805</v>
      </c>
      <c r="W443">
        <v>264.8</v>
      </c>
      <c r="X443">
        <v>270.5</v>
      </c>
      <c r="Y443">
        <v>260.14999999999998</v>
      </c>
      <c r="Z443">
        <v>274.35000000000002</v>
      </c>
      <c r="AA443">
        <v>260.14999999999998</v>
      </c>
      <c r="AB443">
        <v>274.35000000000002</v>
      </c>
      <c r="AC443" s="1">
        <f>(Table2[[#This Row],[Close Price]]/Table2[[#This Row],[Day Low]])-1</f>
        <v>1.5105740181267091E-3</v>
      </c>
      <c r="AD443" s="1">
        <f>(Table2[[#This Row],[Day High]]/Table2[[#This Row],[Close Price]])-1</f>
        <v>1.9984917043740724E-2</v>
      </c>
      <c r="AE443" s="1">
        <f>(Table2[[#This Row],[Close Price]]/Table2[[#This Row],[Current Week Low]])-1</f>
        <v>1.9411877762829155E-2</v>
      </c>
      <c r="AF443" s="1">
        <f>(Table2[[#This Row],[Current Week High]]/Table2[[#This Row],[Close Price]])-1</f>
        <v>3.4502262443439013E-2</v>
      </c>
      <c r="AG443" s="1">
        <f>(Table2[[#This Row],[Close Price]]/Table2[[#This Row],[Current Month Low]])-1</f>
        <v>1.9411877762829155E-2</v>
      </c>
      <c r="AH443" s="1">
        <f>(Table2[[#This Row],[Current Month High]]/Table2[[#This Row],[Close Price]])-1</f>
        <v>3.4502262443439013E-2</v>
      </c>
      <c r="AI443">
        <v>30.0904977375565</v>
      </c>
      <c r="AJ443">
        <v>40.951368588891803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-0.1</v>
      </c>
      <c r="AM443" t="s">
        <v>3202</v>
      </c>
      <c r="AN443">
        <v>-2.0699999999999998</v>
      </c>
      <c r="AO443" t="s">
        <v>3202</v>
      </c>
      <c r="AP443">
        <v>6.4535460381797E-2</v>
      </c>
      <c r="AQ443">
        <f>(Table2[[#This Row],[Sharpe Ratio]]-AVERAGE(Table2[Sharpe Ratio]))/_xlfn.STDEV.P(Table2[Sharpe Ratio])</f>
        <v>1.482338704539962E-2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357</v>
      </c>
      <c r="AT443">
        <f>_xlfn.RANK.AVG(Table2[[#This Row],[6M Return vs Nifty Z-Score]],Table2[6M Return vs Nifty Z-Score])</f>
        <v>561</v>
      </c>
      <c r="AU443">
        <f>_xlfn.RANK.AVG(Table2[[#This Row],[Sharpe Ratio Z-Score]],Table2[Sharpe Ratio Z-Score])</f>
        <v>348</v>
      </c>
      <c r="AV443">
        <f>(Table2[[#This Row],[Rank 1Y]]+Table2[[#This Row],[Rank 6M]]+Table2[[#This Row],[Rank Sharpe]])/3</f>
        <v>422</v>
      </c>
    </row>
    <row r="444" spans="1:48" x14ac:dyDescent="0.3">
      <c r="A444" t="s">
        <v>84</v>
      </c>
      <c r="B444" t="s">
        <v>85</v>
      </c>
      <c r="C444" t="s">
        <v>3156</v>
      </c>
      <c r="D444" t="s">
        <v>21</v>
      </c>
      <c r="E444">
        <v>294675.44801196997</v>
      </c>
      <c r="F444">
        <v>563.4</v>
      </c>
      <c r="G444">
        <v>22.2908420318489</v>
      </c>
      <c r="H444">
        <f>(Table2[[#This Row],[1Y Return vs Nifty]]-AVERAGE(Table2[1Y Return vs Nifty]))/_xlfn.STDEV.P(Table2[1Y Return vs Nifty])</f>
        <v>-2.4487091529716228E-2</v>
      </c>
      <c r="I444">
        <v>6.9085867041512596</v>
      </c>
      <c r="J444">
        <f>(Table2[[#This Row],[1M Return vs Nifty]]-AVERAGE(Table2[1M Return vs Nifty]))/_xlfn.STDEV.P(Table2[1M Return vs Nifty])</f>
        <v>0.64919271815654978</v>
      </c>
      <c r="K444">
        <v>12.943487732695401</v>
      </c>
      <c r="L444">
        <f>(Table2[[#This Row],[6M Return vs Nifty]]-AVERAGE(Table2[6M Return vs Nifty]))/_xlfn.STDEV.P(Table2[6M Return vs Nifty])</f>
        <v>0.1258723366645885</v>
      </c>
      <c r="M444">
        <v>-5.4949842937164602E-2</v>
      </c>
      <c r="N444">
        <f>(Table2[[#This Row],[1W Return vs Nifty]]-AVERAGE(Table2[1W Return vs Nifty]))/_xlfn.STDEV.P(Table2[1W Return vs Nifty])</f>
        <v>-0.75014730914909233</v>
      </c>
      <c r="O444">
        <v>548.91999999999996</v>
      </c>
      <c r="P444">
        <v>539.12780465772198</v>
      </c>
      <c r="Q444">
        <v>503.22766784129499</v>
      </c>
      <c r="R444">
        <v>63.818772378738601</v>
      </c>
      <c r="S444" s="1">
        <f>(Table2[[#This Row],[Close Price]]-Table2[[#This Row],[20D EMA]])/Table2[[#This Row],[20D EMA]]</f>
        <v>2.6379071631567476E-2</v>
      </c>
      <c r="T444" s="1">
        <f>(Table2[[#This Row],[Close Price]]-Table2[[#This Row],[50D EMA]])/Table2[[#This Row],[50D EMA]]</f>
        <v>4.5021227123850108E-2</v>
      </c>
      <c r="U444" s="1">
        <f>(Table2[[#This Row],[Close Price]]-Table2[[#This Row],[200D EMA]])/Table2[[#This Row],[200D EMA]]</f>
        <v>0.11957278187192559</v>
      </c>
      <c r="V444">
        <v>0.78258114632985798</v>
      </c>
      <c r="W444">
        <v>554.45000000000005</v>
      </c>
      <c r="X444">
        <v>569.70000000000005</v>
      </c>
      <c r="Y444">
        <v>534.20000000000005</v>
      </c>
      <c r="Z444">
        <v>569.70000000000005</v>
      </c>
      <c r="AA444">
        <v>534.20000000000005</v>
      </c>
      <c r="AB444">
        <v>569.70000000000005</v>
      </c>
      <c r="AC444" s="1">
        <f>(Table2[[#This Row],[Close Price]]/Table2[[#This Row],[Day Low]])-1</f>
        <v>1.6142122824420513E-2</v>
      </c>
      <c r="AD444" s="1">
        <f>(Table2[[#This Row],[Day High]]/Table2[[#This Row],[Close Price]])-1</f>
        <v>1.1182108626198284E-2</v>
      </c>
      <c r="AE444" s="1">
        <f>(Table2[[#This Row],[Close Price]]/Table2[[#This Row],[Current Week Low]])-1</f>
        <v>5.4661175589666655E-2</v>
      </c>
      <c r="AF444" s="1">
        <f>(Table2[[#This Row],[Current Week High]]/Table2[[#This Row],[Close Price]])-1</f>
        <v>1.1182108626198284E-2</v>
      </c>
      <c r="AG444" s="1">
        <f>(Table2[[#This Row],[Close Price]]/Table2[[#This Row],[Current Month Low]])-1</f>
        <v>5.4661175589666655E-2</v>
      </c>
      <c r="AH444" s="1">
        <f>(Table2[[#This Row],[Current Month High]]/Table2[[#This Row],[Close Price]])-1</f>
        <v>1.1182108626198284E-2</v>
      </c>
      <c r="AI444">
        <v>2.9286474973375798</v>
      </c>
      <c r="AJ444">
        <v>49.442970822281097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7.0000000000000007E-2</v>
      </c>
      <c r="AM444" t="s">
        <v>3203</v>
      </c>
      <c r="AN444">
        <v>3.29</v>
      </c>
      <c r="AO444" t="s">
        <v>3203</v>
      </c>
      <c r="AP444">
        <v>-8.1543402969825998E-2</v>
      </c>
      <c r="AQ444">
        <f>(Table2[[#This Row],[Sharpe Ratio]]-AVERAGE(Table2[Sharpe Ratio]))/_xlfn.STDEV.P(Table2[Sharpe Ratio])</f>
        <v>-1.7279036676092674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-1.7274730134669376</v>
      </c>
      <c r="AS444">
        <f>_xlfn.RANK.AVG(Table2[[#This Row],[1Y Return vs Nifty Z-Score]],Table2[1Y Return vs Nifty Z-Score])</f>
        <v>306</v>
      </c>
      <c r="AT444">
        <f>_xlfn.RANK.AVG(Table2[[#This Row],[6M Return vs Nifty Z-Score]],Table2[6M Return vs Nifty Z-Score])</f>
        <v>258</v>
      </c>
      <c r="AU444">
        <f>_xlfn.RANK.AVG(Table2[[#This Row],[Sharpe Ratio Z-Score]],Table2[Sharpe Ratio Z-Score])</f>
        <v>705</v>
      </c>
      <c r="AV444">
        <f>(Table2[[#This Row],[Rank 1Y]]+Table2[[#This Row],[Rank 6M]]+Table2[[#This Row],[Rank Sharpe]])/3</f>
        <v>423</v>
      </c>
    </row>
    <row r="445" spans="1:48" hidden="1" x14ac:dyDescent="0.3">
      <c r="A445" t="s">
        <v>1460</v>
      </c>
      <c r="B445" t="s">
        <v>1461</v>
      </c>
      <c r="C445" t="s">
        <v>3175</v>
      </c>
      <c r="D445" t="s">
        <v>1462</v>
      </c>
      <c r="E445">
        <v>7255.7647637999999</v>
      </c>
      <c r="F445">
        <v>935.25</v>
      </c>
      <c r="G445">
        <v>-12.468097018433401</v>
      </c>
      <c r="H445">
        <f>(Table2[[#This Row],[1Y Return vs Nifty]]-AVERAGE(Table2[1Y Return vs Nifty]))/_xlfn.STDEV.P(Table2[1Y Return vs Nifty])</f>
        <v>-0.63979061048444674</v>
      </c>
      <c r="I445">
        <v>0.77602867186446201</v>
      </c>
      <c r="J445">
        <f>(Table2[[#This Row],[1M Return vs Nifty]]-AVERAGE(Table2[1M Return vs Nifty]))/_xlfn.STDEV.P(Table2[1M Return vs Nifty])</f>
        <v>4.1547414348622322E-3</v>
      </c>
      <c r="K445">
        <v>38.535226693240503</v>
      </c>
      <c r="L445">
        <f>(Table2[[#This Row],[6M Return vs Nifty]]-AVERAGE(Table2[6M Return vs Nifty]))/_xlfn.STDEV.P(Table2[6M Return vs Nifty])</f>
        <v>0.95609496623374524</v>
      </c>
      <c r="M445">
        <v>1.0747825785360701</v>
      </c>
      <c r="N445">
        <f>(Table2[[#This Row],[1W Return vs Nifty]]-AVERAGE(Table2[1W Return vs Nifty]))/_xlfn.STDEV.P(Table2[1W Return vs Nifty])</f>
        <v>-0.4633289955426943</v>
      </c>
      <c r="O445">
        <v>927.89</v>
      </c>
      <c r="P445">
        <v>934.09390132782698</v>
      </c>
      <c r="Q445">
        <v>862.33444959162102</v>
      </c>
      <c r="R445">
        <v>61.062432276672197</v>
      </c>
      <c r="S445">
        <f>(Table2[[#This Row],[Close Price]]-Table2[[#This Row],[20D EMA]])/Table2[[#This Row],[20D EMA]]</f>
        <v>7.9319746952763951E-3</v>
      </c>
      <c r="T445">
        <f>(Table2[[#This Row],[Close Price]]-Table2[[#This Row],[50D EMA]])/Table2[[#This Row],[50D EMA]]</f>
        <v>1.2376685797108901E-3</v>
      </c>
      <c r="U445">
        <f>(Table2[[#This Row],[Close Price]]-Table2[[#This Row],[200D EMA]])/Table2[[#This Row],[200D EMA]]</f>
        <v>8.4555998479371744E-2</v>
      </c>
      <c r="V445">
        <v>0.35591202892204499</v>
      </c>
      <c r="W445">
        <v>928.25</v>
      </c>
      <c r="X445">
        <v>967</v>
      </c>
      <c r="Y445">
        <v>917.7</v>
      </c>
      <c r="Z445">
        <v>967</v>
      </c>
      <c r="AA445">
        <v>917.7</v>
      </c>
      <c r="AB445">
        <v>967</v>
      </c>
      <c r="AC445" s="1">
        <f>(Table2[[#This Row],[Close Price]]/Table2[[#This Row],[Day Low]])-1</f>
        <v>7.5410719095070355E-3</v>
      </c>
      <c r="AD445" s="1">
        <f>(Table2[[#This Row],[Day High]]/Table2[[#This Row],[Close Price]])-1</f>
        <v>3.3948142207965715E-2</v>
      </c>
      <c r="AE445" s="1">
        <f>(Table2[[#This Row],[Close Price]]/Table2[[#This Row],[Current Week Low]])-1</f>
        <v>1.9123896698267417E-2</v>
      </c>
      <c r="AF445" s="1">
        <f>(Table2[[#This Row],[Current Week High]]/Table2[[#This Row],[Close Price]])-1</f>
        <v>3.3948142207965715E-2</v>
      </c>
      <c r="AG445" s="1">
        <f>(Table2[[#This Row],[Close Price]]/Table2[[#This Row],[Current Month Low]])-1</f>
        <v>1.9123896698267417E-2</v>
      </c>
      <c r="AH445" s="1">
        <f>(Table2[[#This Row],[Current Month High]]/Table2[[#This Row],[Close Price]])-1</f>
        <v>3.3948142207965715E-2</v>
      </c>
      <c r="AI445">
        <v>19.433306602512701</v>
      </c>
      <c r="AJ445">
        <v>58.114961961115803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-0.04</v>
      </c>
      <c r="AM445" t="s">
        <v>3202</v>
      </c>
      <c r="AN445">
        <v>8.27</v>
      </c>
      <c r="AO445" t="s">
        <v>3203</v>
      </c>
      <c r="AP445">
        <v>-2.7911502488980999E-2</v>
      </c>
      <c r="AQ445">
        <f>(Table2[[#This Row],[Sharpe Ratio]]-AVERAGE(Table2[Sharpe Ratio]))/_xlfn.STDEV.P(Table2[Sharpe Ratio])</f>
        <v>-1.0880728131239339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547</v>
      </c>
      <c r="AT445">
        <f>_xlfn.RANK.AVG(Table2[[#This Row],[6M Return vs Nifty Z-Score]],Table2[6M Return vs Nifty Z-Score])</f>
        <v>98</v>
      </c>
      <c r="AU445">
        <f>_xlfn.RANK.AVG(Table2[[#This Row],[Sharpe Ratio Z-Score]],Table2[Sharpe Ratio Z-Score])</f>
        <v>631</v>
      </c>
      <c r="AV445">
        <f>(Table2[[#This Row],[Rank 1Y]]+Table2[[#This Row],[Rank 6M]]+Table2[[#This Row],[Rank Sharpe]])/3</f>
        <v>425.33333333333331</v>
      </c>
    </row>
    <row r="446" spans="1:48" hidden="1" x14ac:dyDescent="0.3">
      <c r="A446" t="s">
        <v>957</v>
      </c>
      <c r="B446" t="s">
        <v>958</v>
      </c>
      <c r="C446" t="s">
        <v>3160</v>
      </c>
      <c r="D446" t="s">
        <v>46</v>
      </c>
      <c r="E446">
        <v>15692.086912319999</v>
      </c>
      <c r="F446">
        <v>1629.85</v>
      </c>
      <c r="G446">
        <v>14.4113894604581</v>
      </c>
      <c r="H446">
        <f>(Table2[[#This Row],[1Y Return vs Nifty]]-AVERAGE(Table2[1Y Return vs Nifty]))/_xlfn.STDEV.P(Table2[1Y Return vs Nifty])</f>
        <v>-0.16396933773982555</v>
      </c>
      <c r="I446">
        <v>-2.60645870202173</v>
      </c>
      <c r="J446">
        <f>(Table2[[#This Row],[1M Return vs Nifty]]-AVERAGE(Table2[1M Return vs Nifty]))/_xlfn.STDEV.P(Table2[1M Return vs Nifty])</f>
        <v>-0.35162384238794914</v>
      </c>
      <c r="K446">
        <v>13.741290074324199</v>
      </c>
      <c r="L446">
        <f>(Table2[[#This Row],[6M Return vs Nifty]]-AVERAGE(Table2[6M Return vs Nifty]))/_xlfn.STDEV.P(Table2[6M Return vs Nifty])</f>
        <v>0.15175387441255653</v>
      </c>
      <c r="M446">
        <v>1.8000843139535201</v>
      </c>
      <c r="N446">
        <f>(Table2[[#This Row],[1W Return vs Nifty]]-AVERAGE(Table2[1W Return vs Nifty]))/_xlfn.STDEV.P(Table2[1W Return vs Nifty])</f>
        <v>-0.27918820551655316</v>
      </c>
      <c r="O446">
        <v>1596.23</v>
      </c>
      <c r="P446">
        <v>1610.42694170663</v>
      </c>
      <c r="Q446">
        <v>1519.1925551061099</v>
      </c>
      <c r="R446">
        <v>60.093786437484297</v>
      </c>
      <c r="S446">
        <f>(Table2[[#This Row],[Close Price]]-Table2[[#This Row],[20D EMA]])/Table2[[#This Row],[20D EMA]]</f>
        <v>2.1062127638247552E-2</v>
      </c>
      <c r="T446">
        <f>(Table2[[#This Row],[Close Price]]-Table2[[#This Row],[50D EMA]])/Table2[[#This Row],[50D EMA]]</f>
        <v>1.2060813061650926E-2</v>
      </c>
      <c r="U446">
        <f>(Table2[[#This Row],[Close Price]]-Table2[[#This Row],[200D EMA]])/Table2[[#This Row],[200D EMA]]</f>
        <v>7.2839644008235005E-2</v>
      </c>
      <c r="V446">
        <v>0.53915407755445999</v>
      </c>
      <c r="W446">
        <v>1604</v>
      </c>
      <c r="X446">
        <v>1648.95</v>
      </c>
      <c r="Y446">
        <v>1555.75</v>
      </c>
      <c r="Z446">
        <v>1648.95</v>
      </c>
      <c r="AA446">
        <v>1555.75</v>
      </c>
      <c r="AB446">
        <v>1648.95</v>
      </c>
      <c r="AC446" s="1">
        <f>(Table2[[#This Row],[Close Price]]/Table2[[#This Row],[Day Low]])-1</f>
        <v>1.611596009975047E-2</v>
      </c>
      <c r="AD446" s="1">
        <f>(Table2[[#This Row],[Day High]]/Table2[[#This Row],[Close Price]])-1</f>
        <v>1.1718869834647538E-2</v>
      </c>
      <c r="AE446" s="1">
        <f>(Table2[[#This Row],[Close Price]]/Table2[[#This Row],[Current Week Low]])-1</f>
        <v>4.7629760565643497E-2</v>
      </c>
      <c r="AF446" s="1">
        <f>(Table2[[#This Row],[Current Week High]]/Table2[[#This Row],[Close Price]])-1</f>
        <v>1.1718869834647538E-2</v>
      </c>
      <c r="AG446" s="1">
        <f>(Table2[[#This Row],[Close Price]]/Table2[[#This Row],[Current Month Low]])-1</f>
        <v>4.7629760565643497E-2</v>
      </c>
      <c r="AH446" s="1">
        <f>(Table2[[#This Row],[Current Month High]]/Table2[[#This Row],[Close Price]])-1</f>
        <v>1.1718869834647538E-2</v>
      </c>
      <c r="AI446">
        <v>14.1209313740528</v>
      </c>
      <c r="AJ446">
        <v>59.017513049416998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0.1</v>
      </c>
      <c r="AM446" t="s">
        <v>3203</v>
      </c>
      <c r="AN446">
        <v>6.23</v>
      </c>
      <c r="AO446" t="s">
        <v>3203</v>
      </c>
      <c r="AP446">
        <v>-5.6899097073431999E-2</v>
      </c>
      <c r="AQ446">
        <f>(Table2[[#This Row],[Sharpe Ratio]]-AVERAGE(Table2[Sharpe Ratio]))/_xlfn.STDEV.P(Table2[Sharpe Ratio])</f>
        <v>-1.4338960497826452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340</v>
      </c>
      <c r="AT446">
        <f>_xlfn.RANK.AVG(Table2[[#This Row],[6M Return vs Nifty Z-Score]],Table2[6M Return vs Nifty Z-Score])</f>
        <v>254</v>
      </c>
      <c r="AU446">
        <f>_xlfn.RANK.AVG(Table2[[#This Row],[Sharpe Ratio Z-Score]],Table2[Sharpe Ratio Z-Score])</f>
        <v>684</v>
      </c>
      <c r="AV446">
        <f>(Table2[[#This Row],[Rank 1Y]]+Table2[[#This Row],[Rank 6M]]+Table2[[#This Row],[Rank Sharpe]])/3</f>
        <v>426</v>
      </c>
    </row>
    <row r="447" spans="1:48" hidden="1" x14ac:dyDescent="0.3">
      <c r="A447" t="s">
        <v>1164</v>
      </c>
      <c r="B447" t="s">
        <v>1165</v>
      </c>
      <c r="C447" t="s">
        <v>3163</v>
      </c>
      <c r="D447" t="s">
        <v>414</v>
      </c>
      <c r="E447">
        <v>10725.14385678</v>
      </c>
      <c r="F447">
        <v>385.75</v>
      </c>
      <c r="G447">
        <v>-10.938848629647101</v>
      </c>
      <c r="H447">
        <f>(Table2[[#This Row],[1Y Return vs Nifty]]-AVERAGE(Table2[1Y Return vs Nifty]))/_xlfn.STDEV.P(Table2[1Y Return vs Nifty])</f>
        <v>-0.61271982119439161</v>
      </c>
      <c r="I447">
        <v>-1.6163283056411</v>
      </c>
      <c r="J447">
        <f>(Table2[[#This Row],[1M Return vs Nifty]]-AVERAGE(Table2[1M Return vs Nifty]))/_xlfn.STDEV.P(Table2[1M Return vs Nifty])</f>
        <v>-0.24747942105357054</v>
      </c>
      <c r="K447">
        <v>-10.4496859885225</v>
      </c>
      <c r="L447">
        <f>(Table2[[#This Row],[6M Return vs Nifty]]-AVERAGE(Table2[6M Return vs Nifty]))/_xlfn.STDEV.P(Table2[6M Return vs Nifty])</f>
        <v>-0.63302654983702433</v>
      </c>
      <c r="M447">
        <v>-0.34430971149848399</v>
      </c>
      <c r="N447">
        <f>(Table2[[#This Row],[1W Return vs Nifty]]-AVERAGE(Table2[1W Return vs Nifty]))/_xlfn.STDEV.P(Table2[1W Return vs Nifty])</f>
        <v>-0.82361046551128492</v>
      </c>
      <c r="O447">
        <v>394.21</v>
      </c>
      <c r="P447">
        <v>403.87438957495198</v>
      </c>
      <c r="Q447">
        <v>401.64304686298698</v>
      </c>
      <c r="R447">
        <v>47.8234991484264</v>
      </c>
      <c r="S447">
        <f>(Table2[[#This Row],[Close Price]]-Table2[[#This Row],[20D EMA]])/Table2[[#This Row],[20D EMA]]</f>
        <v>-2.1460642804596485E-2</v>
      </c>
      <c r="T447">
        <f>(Table2[[#This Row],[Close Price]]-Table2[[#This Row],[50D EMA]])/Table2[[#This Row],[50D EMA]]</f>
        <v>-4.4876303233850903E-2</v>
      </c>
      <c r="U447">
        <f>(Table2[[#This Row],[Close Price]]-Table2[[#This Row],[200D EMA]])/Table2[[#This Row],[200D EMA]]</f>
        <v>-3.957007842440901E-2</v>
      </c>
      <c r="V447">
        <v>0.61374634409783602</v>
      </c>
      <c r="W447">
        <v>383.05</v>
      </c>
      <c r="X447">
        <v>393.95</v>
      </c>
      <c r="Y447">
        <v>368.7</v>
      </c>
      <c r="Z447">
        <v>398.85</v>
      </c>
      <c r="AA447">
        <v>368.7</v>
      </c>
      <c r="AB447">
        <v>401.5</v>
      </c>
      <c r="AC447" s="1">
        <f>(Table2[[#This Row],[Close Price]]/Table2[[#This Row],[Day Low]])-1</f>
        <v>7.048688160814498E-3</v>
      </c>
      <c r="AD447" s="1">
        <f>(Table2[[#This Row],[Day High]]/Table2[[#This Row],[Close Price]])-1</f>
        <v>2.1257290991574918E-2</v>
      </c>
      <c r="AE447" s="1">
        <f>(Table2[[#This Row],[Close Price]]/Table2[[#This Row],[Current Week Low]])-1</f>
        <v>4.6243558448603173E-2</v>
      </c>
      <c r="AF447" s="1">
        <f>(Table2[[#This Row],[Current Week High]]/Table2[[#This Row],[Close Price]])-1</f>
        <v>3.3959818535320929E-2</v>
      </c>
      <c r="AG447" s="1">
        <f>(Table2[[#This Row],[Close Price]]/Table2[[#This Row],[Current Month Low]])-1</f>
        <v>4.6243558448603173E-2</v>
      </c>
      <c r="AH447" s="1">
        <f>(Table2[[#This Row],[Current Month High]]/Table2[[#This Row],[Close Price]])-1</f>
        <v>4.0829552819183323E-2</v>
      </c>
      <c r="AI447">
        <v>43.603370058327897</v>
      </c>
      <c r="AJ447">
        <v>16.189759036144501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-0.01</v>
      </c>
      <c r="AM447" t="s">
        <v>3202</v>
      </c>
      <c r="AN447">
        <v>-1.53</v>
      </c>
      <c r="AO447" t="s">
        <v>3202</v>
      </c>
      <c r="AP447">
        <v>0.11300592345652601</v>
      </c>
      <c r="AQ447">
        <f>(Table2[[#This Row],[Sharpe Ratio]]-AVERAGE(Table2[Sharpe Ratio]))/_xlfn.STDEV.P(Table2[Sharpe Ratio])</f>
        <v>0.59307807368437371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533</v>
      </c>
      <c r="AT447">
        <f>_xlfn.RANK.AVG(Table2[[#This Row],[6M Return vs Nifty Z-Score]],Table2[6M Return vs Nifty Z-Score])</f>
        <v>547</v>
      </c>
      <c r="AU447">
        <f>_xlfn.RANK.AVG(Table2[[#This Row],[Sharpe Ratio Z-Score]],Table2[Sharpe Ratio Z-Score])</f>
        <v>198</v>
      </c>
      <c r="AV447">
        <f>(Table2[[#This Row],[Rank 1Y]]+Table2[[#This Row],[Rank 6M]]+Table2[[#This Row],[Rank Sharpe]])/3</f>
        <v>426</v>
      </c>
    </row>
    <row r="448" spans="1:48" hidden="1" x14ac:dyDescent="0.3">
      <c r="A448" t="s">
        <v>297</v>
      </c>
      <c r="B448" t="s">
        <v>298</v>
      </c>
      <c r="C448" t="s">
        <v>3157</v>
      </c>
      <c r="D448" t="s">
        <v>299</v>
      </c>
      <c r="E448">
        <v>92148.086639750007</v>
      </c>
      <c r="F448">
        <v>84.79</v>
      </c>
      <c r="G448">
        <v>10.6433334903865</v>
      </c>
      <c r="H448">
        <f>(Table2[[#This Row],[1Y Return vs Nifty]]-AVERAGE(Table2[1Y Return vs Nifty]))/_xlfn.STDEV.P(Table2[1Y Return vs Nifty])</f>
        <v>-0.23067154906593926</v>
      </c>
      <c r="I448">
        <v>3.1576609633363901</v>
      </c>
      <c r="J448">
        <f>(Table2[[#This Row],[1M Return vs Nifty]]-AVERAGE(Table2[1M Return vs Nifty]))/_xlfn.STDEV.P(Table2[1M Return vs Nifty])</f>
        <v>0.25466085429968127</v>
      </c>
      <c r="K448">
        <v>-8.9278836486223394</v>
      </c>
      <c r="L448">
        <f>(Table2[[#This Row],[6M Return vs Nifty]]-AVERAGE(Table2[6M Return vs Nifty]))/_xlfn.STDEV.P(Table2[6M Return vs Nifty])</f>
        <v>-0.58365769912061727</v>
      </c>
      <c r="M448">
        <v>2.7825816734462601</v>
      </c>
      <c r="N448">
        <f>(Table2[[#This Row],[1W Return vs Nifty]]-AVERAGE(Table2[1W Return vs Nifty]))/_xlfn.STDEV.P(Table2[1W Return vs Nifty])</f>
        <v>-2.9750170087804576E-2</v>
      </c>
      <c r="O448">
        <v>83.44</v>
      </c>
      <c r="P448">
        <v>85.677392286484704</v>
      </c>
      <c r="Q448">
        <v>84.1668529406098</v>
      </c>
      <c r="R448">
        <v>63.177961867843401</v>
      </c>
      <c r="S448">
        <f>(Table2[[#This Row],[Close Price]]-Table2[[#This Row],[20D EMA]])/Table2[[#This Row],[20D EMA]]</f>
        <v>1.6179290508149671E-2</v>
      </c>
      <c r="T448">
        <f>(Table2[[#This Row],[Close Price]]-Table2[[#This Row],[50D EMA]])/Table2[[#This Row],[50D EMA]]</f>
        <v>-1.0357368061780755E-2</v>
      </c>
      <c r="U448">
        <f>(Table2[[#This Row],[Close Price]]-Table2[[#This Row],[200D EMA]])/Table2[[#This Row],[200D EMA]]</f>
        <v>7.4037110527337153E-3</v>
      </c>
      <c r="V448">
        <v>1.01351670598074</v>
      </c>
      <c r="W448">
        <v>84.25</v>
      </c>
      <c r="X448">
        <v>87.45</v>
      </c>
      <c r="Y448">
        <v>80.97</v>
      </c>
      <c r="Z448">
        <v>87.45</v>
      </c>
      <c r="AA448">
        <v>80.97</v>
      </c>
      <c r="AB448">
        <v>87.45</v>
      </c>
      <c r="AC448" s="1">
        <f>(Table2[[#This Row],[Close Price]]/Table2[[#This Row],[Day Low]])-1</f>
        <v>6.4094955489615302E-3</v>
      </c>
      <c r="AD448" s="1">
        <f>(Table2[[#This Row],[Day High]]/Table2[[#This Row],[Close Price]])-1</f>
        <v>3.1371624012265453E-2</v>
      </c>
      <c r="AE448" s="1">
        <f>(Table2[[#This Row],[Close Price]]/Table2[[#This Row],[Current Week Low]])-1</f>
        <v>4.7177967148326561E-2</v>
      </c>
      <c r="AF448" s="1">
        <f>(Table2[[#This Row],[Current Week High]]/Table2[[#This Row],[Close Price]])-1</f>
        <v>3.1371624012265453E-2</v>
      </c>
      <c r="AG448" s="1">
        <f>(Table2[[#This Row],[Close Price]]/Table2[[#This Row],[Current Month Low]])-1</f>
        <v>4.7177967148326561E-2</v>
      </c>
      <c r="AH448" s="1">
        <f>(Table2[[#This Row],[Current Month High]]/Table2[[#This Row],[Close Price]])-1</f>
        <v>3.1371624012265453E-2</v>
      </c>
      <c r="AI448">
        <v>27.255572591107398</v>
      </c>
      <c r="AJ448">
        <v>42.504201680672203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-0.14000000000000001</v>
      </c>
      <c r="AM448" t="s">
        <v>3202</v>
      </c>
      <c r="AN448">
        <v>10.220000000000001</v>
      </c>
      <c r="AO448" t="s">
        <v>3203</v>
      </c>
      <c r="AP448">
        <v>5.2777549313035001E-2</v>
      </c>
      <c r="AQ448">
        <f>(Table2[[#This Row],[Sharpe Ratio]]-AVERAGE(Table2[Sharpe Ratio]))/_xlfn.STDEV.P(Table2[Sharpe Ratio])</f>
        <v>-0.12544899224079534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375</v>
      </c>
      <c r="AT448">
        <f>_xlfn.RANK.AVG(Table2[[#This Row],[6M Return vs Nifty Z-Score]],Table2[6M Return vs Nifty Z-Score])</f>
        <v>523</v>
      </c>
      <c r="AU448">
        <f>_xlfn.RANK.AVG(Table2[[#This Row],[Sharpe Ratio Z-Score]],Table2[Sharpe Ratio Z-Score])</f>
        <v>383</v>
      </c>
      <c r="AV448">
        <f>(Table2[[#This Row],[Rank 1Y]]+Table2[[#This Row],[Rank 6M]]+Table2[[#This Row],[Rank Sharpe]])/3</f>
        <v>427</v>
      </c>
    </row>
    <row r="449" spans="1:48" x14ac:dyDescent="0.3">
      <c r="A449" t="s">
        <v>1948</v>
      </c>
      <c r="B449" t="s">
        <v>1949</v>
      </c>
      <c r="C449" t="s">
        <v>3167</v>
      </c>
      <c r="D449" t="s">
        <v>294</v>
      </c>
      <c r="E449">
        <v>3708.5484983699998</v>
      </c>
      <c r="F449">
        <v>1242.9000000000001</v>
      </c>
      <c r="G449">
        <v>-6.3807644100165497</v>
      </c>
      <c r="H449">
        <f>(Table2[[#This Row],[1Y Return vs Nifty]]-AVERAGE(Table2[1Y Return vs Nifty]))/_xlfn.STDEV.P(Table2[1Y Return vs Nifty])</f>
        <v>-0.53203251206871427</v>
      </c>
      <c r="I449">
        <v>6.6726824973804701</v>
      </c>
      <c r="J449">
        <f>(Table2[[#This Row],[1M Return vs Nifty]]-AVERAGE(Table2[1M Return vs Nifty]))/_xlfn.STDEV.P(Table2[1M Return vs Nifty])</f>
        <v>0.62437971656171254</v>
      </c>
      <c r="K449">
        <v>33.176290384528201</v>
      </c>
      <c r="L449">
        <f>(Table2[[#This Row],[6M Return vs Nifty]]-AVERAGE(Table2[6M Return vs Nifty]))/_xlfn.STDEV.P(Table2[6M Return vs Nifty])</f>
        <v>0.78224549860780668</v>
      </c>
      <c r="M449">
        <v>3.96654146087565</v>
      </c>
      <c r="N449">
        <f>(Table2[[#This Row],[1W Return vs Nifty]]-AVERAGE(Table2[1W Return vs Nifty]))/_xlfn.STDEV.P(Table2[1W Return vs Nifty])</f>
        <v>0.27083547581713802</v>
      </c>
      <c r="O449">
        <v>1153.1600000000001</v>
      </c>
      <c r="P449">
        <v>1152.5042719637499</v>
      </c>
      <c r="Q449">
        <v>1093.8870014966201</v>
      </c>
      <c r="R449">
        <v>61.745671022398703</v>
      </c>
      <c r="S449" s="1">
        <f>(Table2[[#This Row],[Close Price]]-Table2[[#This Row],[20D EMA]])/Table2[[#This Row],[20D EMA]]</f>
        <v>7.7820944188143878E-2</v>
      </c>
      <c r="T449" s="1">
        <f>(Table2[[#This Row],[Close Price]]-Table2[[#This Row],[50D EMA]])/Table2[[#This Row],[50D EMA]]</f>
        <v>7.8434180449695884E-2</v>
      </c>
      <c r="U449" s="1">
        <f>(Table2[[#This Row],[Close Price]]-Table2[[#This Row],[200D EMA]])/Table2[[#This Row],[200D EMA]]</f>
        <v>0.13622339263516739</v>
      </c>
      <c r="V449">
        <v>0.443724769849554</v>
      </c>
      <c r="W449">
        <v>1180.6500000000001</v>
      </c>
      <c r="X449">
        <v>1249</v>
      </c>
      <c r="Y449">
        <v>1103.1500000000001</v>
      </c>
      <c r="Z449">
        <v>1249</v>
      </c>
      <c r="AA449">
        <v>1103.1500000000001</v>
      </c>
      <c r="AB449">
        <v>1249</v>
      </c>
      <c r="AC449" s="1">
        <f>(Table2[[#This Row],[Close Price]]/Table2[[#This Row],[Day Low]])-1</f>
        <v>5.2725193749205923E-2</v>
      </c>
      <c r="AD449" s="1">
        <f>(Table2[[#This Row],[Day High]]/Table2[[#This Row],[Close Price]])-1</f>
        <v>4.9078767398824663E-3</v>
      </c>
      <c r="AE449" s="1">
        <f>(Table2[[#This Row],[Close Price]]/Table2[[#This Row],[Current Week Low]])-1</f>
        <v>0.1266826814123192</v>
      </c>
      <c r="AF449" s="1">
        <f>(Table2[[#This Row],[Current Week High]]/Table2[[#This Row],[Close Price]])-1</f>
        <v>4.9078767398824663E-3</v>
      </c>
      <c r="AG449" s="1">
        <f>(Table2[[#This Row],[Close Price]]/Table2[[#This Row],[Current Month Low]])-1</f>
        <v>0.1266826814123192</v>
      </c>
      <c r="AH449" s="1">
        <f>(Table2[[#This Row],[Current Month High]]/Table2[[#This Row],[Close Price]])-1</f>
        <v>4.9078767398824663E-3</v>
      </c>
      <c r="AI449">
        <v>10.628369136696399</v>
      </c>
      <c r="AJ449">
        <v>65.356216324087001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</v>
      </c>
      <c r="AM449" t="s">
        <v>3204</v>
      </c>
      <c r="AN449">
        <v>9.08</v>
      </c>
      <c r="AO449" t="s">
        <v>3203</v>
      </c>
      <c r="AP449">
        <v>-4.2768314803481998E-2</v>
      </c>
      <c r="AQ449">
        <f>(Table2[[#This Row],[Sharpe Ratio]]-AVERAGE(Table2[Sharpe Ratio]))/_xlfn.STDEV.P(Table2[Sharpe Ratio])</f>
        <v>-1.2653152161133727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-0.11988703719542976</v>
      </c>
      <c r="AS449">
        <f>_xlfn.RANK.AVG(Table2[[#This Row],[1Y Return vs Nifty Z-Score]],Table2[1Y Return vs Nifty Z-Score])</f>
        <v>502</v>
      </c>
      <c r="AT449">
        <f>_xlfn.RANK.AVG(Table2[[#This Row],[6M Return vs Nifty Z-Score]],Table2[6M Return vs Nifty Z-Score])</f>
        <v>122</v>
      </c>
      <c r="AU449">
        <f>_xlfn.RANK.AVG(Table2[[#This Row],[Sharpe Ratio Z-Score]],Table2[Sharpe Ratio Z-Score])</f>
        <v>661</v>
      </c>
      <c r="AV449">
        <f>(Table2[[#This Row],[Rank 1Y]]+Table2[[#This Row],[Rank 6M]]+Table2[[#This Row],[Rank Sharpe]])/3</f>
        <v>428.33333333333331</v>
      </c>
    </row>
    <row r="450" spans="1:48" x14ac:dyDescent="0.3">
      <c r="A450" t="s">
        <v>465</v>
      </c>
      <c r="B450" t="s">
        <v>466</v>
      </c>
      <c r="C450" t="s">
        <v>590</v>
      </c>
      <c r="D450" t="s">
        <v>467</v>
      </c>
      <c r="E450">
        <v>49248.090257789998</v>
      </c>
      <c r="F450">
        <v>45064.1</v>
      </c>
      <c r="G450">
        <v>-3.7047608503104299</v>
      </c>
      <c r="H450">
        <f>(Table2[[#This Row],[1Y Return vs Nifty]]-AVERAGE(Table2[1Y Return vs Nifty]))/_xlfn.STDEV.P(Table2[1Y Return vs Nifty])</f>
        <v>-0.48466183701328014</v>
      </c>
      <c r="I450">
        <v>8.7007661231517197</v>
      </c>
      <c r="J450">
        <f>(Table2[[#This Row],[1M Return vs Nifty]]-AVERAGE(Table2[1M Return vs Nifty]))/_xlfn.STDEV.P(Table2[1M Return vs Nifty])</f>
        <v>0.83769868585682306</v>
      </c>
      <c r="K450">
        <v>22.609153052132999</v>
      </c>
      <c r="L450">
        <f>(Table2[[#This Row],[6M Return vs Nifty]]-AVERAGE(Table2[6M Return vs Nifty]))/_xlfn.STDEV.P(Table2[6M Return vs Nifty])</f>
        <v>0.43943657278041209</v>
      </c>
      <c r="M450">
        <v>2.0544817270602098</v>
      </c>
      <c r="N450">
        <f>(Table2[[#This Row],[1W Return vs Nifty]]-AVERAGE(Table2[1W Return vs Nifty]))/_xlfn.STDEV.P(Table2[1W Return vs Nifty])</f>
        <v>-0.21460137448807001</v>
      </c>
      <c r="O450">
        <v>43702.32</v>
      </c>
      <c r="P450">
        <v>43021.552913807602</v>
      </c>
      <c r="Q450">
        <v>40304.212190210601</v>
      </c>
      <c r="R450">
        <v>59.472083950818401</v>
      </c>
      <c r="S450" s="1">
        <f>(Table2[[#This Row],[Close Price]]-Table2[[#This Row],[20D EMA]])/Table2[[#This Row],[20D EMA]]</f>
        <v>3.1160359450024596E-2</v>
      </c>
      <c r="T450" s="1">
        <f>(Table2[[#This Row],[Close Price]]-Table2[[#This Row],[50D EMA]])/Table2[[#This Row],[50D EMA]]</f>
        <v>4.747729795538945E-2</v>
      </c>
      <c r="U450" s="1">
        <f>(Table2[[#This Row],[Close Price]]-Table2[[#This Row],[200D EMA]])/Table2[[#This Row],[200D EMA]]</f>
        <v>0.11809901623497099</v>
      </c>
      <c r="V450">
        <v>0.74843065304622503</v>
      </c>
      <c r="W450">
        <v>43784.9</v>
      </c>
      <c r="X450">
        <v>45490</v>
      </c>
      <c r="Y450">
        <v>42621.05</v>
      </c>
      <c r="Z450">
        <v>45490</v>
      </c>
      <c r="AA450">
        <v>42621.05</v>
      </c>
      <c r="AB450">
        <v>45490</v>
      </c>
      <c r="AC450" s="1">
        <f>(Table2[[#This Row],[Close Price]]/Table2[[#This Row],[Day Low]])-1</f>
        <v>2.9215551480076485E-2</v>
      </c>
      <c r="AD450" s="1">
        <f>(Table2[[#This Row],[Day High]]/Table2[[#This Row],[Close Price]])-1</f>
        <v>9.4509820455750404E-3</v>
      </c>
      <c r="AE450" s="1">
        <f>(Table2[[#This Row],[Close Price]]/Table2[[#This Row],[Current Week Low]])-1</f>
        <v>5.7320267801942881E-2</v>
      </c>
      <c r="AF450" s="1">
        <f>(Table2[[#This Row],[Current Week High]]/Table2[[#This Row],[Close Price]])-1</f>
        <v>9.4509820455750404E-3</v>
      </c>
      <c r="AG450" s="1">
        <f>(Table2[[#This Row],[Close Price]]/Table2[[#This Row],[Current Month Low]])-1</f>
        <v>5.7320267801942881E-2</v>
      </c>
      <c r="AH450" s="1">
        <f>(Table2[[#This Row],[Current Month High]]/Table2[[#This Row],[Close Price]])-1</f>
        <v>9.4509820455750404E-3</v>
      </c>
      <c r="AI450">
        <v>3.87514673542799</v>
      </c>
      <c r="AJ450">
        <v>36.268617676719501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0.13</v>
      </c>
      <c r="AM450" t="s">
        <v>3203</v>
      </c>
      <c r="AN450">
        <v>2.2799999999999998</v>
      </c>
      <c r="AO450" t="s">
        <v>3203</v>
      </c>
      <c r="AP450">
        <v>-2.5564669234753E-2</v>
      </c>
      <c r="AQ450">
        <f>(Table2[[#This Row],[Sharpe Ratio]]-AVERAGE(Table2[Sharpe Ratio]))/_xlfn.STDEV.P(Table2[Sharpe Ratio])</f>
        <v>-1.0600749925558637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-0.48220294541997877</v>
      </c>
      <c r="AS450">
        <f>_xlfn.RANK.AVG(Table2[[#This Row],[1Y Return vs Nifty Z-Score]],Table2[1Y Return vs Nifty Z-Score])</f>
        <v>485</v>
      </c>
      <c r="AT450">
        <f>_xlfn.RANK.AVG(Table2[[#This Row],[6M Return vs Nifty Z-Score]],Table2[6M Return vs Nifty Z-Score])</f>
        <v>176</v>
      </c>
      <c r="AU450">
        <f>_xlfn.RANK.AVG(Table2[[#This Row],[Sharpe Ratio Z-Score]],Table2[Sharpe Ratio Z-Score])</f>
        <v>627</v>
      </c>
      <c r="AV450">
        <f>(Table2[[#This Row],[Rank 1Y]]+Table2[[#This Row],[Rank 6M]]+Table2[[#This Row],[Rank Sharpe]])/3</f>
        <v>429.33333333333331</v>
      </c>
    </row>
    <row r="451" spans="1:48" x14ac:dyDescent="0.3">
      <c r="A451" t="s">
        <v>1299</v>
      </c>
      <c r="B451" t="s">
        <v>1300</v>
      </c>
      <c r="C451" t="s">
        <v>3156</v>
      </c>
      <c r="D451" t="s">
        <v>21</v>
      </c>
      <c r="E451">
        <v>9118.7357110499997</v>
      </c>
      <c r="F451">
        <v>2953.6</v>
      </c>
      <c r="G451">
        <v>7.4089869677515896</v>
      </c>
      <c r="H451">
        <f>(Table2[[#This Row],[1Y Return vs Nifty]]-AVERAGE(Table2[1Y Return vs Nifty]))/_xlfn.STDEV.P(Table2[1Y Return vs Nifty])</f>
        <v>-0.28792602377868487</v>
      </c>
      <c r="I451">
        <v>13.9479246158638</v>
      </c>
      <c r="J451">
        <f>(Table2[[#This Row],[1M Return vs Nifty]]-AVERAGE(Table2[1M Return vs Nifty]))/_xlfn.STDEV.P(Table2[1M Return vs Nifty])</f>
        <v>1.3896080978603675</v>
      </c>
      <c r="K451">
        <v>8.5155018936248101</v>
      </c>
      <c r="L451">
        <f>(Table2[[#This Row],[6M Return vs Nifty]]-AVERAGE(Table2[6M Return vs Nifty]))/_xlfn.STDEV.P(Table2[6M Return vs Nifty])</f>
        <v>-1.7776129454724822E-2</v>
      </c>
      <c r="M451">
        <v>4.1401955717526899</v>
      </c>
      <c r="N451">
        <f>(Table2[[#This Row],[1W Return vs Nifty]]-AVERAGE(Table2[1W Return vs Nifty]))/_xlfn.STDEV.P(Table2[1W Return vs Nifty])</f>
        <v>0.31492306530812536</v>
      </c>
      <c r="O451">
        <v>2839.34</v>
      </c>
      <c r="P451">
        <v>2796.2150844503199</v>
      </c>
      <c r="Q451">
        <v>2689.7237604411698</v>
      </c>
      <c r="R451">
        <v>66.335118893859899</v>
      </c>
      <c r="S451" s="1">
        <f>(Table2[[#This Row],[Close Price]]-Table2[[#This Row],[20D EMA]])/Table2[[#This Row],[20D EMA]]</f>
        <v>4.0241746321328112E-2</v>
      </c>
      <c r="T451" s="1">
        <f>(Table2[[#This Row],[Close Price]]-Table2[[#This Row],[50D EMA]])/Table2[[#This Row],[50D EMA]]</f>
        <v>5.6284981947523821E-2</v>
      </c>
      <c r="U451" s="1">
        <f>(Table2[[#This Row],[Close Price]]-Table2[[#This Row],[200D EMA]])/Table2[[#This Row],[200D EMA]]</f>
        <v>9.8105330904147942E-2</v>
      </c>
      <c r="V451">
        <v>0.55304388658164405</v>
      </c>
      <c r="W451">
        <v>2939.45</v>
      </c>
      <c r="X451">
        <v>3050</v>
      </c>
      <c r="Y451">
        <v>2838.05</v>
      </c>
      <c r="Z451">
        <v>3050</v>
      </c>
      <c r="AA451">
        <v>2838.05</v>
      </c>
      <c r="AB451">
        <v>3050</v>
      </c>
      <c r="AC451" s="1">
        <f>(Table2[[#This Row],[Close Price]]/Table2[[#This Row],[Day Low]])-1</f>
        <v>4.8138257156951081E-3</v>
      </c>
      <c r="AD451" s="1">
        <f>(Table2[[#This Row],[Day High]]/Table2[[#This Row],[Close Price]])-1</f>
        <v>3.2638136511375926E-2</v>
      </c>
      <c r="AE451" s="1">
        <f>(Table2[[#This Row],[Close Price]]/Table2[[#This Row],[Current Week Low]])-1</f>
        <v>4.0714575148429244E-2</v>
      </c>
      <c r="AF451" s="1">
        <f>(Table2[[#This Row],[Current Week High]]/Table2[[#This Row],[Close Price]])-1</f>
        <v>3.2638136511375926E-2</v>
      </c>
      <c r="AG451" s="1">
        <f>(Table2[[#This Row],[Close Price]]/Table2[[#This Row],[Current Month Low]])-1</f>
        <v>4.0714575148429244E-2</v>
      </c>
      <c r="AH451" s="1">
        <f>(Table2[[#This Row],[Current Month High]]/Table2[[#This Row],[Close Price]])-1</f>
        <v>3.2638136511375926E-2</v>
      </c>
      <c r="AI451">
        <v>6.4802275189599099</v>
      </c>
      <c r="AJ451">
        <v>38.1768847512338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-0.02</v>
      </c>
      <c r="AM451" t="s">
        <v>3202</v>
      </c>
      <c r="AN451">
        <v>8.26</v>
      </c>
      <c r="AO451" t="s">
        <v>3203</v>
      </c>
      <c r="AP451">
        <v>-2.2320163329429999E-3</v>
      </c>
      <c r="AQ451">
        <f>(Table2[[#This Row],[Sharpe Ratio]]-AVERAGE(Table2[Sharpe Ratio]))/_xlfn.STDEV.P(Table2[Sharpe Ratio])</f>
        <v>-0.78171545075840732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0.61711355917667587</v>
      </c>
      <c r="AS451">
        <f>_xlfn.RANK.AVG(Table2[[#This Row],[1Y Return vs Nifty Z-Score]],Table2[1Y Return vs Nifty Z-Score])</f>
        <v>404</v>
      </c>
      <c r="AT451">
        <f>_xlfn.RANK.AVG(Table2[[#This Row],[6M Return vs Nifty Z-Score]],Table2[6M Return vs Nifty Z-Score])</f>
        <v>311</v>
      </c>
      <c r="AU451">
        <f>_xlfn.RANK.AVG(Table2[[#This Row],[Sharpe Ratio Z-Score]],Table2[Sharpe Ratio Z-Score])</f>
        <v>576</v>
      </c>
      <c r="AV451">
        <f>(Table2[[#This Row],[Rank 1Y]]+Table2[[#This Row],[Rank 6M]]+Table2[[#This Row],[Rank Sharpe]])/3</f>
        <v>430.33333333333331</v>
      </c>
    </row>
    <row r="452" spans="1:48" hidden="1" x14ac:dyDescent="0.3">
      <c r="A452" t="s">
        <v>1817</v>
      </c>
      <c r="B452" t="s">
        <v>1818</v>
      </c>
      <c r="C452" t="s">
        <v>3163</v>
      </c>
      <c r="D452" t="s">
        <v>199</v>
      </c>
      <c r="E452">
        <v>4373.3700271170001</v>
      </c>
      <c r="F452">
        <v>173.07</v>
      </c>
      <c r="G452">
        <v>8.4248473950189806E-2</v>
      </c>
      <c r="H452">
        <f>(Table2[[#This Row],[1Y Return vs Nifty]]-AVERAGE(Table2[1Y Return vs Nifty]))/_xlfn.STDEV.P(Table2[1Y Return vs Nifty])</f>
        <v>-0.41758870894118183</v>
      </c>
      <c r="I452">
        <v>3.5698882741239002</v>
      </c>
      <c r="J452">
        <f>(Table2[[#This Row],[1M Return vs Nifty]]-AVERAGE(Table2[1M Return vs Nifty]))/_xlfn.STDEV.P(Table2[1M Return vs Nifty])</f>
        <v>0.29801996628849098</v>
      </c>
      <c r="K452">
        <v>-6.5793052720721299</v>
      </c>
      <c r="L452">
        <f>(Table2[[#This Row],[6M Return vs Nifty]]-AVERAGE(Table2[6M Return vs Nifty]))/_xlfn.STDEV.P(Table2[6M Return vs Nifty])</f>
        <v>-0.50746737385452823</v>
      </c>
      <c r="M452">
        <v>-0.24195607530514299</v>
      </c>
      <c r="N452">
        <f>(Table2[[#This Row],[1W Return vs Nifty]]-AVERAGE(Table2[1W Return vs Nifty]))/_xlfn.STDEV.P(Table2[1W Return vs Nifty])</f>
        <v>-0.79762475706700231</v>
      </c>
      <c r="O452">
        <v>171.61</v>
      </c>
      <c r="P452">
        <v>173.66596773143101</v>
      </c>
      <c r="Q452">
        <v>171.531240935466</v>
      </c>
      <c r="R452">
        <v>52.3138776252881</v>
      </c>
      <c r="S452">
        <f>(Table2[[#This Row],[Close Price]]-Table2[[#This Row],[20D EMA]])/Table2[[#This Row],[20D EMA]]</f>
        <v>8.5076627236173857E-3</v>
      </c>
      <c r="T452">
        <f>(Table2[[#This Row],[Close Price]]-Table2[[#This Row],[50D EMA]])/Table2[[#This Row],[50D EMA]]</f>
        <v>-3.4316898078307575E-3</v>
      </c>
      <c r="U452">
        <f>(Table2[[#This Row],[Close Price]]-Table2[[#This Row],[200D EMA]])/Table2[[#This Row],[200D EMA]]</f>
        <v>8.970721928799592E-3</v>
      </c>
      <c r="V452">
        <v>0.41288351864313699</v>
      </c>
      <c r="W452">
        <v>170.16</v>
      </c>
      <c r="X452">
        <v>175.45</v>
      </c>
      <c r="Y452">
        <v>168.35</v>
      </c>
      <c r="Z452">
        <v>175.6</v>
      </c>
      <c r="AA452">
        <v>168.02</v>
      </c>
      <c r="AB452">
        <v>175.6</v>
      </c>
      <c r="AC452" s="1">
        <f>(Table2[[#This Row],[Close Price]]/Table2[[#This Row],[Day Low]])-1</f>
        <v>1.7101551480959154E-2</v>
      </c>
      <c r="AD452" s="1">
        <f>(Table2[[#This Row],[Day High]]/Table2[[#This Row],[Close Price]])-1</f>
        <v>1.3751661177558105E-2</v>
      </c>
      <c r="AE452" s="1">
        <f>(Table2[[#This Row],[Close Price]]/Table2[[#This Row],[Current Week Low]])-1</f>
        <v>2.8036828036827943E-2</v>
      </c>
      <c r="AF452" s="1">
        <f>(Table2[[#This Row],[Current Week High]]/Table2[[#This Row],[Close Price]])-1</f>
        <v>1.4618362512278216E-2</v>
      </c>
      <c r="AG452" s="1">
        <f>(Table2[[#This Row],[Close Price]]/Table2[[#This Row],[Current Month Low]])-1</f>
        <v>3.0055945720747435E-2</v>
      </c>
      <c r="AH452" s="1">
        <f>(Table2[[#This Row],[Current Month High]]/Table2[[#This Row],[Close Price]])-1</f>
        <v>1.4618362512278216E-2</v>
      </c>
      <c r="AI452">
        <v>30.409660830877598</v>
      </c>
      <c r="AJ452">
        <v>31.213040181956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0.09</v>
      </c>
      <c r="AM452" t="s">
        <v>3203</v>
      </c>
      <c r="AN452">
        <v>5.27</v>
      </c>
      <c r="AO452" t="s">
        <v>3203</v>
      </c>
      <c r="AP452">
        <v>6.4617329091757006E-2</v>
      </c>
      <c r="AQ452">
        <f>(Table2[[#This Row],[Sharpe Ratio]]-AVERAGE(Table2[Sharpe Ratio]))/_xlfn.STDEV.P(Table2[Sharpe Ratio])</f>
        <v>1.5800084238295691E-2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457</v>
      </c>
      <c r="AT452">
        <f>_xlfn.RANK.AVG(Table2[[#This Row],[6M Return vs Nifty Z-Score]],Table2[6M Return vs Nifty Z-Score])</f>
        <v>489</v>
      </c>
      <c r="AU452">
        <f>_xlfn.RANK.AVG(Table2[[#This Row],[Sharpe Ratio Z-Score]],Table2[Sharpe Ratio Z-Score])</f>
        <v>347</v>
      </c>
      <c r="AV452">
        <f>(Table2[[#This Row],[Rank 1Y]]+Table2[[#This Row],[Rank 6M]]+Table2[[#This Row],[Rank Sharpe]])/3</f>
        <v>431</v>
      </c>
    </row>
    <row r="453" spans="1:48" hidden="1" x14ac:dyDescent="0.3">
      <c r="A453" t="s">
        <v>773</v>
      </c>
      <c r="B453" t="s">
        <v>774</v>
      </c>
      <c r="C453" t="s">
        <v>3156</v>
      </c>
      <c r="D453" t="s">
        <v>257</v>
      </c>
      <c r="E453">
        <v>21020.90323502</v>
      </c>
      <c r="F453">
        <v>1921.85</v>
      </c>
      <c r="G453">
        <v>-8.8589529394862794</v>
      </c>
      <c r="H453">
        <f>(Table2[[#This Row],[1Y Return vs Nifty]]-AVERAGE(Table2[1Y Return vs Nifty]))/_xlfn.STDEV.P(Table2[1Y Return vs Nifty])</f>
        <v>-0.5759014610205262</v>
      </c>
      <c r="I453">
        <v>3.4660974606983501</v>
      </c>
      <c r="J453">
        <f>(Table2[[#This Row],[1M Return vs Nifty]]-AVERAGE(Table2[1M Return vs Nifty]))/_xlfn.STDEV.P(Table2[1M Return vs Nifty])</f>
        <v>0.28710298581446353</v>
      </c>
      <c r="K453">
        <v>-1.38752375678427</v>
      </c>
      <c r="L453">
        <f>(Table2[[#This Row],[6M Return vs Nifty]]-AVERAGE(Table2[6M Return vs Nifty]))/_xlfn.STDEV.P(Table2[6M Return vs Nifty])</f>
        <v>-0.33904058158315936</v>
      </c>
      <c r="M453">
        <v>5.2385149107717801</v>
      </c>
      <c r="N453">
        <f>(Table2[[#This Row],[1W Return vs Nifty]]-AVERAGE(Table2[1W Return vs Nifty]))/_xlfn.STDEV.P(Table2[1W Return vs Nifty])</f>
        <v>0.59376617419929789</v>
      </c>
      <c r="O453">
        <v>1850.98</v>
      </c>
      <c r="P453">
        <v>1873.96938963823</v>
      </c>
      <c r="Q453">
        <v>1861.9017064003799</v>
      </c>
      <c r="R453">
        <v>71.0991871335371</v>
      </c>
      <c r="S453">
        <f>(Table2[[#This Row],[Close Price]]-Table2[[#This Row],[20D EMA]])/Table2[[#This Row],[20D EMA]]</f>
        <v>3.8287825908437635E-2</v>
      </c>
      <c r="T453">
        <f>(Table2[[#This Row],[Close Price]]-Table2[[#This Row],[50D EMA]])/Table2[[#This Row],[50D EMA]]</f>
        <v>2.5550369513246546E-2</v>
      </c>
      <c r="U453">
        <f>(Table2[[#This Row],[Close Price]]-Table2[[#This Row],[200D EMA]])/Table2[[#This Row],[200D EMA]]</f>
        <v>3.2197346075544565E-2</v>
      </c>
      <c r="V453">
        <v>1.0292485356631</v>
      </c>
      <c r="W453">
        <v>1890.1</v>
      </c>
      <c r="X453">
        <v>1930.45</v>
      </c>
      <c r="Y453">
        <v>1810.15</v>
      </c>
      <c r="Z453">
        <v>1930.45</v>
      </c>
      <c r="AA453">
        <v>1810.15</v>
      </c>
      <c r="AB453">
        <v>1930.45</v>
      </c>
      <c r="AC453" s="1">
        <f>(Table2[[#This Row],[Close Price]]/Table2[[#This Row],[Day Low]])-1</f>
        <v>1.6798053013068026E-2</v>
      </c>
      <c r="AD453" s="1">
        <f>(Table2[[#This Row],[Day High]]/Table2[[#This Row],[Close Price]])-1</f>
        <v>4.4748549574629148E-3</v>
      </c>
      <c r="AE453" s="1">
        <f>(Table2[[#This Row],[Close Price]]/Table2[[#This Row],[Current Week Low]])-1</f>
        <v>6.1707593293373275E-2</v>
      </c>
      <c r="AF453" s="1">
        <f>(Table2[[#This Row],[Current Week High]]/Table2[[#This Row],[Close Price]])-1</f>
        <v>4.4748549574629148E-3</v>
      </c>
      <c r="AG453" s="1">
        <f>(Table2[[#This Row],[Close Price]]/Table2[[#This Row],[Current Month Low]])-1</f>
        <v>6.1707593293373275E-2</v>
      </c>
      <c r="AH453" s="1">
        <f>(Table2[[#This Row],[Current Month High]]/Table2[[#This Row],[Close Price]])-1</f>
        <v>4.4748549574629148E-3</v>
      </c>
      <c r="AI453">
        <v>27.947030205270899</v>
      </c>
      <c r="AJ453">
        <v>16.932858750874601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-0.05</v>
      </c>
      <c r="AM453" t="s">
        <v>3202</v>
      </c>
      <c r="AN453">
        <v>12.75</v>
      </c>
      <c r="AO453" t="s">
        <v>3203</v>
      </c>
      <c r="AP453">
        <v>6.2678369445791998E-2</v>
      </c>
      <c r="AQ453">
        <f>(Table2[[#This Row],[Sharpe Ratio]]-AVERAGE(Table2[Sharpe Ratio]))/_xlfn.STDEV.P(Table2[Sharpe Ratio])</f>
        <v>-7.3317868303691578E-3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520</v>
      </c>
      <c r="AT453">
        <f>_xlfn.RANK.AVG(Table2[[#This Row],[6M Return vs Nifty Z-Score]],Table2[6M Return vs Nifty Z-Score])</f>
        <v>420</v>
      </c>
      <c r="AU453">
        <f>_xlfn.RANK.AVG(Table2[[#This Row],[Sharpe Ratio Z-Score]],Table2[Sharpe Ratio Z-Score])</f>
        <v>354</v>
      </c>
      <c r="AV453">
        <f>(Table2[[#This Row],[Rank 1Y]]+Table2[[#This Row],[Rank 6M]]+Table2[[#This Row],[Rank Sharpe]])/3</f>
        <v>431.33333333333331</v>
      </c>
    </row>
    <row r="454" spans="1:48" hidden="1" x14ac:dyDescent="0.3">
      <c r="A454" t="s">
        <v>1438</v>
      </c>
      <c r="B454" t="s">
        <v>1439</v>
      </c>
      <c r="C454" t="s">
        <v>3155</v>
      </c>
      <c r="D454" t="s">
        <v>1440</v>
      </c>
      <c r="E454">
        <v>7567.84177928999</v>
      </c>
      <c r="F454">
        <v>459.7</v>
      </c>
      <c r="G454">
        <v>59.558798660627502</v>
      </c>
      <c r="H454">
        <f>(Table2[[#This Row],[1Y Return vs Nifty]]-AVERAGE(Table2[1Y Return vs Nifty]))/_xlfn.STDEV.P(Table2[1Y Return vs Nifty])</f>
        <v>0.63523111289440626</v>
      </c>
      <c r="I454">
        <v>-2.0444217679059702</v>
      </c>
      <c r="J454">
        <f>(Table2[[#This Row],[1M Return vs Nifty]]-AVERAGE(Table2[1M Return vs Nifty]))/_xlfn.STDEV.P(Table2[1M Return vs Nifty])</f>
        <v>-0.29250737501557228</v>
      </c>
      <c r="K454">
        <v>-15.6457931843828</v>
      </c>
      <c r="L454">
        <f>(Table2[[#This Row],[6M Return vs Nifty]]-AVERAGE(Table2[6M Return vs Nifty]))/_xlfn.STDEV.P(Table2[6M Return vs Nifty])</f>
        <v>-0.80159367168525641</v>
      </c>
      <c r="M454">
        <v>8.5779546719678397</v>
      </c>
      <c r="N454">
        <f>(Table2[[#This Row],[1W Return vs Nifty]]-AVERAGE(Table2[1W Return vs Nifty]))/_xlfn.STDEV.P(Table2[1W Return vs Nifty])</f>
        <v>1.4415885987760528</v>
      </c>
      <c r="O454">
        <v>451.02</v>
      </c>
      <c r="P454">
        <v>469.97128993246298</v>
      </c>
      <c r="Q454">
        <v>463.277286319052</v>
      </c>
      <c r="R454">
        <v>63.985105946845401</v>
      </c>
      <c r="S454">
        <f>(Table2[[#This Row],[Close Price]]-Table2[[#This Row],[20D EMA]])/Table2[[#This Row],[20D EMA]]</f>
        <v>1.9245266285308871E-2</v>
      </c>
      <c r="T454">
        <f>(Table2[[#This Row],[Close Price]]-Table2[[#This Row],[50D EMA]])/Table2[[#This Row],[50D EMA]]</f>
        <v>-2.1855143393842254E-2</v>
      </c>
      <c r="U454">
        <f>(Table2[[#This Row],[Close Price]]-Table2[[#This Row],[200D EMA]])/Table2[[#This Row],[200D EMA]]</f>
        <v>-7.721695892917972E-3</v>
      </c>
      <c r="V454">
        <v>0.68745732901226297</v>
      </c>
      <c r="W454">
        <v>458</v>
      </c>
      <c r="X454">
        <v>477.2</v>
      </c>
      <c r="Y454">
        <v>440.9</v>
      </c>
      <c r="Z454">
        <v>477.2</v>
      </c>
      <c r="AA454">
        <v>440.9</v>
      </c>
      <c r="AB454">
        <v>477.2</v>
      </c>
      <c r="AC454" s="1">
        <f>(Table2[[#This Row],[Close Price]]/Table2[[#This Row],[Day Low]])-1</f>
        <v>3.7117903930130591E-3</v>
      </c>
      <c r="AD454" s="1">
        <f>(Table2[[#This Row],[Day High]]/Table2[[#This Row],[Close Price]])-1</f>
        <v>3.806830541657602E-2</v>
      </c>
      <c r="AE454" s="1">
        <f>(Table2[[#This Row],[Close Price]]/Table2[[#This Row],[Current Week Low]])-1</f>
        <v>4.2640054434112118E-2</v>
      </c>
      <c r="AF454" s="1">
        <f>(Table2[[#This Row],[Current Week High]]/Table2[[#This Row],[Close Price]])-1</f>
        <v>3.806830541657602E-2</v>
      </c>
      <c r="AG454" s="1">
        <f>(Table2[[#This Row],[Close Price]]/Table2[[#This Row],[Current Month Low]])-1</f>
        <v>4.2640054434112118E-2</v>
      </c>
      <c r="AH454" s="1">
        <f>(Table2[[#This Row],[Current Month High]]/Table2[[#This Row],[Close Price]])-1</f>
        <v>3.806830541657602E-2</v>
      </c>
      <c r="AI454">
        <v>38.090058733956901</v>
      </c>
      <c r="AJ454">
        <v>92.396763392857096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-0.1</v>
      </c>
      <c r="AM454" t="s">
        <v>3202</v>
      </c>
      <c r="AN454">
        <v>9.65</v>
      </c>
      <c r="AO454" t="s">
        <v>3203</v>
      </c>
      <c r="AQ454">
        <f>(Table2[[#This Row],[Sharpe Ratio]]-AVERAGE(Table2[Sharpe Ratio]))/_xlfn.STDEV.P(Table2[Sharpe Ratio])</f>
        <v>-0.75508740094610949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139</v>
      </c>
      <c r="AT454">
        <f>_xlfn.RANK.AVG(Table2[[#This Row],[6M Return vs Nifty Z-Score]],Table2[6M Return vs Nifty Z-Score])</f>
        <v>610</v>
      </c>
      <c r="AU454">
        <f>_xlfn.RANK.AVG(Table2[[#This Row],[Sharpe Ratio Z-Score]],Table2[Sharpe Ratio Z-Score])</f>
        <v>547.5</v>
      </c>
      <c r="AV454">
        <f>(Table2[[#This Row],[Rank 1Y]]+Table2[[#This Row],[Rank 6M]]+Table2[[#This Row],[Rank Sharpe]])/3</f>
        <v>432.16666666666669</v>
      </c>
    </row>
    <row r="455" spans="1:48" hidden="1" x14ac:dyDescent="0.3">
      <c r="A455" t="s">
        <v>1768</v>
      </c>
      <c r="B455" t="s">
        <v>1769</v>
      </c>
      <c r="C455" t="s">
        <v>3167</v>
      </c>
      <c r="D455" t="s">
        <v>264</v>
      </c>
      <c r="E455">
        <v>4644.1597960500003</v>
      </c>
      <c r="F455">
        <v>517.15</v>
      </c>
      <c r="G455">
        <v>6.8944783254795503</v>
      </c>
      <c r="H455">
        <f>(Table2[[#This Row],[1Y Return vs Nifty]]-AVERAGE(Table2[1Y Return vs Nifty]))/_xlfn.STDEV.P(Table2[1Y Return vs Nifty])</f>
        <v>-0.29703386730821968</v>
      </c>
      <c r="I455">
        <v>3.8067020478490101</v>
      </c>
      <c r="J455">
        <f>(Table2[[#This Row],[1M Return vs Nifty]]-AVERAGE(Table2[1M Return vs Nifty]))/_xlfn.STDEV.P(Table2[1M Return vs Nifty])</f>
        <v>0.32292863843790254</v>
      </c>
      <c r="K455">
        <v>13.9552359287723</v>
      </c>
      <c r="L455">
        <f>(Table2[[#This Row],[6M Return vs Nifty]]-AVERAGE(Table2[6M Return vs Nifty]))/_xlfn.STDEV.P(Table2[6M Return vs Nifty])</f>
        <v>0.15869450045360689</v>
      </c>
      <c r="M455">
        <v>0.88489665784036398</v>
      </c>
      <c r="N455">
        <f>(Table2[[#This Row],[1W Return vs Nifty]]-AVERAGE(Table2[1W Return vs Nifty]))/_xlfn.STDEV.P(Table2[1W Return vs Nifty])</f>
        <v>-0.51153754343983104</v>
      </c>
      <c r="O455">
        <v>500.63</v>
      </c>
      <c r="P455">
        <v>505.799803322956</v>
      </c>
      <c r="Q455">
        <v>485.34067039553503</v>
      </c>
      <c r="R455">
        <v>59.419613997107298</v>
      </c>
      <c r="S455">
        <f>(Table2[[#This Row],[Close Price]]-Table2[[#This Row],[20D EMA]])/Table2[[#This Row],[20D EMA]]</f>
        <v>3.299842198829471E-2</v>
      </c>
      <c r="T455">
        <f>(Table2[[#This Row],[Close Price]]-Table2[[#This Row],[50D EMA]])/Table2[[#This Row],[50D EMA]]</f>
        <v>2.2440097055152111E-2</v>
      </c>
      <c r="U455">
        <f>(Table2[[#This Row],[Close Price]]-Table2[[#This Row],[200D EMA]])/Table2[[#This Row],[200D EMA]]</f>
        <v>6.5540210299172952E-2</v>
      </c>
      <c r="V455">
        <v>0.67927464928499004</v>
      </c>
      <c r="W455">
        <v>511</v>
      </c>
      <c r="X455">
        <v>523.5</v>
      </c>
      <c r="Y455">
        <v>492</v>
      </c>
      <c r="Z455">
        <v>523.5</v>
      </c>
      <c r="AA455">
        <v>492</v>
      </c>
      <c r="AB455">
        <v>523.5</v>
      </c>
      <c r="AC455" s="1">
        <f>(Table2[[#This Row],[Close Price]]/Table2[[#This Row],[Day Low]])-1</f>
        <v>1.2035225048923737E-2</v>
      </c>
      <c r="AD455" s="1">
        <f>(Table2[[#This Row],[Day High]]/Table2[[#This Row],[Close Price]])-1</f>
        <v>1.2278835927680642E-2</v>
      </c>
      <c r="AE455" s="1">
        <f>(Table2[[#This Row],[Close Price]]/Table2[[#This Row],[Current Week Low]])-1</f>
        <v>5.1117886178861704E-2</v>
      </c>
      <c r="AF455" s="1">
        <f>(Table2[[#This Row],[Current Week High]]/Table2[[#This Row],[Close Price]])-1</f>
        <v>1.2278835927680642E-2</v>
      </c>
      <c r="AG455" s="1">
        <f>(Table2[[#This Row],[Close Price]]/Table2[[#This Row],[Current Month Low]])-1</f>
        <v>5.1117886178861704E-2</v>
      </c>
      <c r="AH455" s="1">
        <f>(Table2[[#This Row],[Current Month High]]/Table2[[#This Row],[Close Price]])-1</f>
        <v>1.2278835927680642E-2</v>
      </c>
      <c r="AI455">
        <v>18.698636759160699</v>
      </c>
      <c r="AJ455">
        <v>43.612885309636198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0.01</v>
      </c>
      <c r="AM455" t="s">
        <v>3203</v>
      </c>
      <c r="AN455">
        <v>7.24</v>
      </c>
      <c r="AO455" t="s">
        <v>3203</v>
      </c>
      <c r="AP455">
        <v>-2.9835426695446001E-2</v>
      </c>
      <c r="AQ455">
        <f>(Table2[[#This Row],[Sharpe Ratio]]-AVERAGE(Table2[Sharpe Ratio]))/_xlfn.STDEV.P(Table2[Sharpe Ratio])</f>
        <v>-1.1110253107596866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409</v>
      </c>
      <c r="AT455">
        <f>_xlfn.RANK.AVG(Table2[[#This Row],[6M Return vs Nifty Z-Score]],Table2[6M Return vs Nifty Z-Score])</f>
        <v>251</v>
      </c>
      <c r="AU455">
        <f>_xlfn.RANK.AVG(Table2[[#This Row],[Sharpe Ratio Z-Score]],Table2[Sharpe Ratio Z-Score])</f>
        <v>637</v>
      </c>
      <c r="AV455">
        <f>(Table2[[#This Row],[Rank 1Y]]+Table2[[#This Row],[Rank 6M]]+Table2[[#This Row],[Rank Sharpe]])/3</f>
        <v>432.33333333333331</v>
      </c>
    </row>
    <row r="456" spans="1:48" hidden="1" x14ac:dyDescent="0.3">
      <c r="A456" t="s">
        <v>410</v>
      </c>
      <c r="B456" t="s">
        <v>411</v>
      </c>
      <c r="C456" t="s">
        <v>3157</v>
      </c>
      <c r="D456" t="s">
        <v>32</v>
      </c>
      <c r="E456">
        <v>55798.456807392002</v>
      </c>
      <c r="F456">
        <v>46.66</v>
      </c>
      <c r="G456">
        <v>-0.92927421398765997</v>
      </c>
      <c r="H456">
        <f>(Table2[[#This Row],[1Y Return vs Nifty]]-AVERAGE(Table2[1Y Return vs Nifty]))/_xlfn.STDEV.P(Table2[1Y Return vs Nifty])</f>
        <v>-0.43553011030347549</v>
      </c>
      <c r="I456">
        <v>1.1986463274555199</v>
      </c>
      <c r="J456">
        <f>(Table2[[#This Row],[1M Return vs Nifty]]-AVERAGE(Table2[1M Return vs Nifty]))/_xlfn.STDEV.P(Table2[1M Return vs Nifty])</f>
        <v>4.8606736190412267E-2</v>
      </c>
      <c r="K456">
        <v>-19.2036649183771</v>
      </c>
      <c r="L456">
        <f>(Table2[[#This Row],[6M Return vs Nifty]]-AVERAGE(Table2[6M Return vs Nifty]))/_xlfn.STDEV.P(Table2[6M Return vs Nifty])</f>
        <v>-0.91701473123968713</v>
      </c>
      <c r="M456">
        <v>2.4161876451848898</v>
      </c>
      <c r="N456">
        <f>(Table2[[#This Row],[1W Return vs Nifty]]-AVERAGE(Table2[1W Return vs Nifty]))/_xlfn.STDEV.P(Table2[1W Return vs Nifty])</f>
        <v>-0.12277088481982917</v>
      </c>
      <c r="O456">
        <v>45.85</v>
      </c>
      <c r="P456">
        <v>47.323928213206599</v>
      </c>
      <c r="Q456">
        <v>48.701555838638001</v>
      </c>
      <c r="R456">
        <v>60.155592523850899</v>
      </c>
      <c r="S456">
        <f>(Table2[[#This Row],[Close Price]]-Table2[[#This Row],[20D EMA]])/Table2[[#This Row],[20D EMA]]</f>
        <v>1.7666303162486262E-2</v>
      </c>
      <c r="T456">
        <f>(Table2[[#This Row],[Close Price]]-Table2[[#This Row],[50D EMA]])/Table2[[#This Row],[50D EMA]]</f>
        <v>-1.4029440037509855E-2</v>
      </c>
      <c r="U456">
        <f>(Table2[[#This Row],[Close Price]]-Table2[[#This Row],[200D EMA]])/Table2[[#This Row],[200D EMA]]</f>
        <v>-4.1919725221967338E-2</v>
      </c>
      <c r="V456">
        <v>1.1114736376951699</v>
      </c>
      <c r="W456">
        <v>46.4</v>
      </c>
      <c r="X456">
        <v>47.79</v>
      </c>
      <c r="Y456">
        <v>44.97</v>
      </c>
      <c r="Z456">
        <v>47.79</v>
      </c>
      <c r="AA456">
        <v>44.97</v>
      </c>
      <c r="AB456">
        <v>47.79</v>
      </c>
      <c r="AC456" s="1">
        <f>(Table2[[#This Row],[Close Price]]/Table2[[#This Row],[Day Low]])-1</f>
        <v>5.6034482758620108E-3</v>
      </c>
      <c r="AD456" s="1">
        <f>(Table2[[#This Row],[Day High]]/Table2[[#This Row],[Close Price]])-1</f>
        <v>2.4217745392199008E-2</v>
      </c>
      <c r="AE456" s="1">
        <f>(Table2[[#This Row],[Close Price]]/Table2[[#This Row],[Current Week Low]])-1</f>
        <v>3.7580609295085665E-2</v>
      </c>
      <c r="AF456" s="1">
        <f>(Table2[[#This Row],[Current Week High]]/Table2[[#This Row],[Close Price]])-1</f>
        <v>2.4217745392199008E-2</v>
      </c>
      <c r="AG456" s="1">
        <f>(Table2[[#This Row],[Close Price]]/Table2[[#This Row],[Current Month Low]])-1</f>
        <v>3.7580609295085665E-2</v>
      </c>
      <c r="AH456" s="1">
        <f>(Table2[[#This Row],[Current Month High]]/Table2[[#This Row],[Close Price]])-1</f>
        <v>2.4217745392199008E-2</v>
      </c>
      <c r="AI456">
        <v>51.414487783969101</v>
      </c>
      <c r="AJ456">
        <v>27.138964577656601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-0.13</v>
      </c>
      <c r="AM456" t="s">
        <v>3202</v>
      </c>
      <c r="AN456">
        <v>6.63</v>
      </c>
      <c r="AO456" t="s">
        <v>3203</v>
      </c>
      <c r="AP456">
        <v>0.114967073480005</v>
      </c>
      <c r="AQ456">
        <f>(Table2[[#This Row],[Sharpe Ratio]]-AVERAGE(Table2[Sharpe Ratio]))/_xlfn.STDEV.P(Table2[Sharpe Ratio])</f>
        <v>0.61647467690086166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466</v>
      </c>
      <c r="AT456">
        <f>_xlfn.RANK.AVG(Table2[[#This Row],[6M Return vs Nifty Z-Score]],Table2[6M Return vs Nifty Z-Score])</f>
        <v>644</v>
      </c>
      <c r="AU456">
        <f>_xlfn.RANK.AVG(Table2[[#This Row],[Sharpe Ratio Z-Score]],Table2[Sharpe Ratio Z-Score])</f>
        <v>188</v>
      </c>
      <c r="AV456">
        <f>(Table2[[#This Row],[Rank 1Y]]+Table2[[#This Row],[Rank 6M]]+Table2[[#This Row],[Rank Sharpe]])/3</f>
        <v>432.66666666666669</v>
      </c>
    </row>
    <row r="457" spans="1:48" hidden="1" x14ac:dyDescent="0.3">
      <c r="A457" t="s">
        <v>608</v>
      </c>
      <c r="B457" t="s">
        <v>609</v>
      </c>
      <c r="C457" t="s">
        <v>3169</v>
      </c>
      <c r="D457" t="s">
        <v>114</v>
      </c>
      <c r="E457">
        <v>32022.4380193</v>
      </c>
      <c r="F457">
        <v>296.75</v>
      </c>
      <c r="G457">
        <v>10.744585692768601</v>
      </c>
      <c r="H457">
        <f>(Table2[[#This Row],[1Y Return vs Nifty]]-AVERAGE(Table2[1Y Return vs Nifty]))/_xlfn.STDEV.P(Table2[1Y Return vs Nifty])</f>
        <v>-0.2288791803075747</v>
      </c>
      <c r="I457">
        <v>-7.74141177599377</v>
      </c>
      <c r="J457">
        <f>(Table2[[#This Row],[1M Return vs Nifty]]-AVERAGE(Table2[1M Return vs Nifty]))/_xlfn.STDEV.P(Table2[1M Return vs Nifty])</f>
        <v>-0.89173120443122655</v>
      </c>
      <c r="K457">
        <v>8.8801844850509202</v>
      </c>
      <c r="L457">
        <f>(Table2[[#This Row],[6M Return vs Nifty]]-AVERAGE(Table2[6M Return vs Nifty]))/_xlfn.STDEV.P(Table2[6M Return vs Nifty])</f>
        <v>-5.9454468864688003E-3</v>
      </c>
      <c r="M457">
        <v>-1.9987107860587101</v>
      </c>
      <c r="N457">
        <f>(Table2[[#This Row],[1W Return vs Nifty]]-AVERAGE(Table2[1W Return vs Nifty]))/_xlfn.STDEV.P(Table2[1W Return vs Nifty])</f>
        <v>-1.2436325142856184</v>
      </c>
      <c r="O457">
        <v>312.93</v>
      </c>
      <c r="P457">
        <v>320.08243442672102</v>
      </c>
      <c r="Q457">
        <v>294.91556007869201</v>
      </c>
      <c r="R457">
        <v>34.437595468853502</v>
      </c>
      <c r="S457">
        <f>(Table2[[#This Row],[Close Price]]-Table2[[#This Row],[20D EMA]])/Table2[[#This Row],[20D EMA]]</f>
        <v>-5.17048541207299E-2</v>
      </c>
      <c r="T457">
        <f>(Table2[[#This Row],[Close Price]]-Table2[[#This Row],[50D EMA]])/Table2[[#This Row],[50D EMA]]</f>
        <v>-7.2895079258286199E-2</v>
      </c>
      <c r="U457">
        <f>(Table2[[#This Row],[Close Price]]-Table2[[#This Row],[200D EMA]])/Table2[[#This Row],[200D EMA]]</f>
        <v>6.2202208687073277E-3</v>
      </c>
      <c r="V457">
        <v>0.77484128920915196</v>
      </c>
      <c r="W457">
        <v>291.35000000000002</v>
      </c>
      <c r="X457">
        <v>305.95</v>
      </c>
      <c r="Y457">
        <v>291.35000000000002</v>
      </c>
      <c r="Z457">
        <v>316.2</v>
      </c>
      <c r="AA457">
        <v>291.35000000000002</v>
      </c>
      <c r="AB457">
        <v>317.89999999999998</v>
      </c>
      <c r="AC457" s="1">
        <f>(Table2[[#This Row],[Close Price]]/Table2[[#This Row],[Day Low]])-1</f>
        <v>1.8534408786682555E-2</v>
      </c>
      <c r="AD457" s="1">
        <f>(Table2[[#This Row],[Day High]]/Table2[[#This Row],[Close Price]])-1</f>
        <v>3.1002527379949463E-2</v>
      </c>
      <c r="AE457" s="1">
        <f>(Table2[[#This Row],[Close Price]]/Table2[[#This Row],[Current Week Low]])-1</f>
        <v>1.8534408786682555E-2</v>
      </c>
      <c r="AF457" s="1">
        <f>(Table2[[#This Row],[Current Week High]]/Table2[[#This Row],[Close Price]])-1</f>
        <v>6.5543386689132177E-2</v>
      </c>
      <c r="AG457" s="1">
        <f>(Table2[[#This Row],[Close Price]]/Table2[[#This Row],[Current Month Low]])-1</f>
        <v>1.8534408786682555E-2</v>
      </c>
      <c r="AH457" s="1">
        <f>(Table2[[#This Row],[Current Month High]]/Table2[[#This Row],[Close Price]])-1</f>
        <v>7.1272114574557621E-2</v>
      </c>
      <c r="AI457">
        <v>22.796967144060599</v>
      </c>
      <c r="AJ457">
        <v>49.308176100628899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-0.03</v>
      </c>
      <c r="AM457" t="s">
        <v>3202</v>
      </c>
      <c r="AN457">
        <v>-3.54</v>
      </c>
      <c r="AO457" t="s">
        <v>3202</v>
      </c>
      <c r="AP457">
        <v>-2.2687431106743001E-2</v>
      </c>
      <c r="AQ457">
        <f>(Table2[[#This Row],[Sharpe Ratio]]-AVERAGE(Table2[Sharpe Ratio]))/_xlfn.STDEV.P(Table2[Sharpe Ratio])</f>
        <v>-1.0257494192777001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373</v>
      </c>
      <c r="AT457">
        <f>_xlfn.RANK.AVG(Table2[[#This Row],[6M Return vs Nifty Z-Score]],Table2[6M Return vs Nifty Z-Score])</f>
        <v>302</v>
      </c>
      <c r="AU457">
        <f>_xlfn.RANK.AVG(Table2[[#This Row],[Sharpe Ratio Z-Score]],Table2[Sharpe Ratio Z-Score])</f>
        <v>623</v>
      </c>
      <c r="AV457">
        <f>(Table2[[#This Row],[Rank 1Y]]+Table2[[#This Row],[Rank 6M]]+Table2[[#This Row],[Rank Sharpe]])/3</f>
        <v>432.66666666666669</v>
      </c>
    </row>
    <row r="458" spans="1:48" x14ac:dyDescent="0.3">
      <c r="A458" t="s">
        <v>1304</v>
      </c>
      <c r="B458" t="s">
        <v>1305</v>
      </c>
      <c r="C458" t="s">
        <v>3161</v>
      </c>
      <c r="D458" t="s">
        <v>243</v>
      </c>
      <c r="E458">
        <v>9036.9648122599992</v>
      </c>
      <c r="F458">
        <v>1385.9</v>
      </c>
      <c r="G458">
        <v>10.692219631629801</v>
      </c>
      <c r="H458">
        <f>(Table2[[#This Row],[1Y Return vs Nifty]]-AVERAGE(Table2[1Y Return vs Nifty]))/_xlfn.STDEV.P(Table2[1Y Return vs Nifty])</f>
        <v>-0.22980616549679153</v>
      </c>
      <c r="I458">
        <v>-2.31287152937636</v>
      </c>
      <c r="J458">
        <f>(Table2[[#This Row],[1M Return vs Nifty]]-AVERAGE(Table2[1M Return vs Nifty]))/_xlfn.STDEV.P(Table2[1M Return vs Nifty])</f>
        <v>-0.32074360043384353</v>
      </c>
      <c r="K458">
        <v>2.8613667889104399</v>
      </c>
      <c r="L458">
        <f>(Table2[[#This Row],[6M Return vs Nifty]]-AVERAGE(Table2[6M Return vs Nifty]))/_xlfn.STDEV.P(Table2[6M Return vs Nifty])</f>
        <v>-0.2012021530560244</v>
      </c>
      <c r="M458">
        <v>2.1210842047545402</v>
      </c>
      <c r="N458">
        <f>(Table2[[#This Row],[1W Return vs Nifty]]-AVERAGE(Table2[1W Return vs Nifty]))/_xlfn.STDEV.P(Table2[1W Return vs Nifty])</f>
        <v>-0.19769222859546615</v>
      </c>
      <c r="O458">
        <v>1364.89</v>
      </c>
      <c r="P458">
        <v>1357.5800262518601</v>
      </c>
      <c r="Q458">
        <v>1271.08194260301</v>
      </c>
      <c r="R458">
        <v>60.482562776984103</v>
      </c>
      <c r="S458" s="1">
        <f>(Table2[[#This Row],[Close Price]]-Table2[[#This Row],[20D EMA]])/Table2[[#This Row],[20D EMA]]</f>
        <v>1.5393181868135887E-2</v>
      </c>
      <c r="T458" s="1">
        <f>(Table2[[#This Row],[Close Price]]-Table2[[#This Row],[50D EMA]])/Table2[[#This Row],[50D EMA]]</f>
        <v>2.0860629355551552E-2</v>
      </c>
      <c r="U458" s="1">
        <f>(Table2[[#This Row],[Close Price]]-Table2[[#This Row],[200D EMA]])/Table2[[#This Row],[200D EMA]]</f>
        <v>9.0330964156297947E-2</v>
      </c>
      <c r="V458">
        <v>0.77482783336847405</v>
      </c>
      <c r="W458">
        <v>1372.05</v>
      </c>
      <c r="X458">
        <v>1393.65</v>
      </c>
      <c r="Y458">
        <v>1341.6</v>
      </c>
      <c r="Z458">
        <v>1393.65</v>
      </c>
      <c r="AA458">
        <v>1341.6</v>
      </c>
      <c r="AB458">
        <v>1393.65</v>
      </c>
      <c r="AC458" s="1">
        <f>(Table2[[#This Row],[Close Price]]/Table2[[#This Row],[Day Low]])-1</f>
        <v>1.0094384315440408E-2</v>
      </c>
      <c r="AD458" s="1">
        <f>(Table2[[#This Row],[Day High]]/Table2[[#This Row],[Close Price]])-1</f>
        <v>5.5920340572912508E-3</v>
      </c>
      <c r="AE458" s="1">
        <f>(Table2[[#This Row],[Close Price]]/Table2[[#This Row],[Current Week Low]])-1</f>
        <v>3.3020274299344177E-2</v>
      </c>
      <c r="AF458" s="1">
        <f>(Table2[[#This Row],[Current Week High]]/Table2[[#This Row],[Close Price]])-1</f>
        <v>5.5920340572912508E-3</v>
      </c>
      <c r="AG458" s="1">
        <f>(Table2[[#This Row],[Close Price]]/Table2[[#This Row],[Current Month Low]])-1</f>
        <v>3.3020274299344177E-2</v>
      </c>
      <c r="AH458" s="1">
        <f>(Table2[[#This Row],[Current Month High]]/Table2[[#This Row],[Close Price]])-1</f>
        <v>5.5920340572912508E-3</v>
      </c>
      <c r="AI458">
        <v>19.341222310412</v>
      </c>
      <c r="AJ458">
        <v>39.637279596977301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0.03</v>
      </c>
      <c r="AM458" t="s">
        <v>3203</v>
      </c>
      <c r="AN458">
        <v>5.0999999999999996</v>
      </c>
      <c r="AO458" t="s">
        <v>3203</v>
      </c>
      <c r="AQ458">
        <f>(Table2[[#This Row],[Sharpe Ratio]]-AVERAGE(Table2[Sharpe Ratio]))/_xlfn.STDEV.P(Table2[Sharpe Ratio])</f>
        <v>-0.75508740094610949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-1.7045315485282351</v>
      </c>
      <c r="AS458">
        <f>_xlfn.RANK.AVG(Table2[[#This Row],[1Y Return vs Nifty Z-Score]],Table2[1Y Return vs Nifty Z-Score])</f>
        <v>374</v>
      </c>
      <c r="AT458">
        <f>_xlfn.RANK.AVG(Table2[[#This Row],[6M Return vs Nifty Z-Score]],Table2[6M Return vs Nifty Z-Score])</f>
        <v>378</v>
      </c>
      <c r="AU458">
        <f>_xlfn.RANK.AVG(Table2[[#This Row],[Sharpe Ratio Z-Score]],Table2[Sharpe Ratio Z-Score])</f>
        <v>547.5</v>
      </c>
      <c r="AV458">
        <f>(Table2[[#This Row],[Rank 1Y]]+Table2[[#This Row],[Rank 6M]]+Table2[[#This Row],[Rank Sharpe]])/3</f>
        <v>433.16666666666669</v>
      </c>
    </row>
    <row r="459" spans="1:48" hidden="1" x14ac:dyDescent="0.3">
      <c r="A459" t="s">
        <v>706</v>
      </c>
      <c r="B459" t="s">
        <v>707</v>
      </c>
      <c r="C459" t="s">
        <v>3168</v>
      </c>
      <c r="D459" t="s">
        <v>291</v>
      </c>
      <c r="E459">
        <v>25903.687529085</v>
      </c>
      <c r="F459">
        <v>389.95</v>
      </c>
      <c r="G459">
        <v>12.5621552804276</v>
      </c>
      <c r="H459">
        <f>(Table2[[#This Row],[1Y Return vs Nifty]]-AVERAGE(Table2[1Y Return vs Nifty]))/_xlfn.STDEV.P(Table2[1Y Return vs Nifty])</f>
        <v>-0.19670452268600966</v>
      </c>
      <c r="I459">
        <v>-2.9340411147312899</v>
      </c>
      <c r="J459">
        <f>(Table2[[#This Row],[1M Return vs Nifty]]-AVERAGE(Table2[1M Return vs Nifty]))/_xlfn.STDEV.P(Table2[1M Return vs Nifty])</f>
        <v>-0.38607978974161644</v>
      </c>
      <c r="K459">
        <v>12.522211903353799</v>
      </c>
      <c r="L459">
        <f>(Table2[[#This Row],[6M Return vs Nifty]]-AVERAGE(Table2[6M Return vs Nifty]))/_xlfn.STDEV.P(Table2[6M Return vs Nifty])</f>
        <v>0.11220571059634332</v>
      </c>
      <c r="M459">
        <v>2.7037010351325699</v>
      </c>
      <c r="N459">
        <f>(Table2[[#This Row],[1W Return vs Nifty]]-AVERAGE(Table2[1W Return vs Nifty]))/_xlfn.STDEV.P(Table2[1W Return vs Nifty])</f>
        <v>-4.9776515465965308E-2</v>
      </c>
      <c r="O459">
        <v>401.74</v>
      </c>
      <c r="P459">
        <v>417.087635182947</v>
      </c>
      <c r="Q459">
        <v>388.92315199501797</v>
      </c>
      <c r="R459">
        <v>56.730779868065497</v>
      </c>
      <c r="S459">
        <f>(Table2[[#This Row],[Close Price]]-Table2[[#This Row],[20D EMA]])/Table2[[#This Row],[20D EMA]]</f>
        <v>-2.9347339075023699E-2</v>
      </c>
      <c r="T459">
        <f>(Table2[[#This Row],[Close Price]]-Table2[[#This Row],[50D EMA]])/Table2[[#This Row],[50D EMA]]</f>
        <v>-6.506458809560163E-2</v>
      </c>
      <c r="U459">
        <f>(Table2[[#This Row],[Close Price]]-Table2[[#This Row],[200D EMA]])/Table2[[#This Row],[200D EMA]]</f>
        <v>2.6402336803934157E-3</v>
      </c>
      <c r="V459">
        <v>0.66431097000228501</v>
      </c>
      <c r="W459">
        <v>388.7</v>
      </c>
      <c r="X459">
        <v>401.6</v>
      </c>
      <c r="Y459">
        <v>375.1</v>
      </c>
      <c r="Z459">
        <v>403.4</v>
      </c>
      <c r="AA459">
        <v>375.1</v>
      </c>
      <c r="AB459">
        <v>403.4</v>
      </c>
      <c r="AC459" s="1">
        <f>(Table2[[#This Row],[Close Price]]/Table2[[#This Row],[Day Low]])-1</f>
        <v>3.2158476974530892E-3</v>
      </c>
      <c r="AD459" s="1">
        <f>(Table2[[#This Row],[Day High]]/Table2[[#This Row],[Close Price]])-1</f>
        <v>2.9875625080138635E-2</v>
      </c>
      <c r="AE459" s="1">
        <f>(Table2[[#This Row],[Close Price]]/Table2[[#This Row],[Current Week Low]])-1</f>
        <v>3.9589442815249232E-2</v>
      </c>
      <c r="AF459" s="1">
        <f>(Table2[[#This Row],[Current Week High]]/Table2[[#This Row],[Close Price]])-1</f>
        <v>3.4491601487370183E-2</v>
      </c>
      <c r="AG459" s="1">
        <f>(Table2[[#This Row],[Close Price]]/Table2[[#This Row],[Current Month Low]])-1</f>
        <v>3.9589442815249232E-2</v>
      </c>
      <c r="AH459" s="1">
        <f>(Table2[[#This Row],[Current Month High]]/Table2[[#This Row],[Close Price]])-1</f>
        <v>3.4491601487370183E-2</v>
      </c>
      <c r="AI459">
        <v>24.118476727785598</v>
      </c>
      <c r="AJ459">
        <v>49.2631578947368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-0.13</v>
      </c>
      <c r="AM459" t="s">
        <v>3202</v>
      </c>
      <c r="AN459">
        <v>-2.0299999999999998</v>
      </c>
      <c r="AO459" t="s">
        <v>3202</v>
      </c>
      <c r="AP459">
        <v>-5.0668288874174003E-2</v>
      </c>
      <c r="AQ459">
        <f>(Table2[[#This Row],[Sharpe Ratio]]-AVERAGE(Table2[Sharpe Ratio]))/_xlfn.STDEV.P(Table2[Sharpe Ratio])</f>
        <v>-1.3595622428781269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358</v>
      </c>
      <c r="AT459">
        <f>_xlfn.RANK.AVG(Table2[[#This Row],[6M Return vs Nifty Z-Score]],Table2[6M Return vs Nifty Z-Score])</f>
        <v>265</v>
      </c>
      <c r="AU459">
        <f>_xlfn.RANK.AVG(Table2[[#This Row],[Sharpe Ratio Z-Score]],Table2[Sharpe Ratio Z-Score])</f>
        <v>677</v>
      </c>
      <c r="AV459">
        <f>(Table2[[#This Row],[Rank 1Y]]+Table2[[#This Row],[Rank 6M]]+Table2[[#This Row],[Rank Sharpe]])/3</f>
        <v>433.33333333333331</v>
      </c>
    </row>
    <row r="460" spans="1:48" hidden="1" x14ac:dyDescent="0.3">
      <c r="A460" t="s">
        <v>500</v>
      </c>
      <c r="B460" t="s">
        <v>501</v>
      </c>
      <c r="C460" t="s">
        <v>3157</v>
      </c>
      <c r="D460" t="s">
        <v>32</v>
      </c>
      <c r="E460">
        <v>43003.483725450002</v>
      </c>
      <c r="F460">
        <v>55.28</v>
      </c>
      <c r="G460">
        <v>1.3702820862764</v>
      </c>
      <c r="H460">
        <f>(Table2[[#This Row],[1Y Return vs Nifty]]-AVERAGE(Table2[1Y Return vs Nifty]))/_xlfn.STDEV.P(Table2[1Y Return vs Nifty])</f>
        <v>-0.39482331308103535</v>
      </c>
      <c r="I460">
        <v>-2.0710860213851801</v>
      </c>
      <c r="J460">
        <f>(Table2[[#This Row],[1M Return vs Nifty]]-AVERAGE(Table2[1M Return vs Nifty]))/_xlfn.STDEV.P(Table2[1M Return vs Nifty])</f>
        <v>-0.29531198868974734</v>
      </c>
      <c r="K460">
        <v>-23.524316312777401</v>
      </c>
      <c r="L460">
        <f>(Table2[[#This Row],[6M Return vs Nifty]]-AVERAGE(Table2[6M Return vs Nifty]))/_xlfn.STDEV.P(Table2[6M Return vs Nifty])</f>
        <v>-1.057181156336509</v>
      </c>
      <c r="M460">
        <v>2.2555430739364</v>
      </c>
      <c r="N460">
        <f>(Table2[[#This Row],[1W Return vs Nifty]]-AVERAGE(Table2[1W Return vs Nifty]))/_xlfn.STDEV.P(Table2[1W Return vs Nifty])</f>
        <v>-0.16355559112703533</v>
      </c>
      <c r="O460">
        <v>54.38</v>
      </c>
      <c r="P460">
        <v>56.601739542109101</v>
      </c>
      <c r="Q460">
        <v>57.7353284833749</v>
      </c>
      <c r="R460">
        <v>63.106741514236099</v>
      </c>
      <c r="S460">
        <f>(Table2[[#This Row],[Close Price]]-Table2[[#This Row],[20D EMA]])/Table2[[#This Row],[20D EMA]]</f>
        <v>1.6550202280250066E-2</v>
      </c>
      <c r="T460">
        <f>(Table2[[#This Row],[Close Price]]-Table2[[#This Row],[50D EMA]])/Table2[[#This Row],[50D EMA]]</f>
        <v>-2.3351571043603459E-2</v>
      </c>
      <c r="U460">
        <f>(Table2[[#This Row],[Close Price]]-Table2[[#This Row],[200D EMA]])/Table2[[#This Row],[200D EMA]]</f>
        <v>-4.2527314694016501E-2</v>
      </c>
      <c r="V460">
        <v>1.45107066612522</v>
      </c>
      <c r="W460">
        <v>55.01</v>
      </c>
      <c r="X460">
        <v>57.1</v>
      </c>
      <c r="Y460">
        <v>53</v>
      </c>
      <c r="Z460">
        <v>57.1</v>
      </c>
      <c r="AA460">
        <v>53</v>
      </c>
      <c r="AB460">
        <v>57.1</v>
      </c>
      <c r="AC460" s="1">
        <f>(Table2[[#This Row],[Close Price]]/Table2[[#This Row],[Day Low]])-1</f>
        <v>4.9081985093619718E-3</v>
      </c>
      <c r="AD460" s="1">
        <f>(Table2[[#This Row],[Day High]]/Table2[[#This Row],[Close Price]])-1</f>
        <v>3.2923299565846609E-2</v>
      </c>
      <c r="AE460" s="1">
        <f>(Table2[[#This Row],[Close Price]]/Table2[[#This Row],[Current Week Low]])-1</f>
        <v>4.3018867924528248E-2</v>
      </c>
      <c r="AF460" s="1">
        <f>(Table2[[#This Row],[Current Week High]]/Table2[[#This Row],[Close Price]])-1</f>
        <v>3.2923299565846609E-2</v>
      </c>
      <c r="AG460" s="1">
        <f>(Table2[[#This Row],[Close Price]]/Table2[[#This Row],[Current Month Low]])-1</f>
        <v>4.3018867924528248E-2</v>
      </c>
      <c r="AH460" s="1">
        <f>(Table2[[#This Row],[Current Month High]]/Table2[[#This Row],[Close Price]])-1</f>
        <v>3.2923299565846609E-2</v>
      </c>
      <c r="AI460">
        <v>32.959479015918902</v>
      </c>
      <c r="AJ460">
        <v>29.309941520467799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-0.14000000000000001</v>
      </c>
      <c r="AM460" t="s">
        <v>3202</v>
      </c>
      <c r="AN460">
        <v>12.66</v>
      </c>
      <c r="AO460" t="s">
        <v>3203</v>
      </c>
      <c r="AP460">
        <v>0.122466927681878</v>
      </c>
      <c r="AQ460">
        <f>(Table2[[#This Row],[Sharpe Ratio]]-AVERAGE(Table2[Sharpe Ratio]))/_xlfn.STDEV.P(Table2[Sharpe Ratio])</f>
        <v>0.70594825660765737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452</v>
      </c>
      <c r="AT460">
        <f>_xlfn.RANK.AVG(Table2[[#This Row],[6M Return vs Nifty Z-Score]],Table2[6M Return vs Nifty Z-Score])</f>
        <v>681</v>
      </c>
      <c r="AU460">
        <f>_xlfn.RANK.AVG(Table2[[#This Row],[Sharpe Ratio Z-Score]],Table2[Sharpe Ratio Z-Score])</f>
        <v>169</v>
      </c>
      <c r="AV460">
        <f>(Table2[[#This Row],[Rank 1Y]]+Table2[[#This Row],[Rank 6M]]+Table2[[#This Row],[Rank Sharpe]])/3</f>
        <v>434</v>
      </c>
    </row>
    <row r="461" spans="1:48" hidden="1" x14ac:dyDescent="0.3">
      <c r="A461" t="s">
        <v>1382</v>
      </c>
      <c r="B461" t="s">
        <v>1383</v>
      </c>
      <c r="C461" t="s">
        <v>3163</v>
      </c>
      <c r="D461" t="s">
        <v>199</v>
      </c>
      <c r="E461">
        <v>8197.7542919999996</v>
      </c>
      <c r="F461">
        <v>531.20000000000005</v>
      </c>
      <c r="G461">
        <v>-12.8289471247965</v>
      </c>
      <c r="H461">
        <f>(Table2[[#This Row],[1Y Return vs Nifty]]-AVERAGE(Table2[1Y Return vs Nifty]))/_xlfn.STDEV.P(Table2[1Y Return vs Nifty])</f>
        <v>-0.64617838716368337</v>
      </c>
      <c r="I461">
        <v>-4.9263553177647896</v>
      </c>
      <c r="J461">
        <f>(Table2[[#This Row],[1M Return vs Nifty]]-AVERAGE(Table2[1M Return vs Nifty]))/_xlfn.STDEV.P(Table2[1M Return vs Nifty])</f>
        <v>-0.59563644061270427</v>
      </c>
      <c r="K461">
        <v>-2.9302220581572298</v>
      </c>
      <c r="L461">
        <f>(Table2[[#This Row],[6M Return vs Nifty]]-AVERAGE(Table2[6M Return vs Nifty]))/_xlfn.STDEV.P(Table2[6M Return vs Nifty])</f>
        <v>-0.38908731902340588</v>
      </c>
      <c r="M461">
        <v>2.8811091966783202</v>
      </c>
      <c r="N461">
        <f>(Table2[[#This Row],[1W Return vs Nifty]]-AVERAGE(Table2[1W Return vs Nifty]))/_xlfn.STDEV.P(Table2[1W Return vs Nifty])</f>
        <v>-4.7358414555584384E-3</v>
      </c>
      <c r="O461">
        <v>537.69000000000005</v>
      </c>
      <c r="P461">
        <v>555.93978601585104</v>
      </c>
      <c r="Q461">
        <v>550.69138265102902</v>
      </c>
      <c r="R461">
        <v>53.610587241664</v>
      </c>
      <c r="S461">
        <f>(Table2[[#This Row],[Close Price]]-Table2[[#This Row],[20D EMA]])/Table2[[#This Row],[20D EMA]]</f>
        <v>-1.2070151946288769E-2</v>
      </c>
      <c r="T461">
        <f>(Table2[[#This Row],[Close Price]]-Table2[[#This Row],[50D EMA]])/Table2[[#This Row],[50D EMA]]</f>
        <v>-4.4500837389511119E-2</v>
      </c>
      <c r="U461">
        <f>(Table2[[#This Row],[Close Price]]-Table2[[#This Row],[200D EMA]])/Table2[[#This Row],[200D EMA]]</f>
        <v>-3.5394384704546186E-2</v>
      </c>
      <c r="V461">
        <v>0.37851776993835201</v>
      </c>
      <c r="W461">
        <v>528.29999999999995</v>
      </c>
      <c r="X461">
        <v>542.04999999999995</v>
      </c>
      <c r="Y461">
        <v>508.75</v>
      </c>
      <c r="Z461">
        <v>542.04999999999995</v>
      </c>
      <c r="AA461">
        <v>508.75</v>
      </c>
      <c r="AB461">
        <v>542.04999999999995</v>
      </c>
      <c r="AC461" s="1">
        <f>(Table2[[#This Row],[Close Price]]/Table2[[#This Row],[Day Low]])-1</f>
        <v>5.489305318947757E-3</v>
      </c>
      <c r="AD461" s="1">
        <f>(Table2[[#This Row],[Day High]]/Table2[[#This Row],[Close Price]])-1</f>
        <v>2.0425451807228656E-2</v>
      </c>
      <c r="AE461" s="1">
        <f>(Table2[[#This Row],[Close Price]]/Table2[[#This Row],[Current Week Low]])-1</f>
        <v>4.4127764127764202E-2</v>
      </c>
      <c r="AF461" s="1">
        <f>(Table2[[#This Row],[Current Week High]]/Table2[[#This Row],[Close Price]])-1</f>
        <v>2.0425451807228656E-2</v>
      </c>
      <c r="AG461" s="1">
        <f>(Table2[[#This Row],[Close Price]]/Table2[[#This Row],[Current Month Low]])-1</f>
        <v>4.4127764127764202E-2</v>
      </c>
      <c r="AH461" s="1">
        <f>(Table2[[#This Row],[Current Month High]]/Table2[[#This Row],[Close Price]])-1</f>
        <v>2.0425451807228656E-2</v>
      </c>
      <c r="AI461">
        <v>33.245481927710799</v>
      </c>
      <c r="AJ461">
        <v>22.678983833718199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0.06</v>
      </c>
      <c r="AM461" t="s">
        <v>3203</v>
      </c>
      <c r="AN461">
        <v>0.09</v>
      </c>
      <c r="AO461" t="s">
        <v>3203</v>
      </c>
      <c r="AP461">
        <v>7.3579463726496E-2</v>
      </c>
      <c r="AQ461">
        <f>(Table2[[#This Row],[Sharpe Ratio]]-AVERAGE(Table2[Sharpe Ratio]))/_xlfn.STDEV.P(Table2[Sharpe Ratio])</f>
        <v>0.12271873172134881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551</v>
      </c>
      <c r="AT461">
        <f>_xlfn.RANK.AVG(Table2[[#This Row],[6M Return vs Nifty Z-Score]],Table2[6M Return vs Nifty Z-Score])</f>
        <v>441</v>
      </c>
      <c r="AU461">
        <f>_xlfn.RANK.AVG(Table2[[#This Row],[Sharpe Ratio Z-Score]],Table2[Sharpe Ratio Z-Score])</f>
        <v>312</v>
      </c>
      <c r="AV461">
        <f>(Table2[[#This Row],[Rank 1Y]]+Table2[[#This Row],[Rank 6M]]+Table2[[#This Row],[Rank Sharpe]])/3</f>
        <v>434.66666666666669</v>
      </c>
    </row>
    <row r="462" spans="1:48" x14ac:dyDescent="0.3">
      <c r="A462" t="s">
        <v>1045</v>
      </c>
      <c r="B462" t="s">
        <v>1046</v>
      </c>
      <c r="C462" t="s">
        <v>3157</v>
      </c>
      <c r="D462" t="s">
        <v>24</v>
      </c>
      <c r="E462">
        <v>13286.172613952</v>
      </c>
      <c r="F462">
        <v>180.92</v>
      </c>
      <c r="G462">
        <v>6.2632499615759398</v>
      </c>
      <c r="H462">
        <f>(Table2[[#This Row],[1Y Return vs Nifty]]-AVERAGE(Table2[1Y Return vs Nifty]))/_xlfn.STDEV.P(Table2[1Y Return vs Nifty])</f>
        <v>-0.30820788596891796</v>
      </c>
      <c r="I462">
        <v>14.7635346455454</v>
      </c>
      <c r="J462">
        <f>(Table2[[#This Row],[1M Return vs Nifty]]-AVERAGE(Table2[1M Return vs Nifty]))/_xlfn.STDEV.P(Table2[1M Return vs Nifty])</f>
        <v>1.4753960252749827</v>
      </c>
      <c r="K462">
        <v>8.7090234196603191</v>
      </c>
      <c r="L462">
        <f>(Table2[[#This Row],[6M Return vs Nifty]]-AVERAGE(Table2[6M Return vs Nifty]))/_xlfn.STDEV.P(Table2[6M Return vs Nifty])</f>
        <v>-1.1498089870500567E-2</v>
      </c>
      <c r="M462">
        <v>3.8086342403258699</v>
      </c>
      <c r="N462">
        <f>(Table2[[#This Row],[1W Return vs Nifty]]-AVERAGE(Table2[1W Return vs Nifty]))/_xlfn.STDEV.P(Table2[1W Return vs Nifty])</f>
        <v>0.23074573257926592</v>
      </c>
      <c r="O462">
        <v>171.17</v>
      </c>
      <c r="P462">
        <v>166.96273792615401</v>
      </c>
      <c r="Q462">
        <v>157.86224018221901</v>
      </c>
      <c r="R462">
        <v>77.495360052408103</v>
      </c>
      <c r="S462" s="1">
        <f>(Table2[[#This Row],[Close Price]]-Table2[[#This Row],[20D EMA]])/Table2[[#This Row],[20D EMA]]</f>
        <v>5.6960916048372966E-2</v>
      </c>
      <c r="T462" s="1">
        <f>(Table2[[#This Row],[Close Price]]-Table2[[#This Row],[50D EMA]])/Table2[[#This Row],[50D EMA]]</f>
        <v>8.3595071853811737E-2</v>
      </c>
      <c r="U462" s="1">
        <f>(Table2[[#This Row],[Close Price]]-Table2[[#This Row],[200D EMA]])/Table2[[#This Row],[200D EMA]]</f>
        <v>0.14606254029567556</v>
      </c>
      <c r="V462">
        <v>1.5514376776797001</v>
      </c>
      <c r="W462">
        <v>178.93</v>
      </c>
      <c r="X462">
        <v>181.98</v>
      </c>
      <c r="Y462">
        <v>174.61</v>
      </c>
      <c r="Z462">
        <v>181.98</v>
      </c>
      <c r="AA462">
        <v>174.61</v>
      </c>
      <c r="AB462">
        <v>181.98</v>
      </c>
      <c r="AC462" s="1">
        <f>(Table2[[#This Row],[Close Price]]/Table2[[#This Row],[Day Low]])-1</f>
        <v>1.1121667691275761E-2</v>
      </c>
      <c r="AD462" s="1">
        <f>(Table2[[#This Row],[Day High]]/Table2[[#This Row],[Close Price]])-1</f>
        <v>5.8589431793056868E-3</v>
      </c>
      <c r="AE462" s="1">
        <f>(Table2[[#This Row],[Close Price]]/Table2[[#This Row],[Current Week Low]])-1</f>
        <v>3.61376782543954E-2</v>
      </c>
      <c r="AF462" s="1">
        <f>(Table2[[#This Row],[Current Week High]]/Table2[[#This Row],[Close Price]])-1</f>
        <v>5.8589431793056868E-3</v>
      </c>
      <c r="AG462" s="1">
        <f>(Table2[[#This Row],[Close Price]]/Table2[[#This Row],[Current Month Low]])-1</f>
        <v>3.61376782543954E-2</v>
      </c>
      <c r="AH462" s="1">
        <f>(Table2[[#This Row],[Current Month High]]/Table2[[#This Row],[Close Price]])-1</f>
        <v>5.8589431793056868E-3</v>
      </c>
      <c r="AI462">
        <v>0.58589431793056801</v>
      </c>
      <c r="AJ462">
        <v>44.274322169058998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0.04</v>
      </c>
      <c r="AM462" t="s">
        <v>3203</v>
      </c>
      <c r="AN462">
        <v>7.36</v>
      </c>
      <c r="AO462" t="s">
        <v>3203</v>
      </c>
      <c r="AP462">
        <v>-6.2192298204049997E-3</v>
      </c>
      <c r="AQ462">
        <f>(Table2[[#This Row],[Sharpe Ratio]]-AVERAGE(Table2[Sharpe Ratio]))/_xlfn.STDEV.P(Table2[Sharpe Ratio])</f>
        <v>-0.82928307729831363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0.55715270471651646</v>
      </c>
      <c r="AS462">
        <f>_xlfn.RANK.AVG(Table2[[#This Row],[1Y Return vs Nifty Z-Score]],Table2[1Y Return vs Nifty Z-Score])</f>
        <v>415</v>
      </c>
      <c r="AT462">
        <f>_xlfn.RANK.AVG(Table2[[#This Row],[6M Return vs Nifty Z-Score]],Table2[6M Return vs Nifty Z-Score])</f>
        <v>307</v>
      </c>
      <c r="AU462">
        <f>_xlfn.RANK.AVG(Table2[[#This Row],[Sharpe Ratio Z-Score]],Table2[Sharpe Ratio Z-Score])</f>
        <v>583</v>
      </c>
      <c r="AV462">
        <f>(Table2[[#This Row],[Rank 1Y]]+Table2[[#This Row],[Rank 6M]]+Table2[[#This Row],[Rank Sharpe]])/3</f>
        <v>435</v>
      </c>
    </row>
    <row r="463" spans="1:48" hidden="1" x14ac:dyDescent="0.3">
      <c r="A463" t="s">
        <v>1026</v>
      </c>
      <c r="B463" t="s">
        <v>1027</v>
      </c>
      <c r="C463" t="s">
        <v>3167</v>
      </c>
      <c r="D463" t="s">
        <v>88</v>
      </c>
      <c r="E463">
        <v>13541.962261410001</v>
      </c>
      <c r="F463">
        <v>2392.6999999999998</v>
      </c>
      <c r="G463">
        <v>-2.3290127671064398</v>
      </c>
      <c r="H463">
        <f>(Table2[[#This Row],[1Y Return vs Nifty]]-AVERAGE(Table2[1Y Return vs Nifty]))/_xlfn.STDEV.P(Table2[1Y Return vs Nifty])</f>
        <v>-0.46030831357673085</v>
      </c>
      <c r="I463">
        <v>4.9010136117162002</v>
      </c>
      <c r="J463">
        <f>(Table2[[#This Row],[1M Return vs Nifty]]-AVERAGE(Table2[1M Return vs Nifty]))/_xlfn.STDEV.P(Table2[1M Return vs Nifty])</f>
        <v>0.43803109867451967</v>
      </c>
      <c r="K463">
        <v>-21.074983761331001</v>
      </c>
      <c r="L463">
        <f>(Table2[[#This Row],[6M Return vs Nifty]]-AVERAGE(Table2[6M Return vs Nifty]))/_xlfn.STDEV.P(Table2[6M Return vs Nifty])</f>
        <v>-0.97772226084346714</v>
      </c>
      <c r="M463">
        <v>-1.4456805233136301</v>
      </c>
      <c r="N463">
        <f>(Table2[[#This Row],[1W Return vs Nifty]]-AVERAGE(Table2[1W Return vs Nifty]))/_xlfn.STDEV.P(Table2[1W Return vs Nifty])</f>
        <v>-1.1032282873032691</v>
      </c>
      <c r="O463">
        <v>2379.88</v>
      </c>
      <c r="P463">
        <v>2498.7896212545702</v>
      </c>
      <c r="Q463">
        <v>2565.8784540056099</v>
      </c>
      <c r="R463">
        <v>56.499462191305099</v>
      </c>
      <c r="S463">
        <f>(Table2[[#This Row],[Close Price]]-Table2[[#This Row],[20D EMA]])/Table2[[#This Row],[20D EMA]]</f>
        <v>5.3868262265323076E-3</v>
      </c>
      <c r="T463">
        <f>(Table2[[#This Row],[Close Price]]-Table2[[#This Row],[50D EMA]])/Table2[[#This Row],[50D EMA]]</f>
        <v>-4.2456403833351058E-2</v>
      </c>
      <c r="U463">
        <f>(Table2[[#This Row],[Close Price]]-Table2[[#This Row],[200D EMA]])/Table2[[#This Row],[200D EMA]]</f>
        <v>-6.7492851711373952E-2</v>
      </c>
      <c r="V463">
        <v>1.6688767976735599</v>
      </c>
      <c r="W463">
        <v>2380.15</v>
      </c>
      <c r="X463">
        <v>2458.9499999999998</v>
      </c>
      <c r="Y463">
        <v>2324.8000000000002</v>
      </c>
      <c r="Z463">
        <v>2458.9499999999998</v>
      </c>
      <c r="AA463">
        <v>2324.8000000000002</v>
      </c>
      <c r="AB463">
        <v>2485</v>
      </c>
      <c r="AC463" s="1">
        <f>(Table2[[#This Row],[Close Price]]/Table2[[#This Row],[Day Low]])-1</f>
        <v>5.2727769258238411E-3</v>
      </c>
      <c r="AD463" s="1">
        <f>(Table2[[#This Row],[Day High]]/Table2[[#This Row],[Close Price]])-1</f>
        <v>2.7688385505913793E-2</v>
      </c>
      <c r="AE463" s="1">
        <f>(Table2[[#This Row],[Close Price]]/Table2[[#This Row],[Current Week Low]])-1</f>
        <v>2.9206813489332184E-2</v>
      </c>
      <c r="AF463" s="1">
        <f>(Table2[[#This Row],[Current Week High]]/Table2[[#This Row],[Close Price]])-1</f>
        <v>2.7688385505913793E-2</v>
      </c>
      <c r="AG463" s="1">
        <f>(Table2[[#This Row],[Close Price]]/Table2[[#This Row],[Current Month Low]])-1</f>
        <v>2.9206813489332184E-2</v>
      </c>
      <c r="AH463" s="1">
        <f>(Table2[[#This Row],[Current Month High]]/Table2[[#This Row],[Close Price]])-1</f>
        <v>3.8575667655786461E-2</v>
      </c>
      <c r="AI463">
        <v>52.756300413758503</v>
      </c>
      <c r="AJ463">
        <v>36.647629925756597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0</v>
      </c>
      <c r="AM463">
        <v>0</v>
      </c>
      <c r="AN463">
        <v>5.46</v>
      </c>
      <c r="AO463" t="s">
        <v>3203</v>
      </c>
      <c r="AP463">
        <v>0.12129416208805199</v>
      </c>
      <c r="AQ463">
        <f>(Table2[[#This Row],[Sharpe Ratio]]-AVERAGE(Table2[Sharpe Ratio]))/_xlfn.STDEV.P(Table2[Sharpe Ratio])</f>
        <v>0.69195711317844599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474</v>
      </c>
      <c r="AT463">
        <f>_xlfn.RANK.AVG(Table2[[#This Row],[6M Return vs Nifty Z-Score]],Table2[6M Return vs Nifty Z-Score])</f>
        <v>661</v>
      </c>
      <c r="AU463">
        <f>_xlfn.RANK.AVG(Table2[[#This Row],[Sharpe Ratio Z-Score]],Table2[Sharpe Ratio Z-Score])</f>
        <v>173</v>
      </c>
      <c r="AV463">
        <f>(Table2[[#This Row],[Rank 1Y]]+Table2[[#This Row],[Rank 6M]]+Table2[[#This Row],[Rank Sharpe]])/3</f>
        <v>436</v>
      </c>
    </row>
    <row r="464" spans="1:48" hidden="1" x14ac:dyDescent="0.3">
      <c r="A464" t="s">
        <v>1378</v>
      </c>
      <c r="B464" t="s">
        <v>1379</v>
      </c>
      <c r="C464" t="s">
        <v>3157</v>
      </c>
      <c r="D464" t="s">
        <v>24</v>
      </c>
      <c r="E464">
        <v>8260.1277160289992</v>
      </c>
      <c r="F464">
        <v>219.32</v>
      </c>
      <c r="G464">
        <v>-20.629423044581898</v>
      </c>
      <c r="H464">
        <f>(Table2[[#This Row],[1Y Return vs Nifty]]-AVERAGE(Table2[1Y Return vs Nifty]))/_xlfn.STDEV.P(Table2[1Y Return vs Nifty])</f>
        <v>-0.784262586915074</v>
      </c>
      <c r="I464">
        <v>-2.4455278350302998</v>
      </c>
      <c r="J464">
        <f>(Table2[[#This Row],[1M Return vs Nifty]]-AVERAGE(Table2[1M Return vs Nifty]))/_xlfn.STDEV.P(Table2[1M Return vs Nifty])</f>
        <v>-0.33469672644551585</v>
      </c>
      <c r="K464">
        <v>-8.7915290588787904</v>
      </c>
      <c r="L464">
        <f>(Table2[[#This Row],[6M Return vs Nifty]]-AVERAGE(Table2[6M Return vs Nifty]))/_xlfn.STDEV.P(Table2[6M Return vs Nifty])</f>
        <v>-0.57923421440841238</v>
      </c>
      <c r="M464">
        <v>2.3691959571246102</v>
      </c>
      <c r="N464">
        <f>(Table2[[#This Row],[1W Return vs Nifty]]-AVERAGE(Table2[1W Return vs Nifty]))/_xlfn.STDEV.P(Table2[1W Return vs Nifty])</f>
        <v>-0.13470121138812502</v>
      </c>
      <c r="O464">
        <v>217.92</v>
      </c>
      <c r="P464">
        <v>221.73095493584401</v>
      </c>
      <c r="Q464">
        <v>222.72878213384999</v>
      </c>
      <c r="R464">
        <v>55.599638851946501</v>
      </c>
      <c r="S464">
        <f>(Table2[[#This Row],[Close Price]]-Table2[[#This Row],[20D EMA]])/Table2[[#This Row],[20D EMA]]</f>
        <v>6.4243759177680148E-3</v>
      </c>
      <c r="T464">
        <f>(Table2[[#This Row],[Close Price]]-Table2[[#This Row],[50D EMA]])/Table2[[#This Row],[50D EMA]]</f>
        <v>-1.0873334923135145E-2</v>
      </c>
      <c r="U464">
        <f>(Table2[[#This Row],[Close Price]]-Table2[[#This Row],[200D EMA]])/Table2[[#This Row],[200D EMA]]</f>
        <v>-1.5304632392779266E-2</v>
      </c>
      <c r="V464">
        <v>0.53958299807554599</v>
      </c>
      <c r="W464">
        <v>218.71</v>
      </c>
      <c r="X464">
        <v>221.83</v>
      </c>
      <c r="Y464">
        <v>211.95</v>
      </c>
      <c r="Z464">
        <v>221.83</v>
      </c>
      <c r="AA464">
        <v>211.95</v>
      </c>
      <c r="AB464">
        <v>221.83</v>
      </c>
      <c r="AC464" s="1">
        <f>(Table2[[#This Row],[Close Price]]/Table2[[#This Row],[Day Low]])-1</f>
        <v>2.7890814320332691E-3</v>
      </c>
      <c r="AD464" s="1">
        <f>(Table2[[#This Row],[Day High]]/Table2[[#This Row],[Close Price]])-1</f>
        <v>1.1444464709100988E-2</v>
      </c>
      <c r="AE464" s="1">
        <f>(Table2[[#This Row],[Close Price]]/Table2[[#This Row],[Current Week Low]])-1</f>
        <v>3.4772351969804216E-2</v>
      </c>
      <c r="AF464" s="1">
        <f>(Table2[[#This Row],[Current Week High]]/Table2[[#This Row],[Close Price]])-1</f>
        <v>1.1444464709100988E-2</v>
      </c>
      <c r="AG464" s="1">
        <f>(Table2[[#This Row],[Close Price]]/Table2[[#This Row],[Current Month Low]])-1</f>
        <v>3.4772351969804216E-2</v>
      </c>
      <c r="AH464" s="1">
        <f>(Table2[[#This Row],[Current Month High]]/Table2[[#This Row],[Close Price]])-1</f>
        <v>1.1444464709100988E-2</v>
      </c>
      <c r="AI464">
        <v>30.653839139157402</v>
      </c>
      <c r="AJ464">
        <v>14.2291666666666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-0.03</v>
      </c>
      <c r="AM464" t="s">
        <v>3202</v>
      </c>
      <c r="AN464">
        <v>2.48</v>
      </c>
      <c r="AO464" t="s">
        <v>3203</v>
      </c>
      <c r="AP464">
        <v>0.11359627568004101</v>
      </c>
      <c r="AQ464">
        <f>(Table2[[#This Row],[Sharpe Ratio]]-AVERAGE(Table2[Sharpe Ratio]))/_xlfn.STDEV.P(Table2[Sharpe Ratio])</f>
        <v>0.60012100082721898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595</v>
      </c>
      <c r="AT464">
        <f>_xlfn.RANK.AVG(Table2[[#This Row],[6M Return vs Nifty Z-Score]],Table2[6M Return vs Nifty Z-Score])</f>
        <v>520</v>
      </c>
      <c r="AU464">
        <f>_xlfn.RANK.AVG(Table2[[#This Row],[Sharpe Ratio Z-Score]],Table2[Sharpe Ratio Z-Score])</f>
        <v>194</v>
      </c>
      <c r="AV464">
        <f>(Table2[[#This Row],[Rank 1Y]]+Table2[[#This Row],[Rank 6M]]+Table2[[#This Row],[Rank Sharpe]])/3</f>
        <v>436.33333333333331</v>
      </c>
    </row>
    <row r="465" spans="1:48" hidden="1" x14ac:dyDescent="0.3">
      <c r="A465" t="s">
        <v>1782</v>
      </c>
      <c r="B465" t="s">
        <v>1783</v>
      </c>
      <c r="C465" t="s">
        <v>3167</v>
      </c>
      <c r="D465" t="s">
        <v>1784</v>
      </c>
      <c r="E465">
        <v>4533.2707691400001</v>
      </c>
      <c r="F465">
        <v>69.819999999999993</v>
      </c>
      <c r="G465">
        <v>-7.7444286777298803</v>
      </c>
      <c r="H465">
        <f>(Table2[[#This Row],[1Y Return vs Nifty]]-AVERAGE(Table2[1Y Return vs Nifty]))/_xlfn.STDEV.P(Table2[1Y Return vs Nifty])</f>
        <v>-0.55617212753232326</v>
      </c>
      <c r="I465">
        <v>7.3271258998517999</v>
      </c>
      <c r="J465">
        <f>(Table2[[#This Row],[1M Return vs Nifty]]-AVERAGE(Table2[1M Return vs Nifty]))/_xlfn.STDEV.P(Table2[1M Return vs Nifty])</f>
        <v>0.69321573017731453</v>
      </c>
      <c r="K465">
        <v>1.53430077815521</v>
      </c>
      <c r="L465">
        <f>(Table2[[#This Row],[6M Return vs Nifty]]-AVERAGE(Table2[6M Return vs Nifty]))/_xlfn.STDEV.P(Table2[6M Return vs Nifty])</f>
        <v>-0.24425355471183396</v>
      </c>
      <c r="M465">
        <v>10.178987383523801</v>
      </c>
      <c r="N465">
        <f>(Table2[[#This Row],[1W Return vs Nifty]]-AVERAGE(Table2[1W Return vs Nifty]))/_xlfn.STDEV.P(Table2[1W Return vs Nifty])</f>
        <v>1.848061400325228</v>
      </c>
      <c r="O465">
        <v>63.16</v>
      </c>
      <c r="P465">
        <v>64.432130326864893</v>
      </c>
      <c r="Q465">
        <v>64.302467300285898</v>
      </c>
      <c r="R465">
        <v>68.316384009261299</v>
      </c>
      <c r="S465">
        <f>(Table2[[#This Row],[Close Price]]-Table2[[#This Row],[20D EMA]])/Table2[[#This Row],[20D EMA]]</f>
        <v>0.10544648511716272</v>
      </c>
      <c r="T465">
        <f>(Table2[[#This Row],[Close Price]]-Table2[[#This Row],[50D EMA]])/Table2[[#This Row],[50D EMA]]</f>
        <v>8.3620852605716722E-2</v>
      </c>
      <c r="U465">
        <f>(Table2[[#This Row],[Close Price]]-Table2[[#This Row],[200D EMA]])/Table2[[#This Row],[200D EMA]]</f>
        <v>8.5805925205758998E-2</v>
      </c>
      <c r="V465">
        <v>1.54158408070516</v>
      </c>
      <c r="W465">
        <v>66.75</v>
      </c>
      <c r="X465">
        <v>71.7</v>
      </c>
      <c r="Y465">
        <v>62.74</v>
      </c>
      <c r="Z465">
        <v>71.7</v>
      </c>
      <c r="AA465">
        <v>62.74</v>
      </c>
      <c r="AB465">
        <v>71.7</v>
      </c>
      <c r="AC465" s="1">
        <f>(Table2[[#This Row],[Close Price]]/Table2[[#This Row],[Day Low]])-1</f>
        <v>4.5992509363295797E-2</v>
      </c>
      <c r="AD465" s="1">
        <f>(Table2[[#This Row],[Day High]]/Table2[[#This Row],[Close Price]])-1</f>
        <v>2.692638212546572E-2</v>
      </c>
      <c r="AE465" s="1">
        <f>(Table2[[#This Row],[Close Price]]/Table2[[#This Row],[Current Week Low]])-1</f>
        <v>0.11284666879183924</v>
      </c>
      <c r="AF465" s="1">
        <f>(Table2[[#This Row],[Current Week High]]/Table2[[#This Row],[Close Price]])-1</f>
        <v>2.692638212546572E-2</v>
      </c>
      <c r="AG465" s="1">
        <f>(Table2[[#This Row],[Close Price]]/Table2[[#This Row],[Current Month Low]])-1</f>
        <v>0.11284666879183924</v>
      </c>
      <c r="AH465" s="1">
        <f>(Table2[[#This Row],[Current Month High]]/Table2[[#This Row],[Close Price]])-1</f>
        <v>2.692638212546572E-2</v>
      </c>
      <c r="AI465">
        <v>20.581495273560499</v>
      </c>
      <c r="AJ465">
        <v>60.137614678898998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7.0000000000000007E-2</v>
      </c>
      <c r="AM465" t="s">
        <v>3203</v>
      </c>
      <c r="AN465">
        <v>22.11</v>
      </c>
      <c r="AO465" t="s">
        <v>3203</v>
      </c>
      <c r="AP465">
        <v>4.3421136574247003E-2</v>
      </c>
      <c r="AQ465">
        <f>(Table2[[#This Row],[Sharpe Ratio]]-AVERAGE(Table2[Sharpe Ratio]))/_xlfn.STDEV.P(Table2[Sharpe Ratio])</f>
        <v>-0.23707139427956539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509</v>
      </c>
      <c r="AT465">
        <f>_xlfn.RANK.AVG(Table2[[#This Row],[6M Return vs Nifty Z-Score]],Table2[6M Return vs Nifty Z-Score])</f>
        <v>391</v>
      </c>
      <c r="AU465">
        <f>_xlfn.RANK.AVG(Table2[[#This Row],[Sharpe Ratio Z-Score]],Table2[Sharpe Ratio Z-Score])</f>
        <v>409</v>
      </c>
      <c r="AV465">
        <f>(Table2[[#This Row],[Rank 1Y]]+Table2[[#This Row],[Rank 6M]]+Table2[[#This Row],[Rank Sharpe]])/3</f>
        <v>436.33333333333331</v>
      </c>
    </row>
    <row r="466" spans="1:48" hidden="1" x14ac:dyDescent="0.3">
      <c r="A466" t="s">
        <v>33</v>
      </c>
      <c r="B466" t="s">
        <v>34</v>
      </c>
      <c r="C466" t="s">
        <v>3156</v>
      </c>
      <c r="D466" t="s">
        <v>21</v>
      </c>
      <c r="E466">
        <v>755362.32444086997</v>
      </c>
      <c r="F466">
        <v>1803.05</v>
      </c>
      <c r="G466">
        <v>3.6990773949678699</v>
      </c>
      <c r="H466">
        <f>(Table2[[#This Row],[1Y Return vs Nifty]]-AVERAGE(Table2[1Y Return vs Nifty]))/_xlfn.STDEV.P(Table2[1Y Return vs Nifty])</f>
        <v>-0.35359892627537737</v>
      </c>
      <c r="I466">
        <v>-3.0045001374926001</v>
      </c>
      <c r="J466">
        <f>(Table2[[#This Row],[1M Return vs Nifty]]-AVERAGE(Table2[1M Return vs Nifty]))/_xlfn.STDEV.P(Table2[1M Return vs Nifty])</f>
        <v>-0.39349084810330881</v>
      </c>
      <c r="K466">
        <v>16.624154680302698</v>
      </c>
      <c r="L466">
        <f>(Table2[[#This Row],[6M Return vs Nifty]]-AVERAGE(Table2[6M Return vs Nifty]))/_xlfn.STDEV.P(Table2[6M Return vs Nifty])</f>
        <v>0.24527700066658975</v>
      </c>
      <c r="M466">
        <v>2.4712109626952499</v>
      </c>
      <c r="N466">
        <f>(Table2[[#This Row],[1W Return vs Nifty]]-AVERAGE(Table2[1W Return vs Nifty]))/_xlfn.STDEV.P(Table2[1W Return vs Nifty])</f>
        <v>-0.10880147503979415</v>
      </c>
      <c r="O466">
        <v>1836.18</v>
      </c>
      <c r="P466">
        <v>1853.44327259889</v>
      </c>
      <c r="Q466">
        <v>1711.1037060184899</v>
      </c>
      <c r="R466">
        <v>50.236019299567097</v>
      </c>
      <c r="S466">
        <f>(Table2[[#This Row],[Close Price]]-Table2[[#This Row],[20D EMA]])/Table2[[#This Row],[20D EMA]]</f>
        <v>-1.8042893398250773E-2</v>
      </c>
      <c r="T466">
        <f>(Table2[[#This Row],[Close Price]]-Table2[[#This Row],[50D EMA]])/Table2[[#This Row],[50D EMA]]</f>
        <v>-2.7189001866902991E-2</v>
      </c>
      <c r="U466">
        <f>(Table2[[#This Row],[Close Price]]-Table2[[#This Row],[200D EMA]])/Table2[[#This Row],[200D EMA]]</f>
        <v>5.373507967875122E-2</v>
      </c>
      <c r="V466">
        <v>0.91820096713022104</v>
      </c>
      <c r="W466">
        <v>1787</v>
      </c>
      <c r="X466">
        <v>1825.7</v>
      </c>
      <c r="Y466">
        <v>1718</v>
      </c>
      <c r="Z466">
        <v>1827.2</v>
      </c>
      <c r="AA466">
        <v>1718</v>
      </c>
      <c r="AB466">
        <v>1827.2</v>
      </c>
      <c r="AC466" s="1">
        <f>(Table2[[#This Row],[Close Price]]/Table2[[#This Row],[Day Low]])-1</f>
        <v>8.9815332960268002E-3</v>
      </c>
      <c r="AD466" s="1">
        <f>(Table2[[#This Row],[Day High]]/Table2[[#This Row],[Close Price]])-1</f>
        <v>1.2562047641496488E-2</v>
      </c>
      <c r="AE466" s="1">
        <f>(Table2[[#This Row],[Close Price]]/Table2[[#This Row],[Current Week Low]])-1</f>
        <v>4.9505238649592442E-2</v>
      </c>
      <c r="AF466" s="1">
        <f>(Table2[[#This Row],[Current Week High]]/Table2[[#This Row],[Close Price]])-1</f>
        <v>1.3393971326363774E-2</v>
      </c>
      <c r="AG466" s="1">
        <f>(Table2[[#This Row],[Close Price]]/Table2[[#This Row],[Current Month Low]])-1</f>
        <v>4.9505238649592442E-2</v>
      </c>
      <c r="AH466" s="1">
        <f>(Table2[[#This Row],[Current Month High]]/Table2[[#This Row],[Close Price]])-1</f>
        <v>1.3393971326363774E-2</v>
      </c>
      <c r="AI466">
        <v>10.448961481933299</v>
      </c>
      <c r="AJ466">
        <v>32.738248610446497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-0.04</v>
      </c>
      <c r="AM466" t="s">
        <v>3202</v>
      </c>
      <c r="AN466">
        <v>-2.62</v>
      </c>
      <c r="AO466" t="s">
        <v>3202</v>
      </c>
      <c r="AP466">
        <v>-3.7776033370705002E-2</v>
      </c>
      <c r="AQ466">
        <f>(Table2[[#This Row],[Sharpe Ratio]]-AVERAGE(Table2[Sharpe Ratio]))/_xlfn.STDEV.P(Table2[Sharpe Ratio])</f>
        <v>-1.2057570862256242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435</v>
      </c>
      <c r="AT466">
        <f>_xlfn.RANK.AVG(Table2[[#This Row],[6M Return vs Nifty Z-Score]],Table2[6M Return vs Nifty Z-Score])</f>
        <v>228</v>
      </c>
      <c r="AU466">
        <f>_xlfn.RANK.AVG(Table2[[#This Row],[Sharpe Ratio Z-Score]],Table2[Sharpe Ratio Z-Score])</f>
        <v>651</v>
      </c>
      <c r="AV466">
        <f>(Table2[[#This Row],[Rank 1Y]]+Table2[[#This Row],[Rank 6M]]+Table2[[#This Row],[Rank Sharpe]])/3</f>
        <v>438</v>
      </c>
    </row>
    <row r="467" spans="1:48" hidden="1" x14ac:dyDescent="0.3">
      <c r="A467" t="s">
        <v>1193</v>
      </c>
      <c r="B467" t="s">
        <v>1194</v>
      </c>
      <c r="C467" t="s">
        <v>3169</v>
      </c>
      <c r="D467" t="s">
        <v>533</v>
      </c>
      <c r="E467">
        <v>10241.915199999999</v>
      </c>
      <c r="F467">
        <v>317.89999999999998</v>
      </c>
      <c r="G467">
        <v>-2.5816128443793498</v>
      </c>
      <c r="H467">
        <f>(Table2[[#This Row],[1Y Return vs Nifty]]-AVERAGE(Table2[1Y Return vs Nifty]))/_xlfn.STDEV.P(Table2[1Y Return vs Nifty])</f>
        <v>-0.46477984581220616</v>
      </c>
      <c r="I467">
        <v>-6.8532206725287397</v>
      </c>
      <c r="J467">
        <f>(Table2[[#This Row],[1M Return vs Nifty]]-AVERAGE(Table2[1M Return vs Nifty]))/_xlfn.STDEV.P(Table2[1M Return vs Nifty])</f>
        <v>-0.79830901595702342</v>
      </c>
      <c r="K467">
        <v>4.0059596643067303</v>
      </c>
      <c r="L467">
        <f>(Table2[[#This Row],[6M Return vs Nifty]]-AVERAGE(Table2[6M Return vs Nifty]))/_xlfn.STDEV.P(Table2[6M Return vs Nifty])</f>
        <v>-0.1640703696995803</v>
      </c>
      <c r="M467">
        <v>-1.10297356226628</v>
      </c>
      <c r="N467">
        <f>(Table2[[#This Row],[1W Return vs Nifty]]-AVERAGE(Table2[1W Return vs Nifty]))/_xlfn.STDEV.P(Table2[1W Return vs Nifty])</f>
        <v>-1.0162212839098526</v>
      </c>
      <c r="O467">
        <v>331.32</v>
      </c>
      <c r="P467">
        <v>335.082788179467</v>
      </c>
      <c r="Q467">
        <v>314.40466086412999</v>
      </c>
      <c r="R467">
        <v>39.372900903673298</v>
      </c>
      <c r="S467">
        <f>(Table2[[#This Row],[Close Price]]-Table2[[#This Row],[20D EMA]])/Table2[[#This Row],[20D EMA]]</f>
        <v>-4.0504648074369237E-2</v>
      </c>
      <c r="T467">
        <f>(Table2[[#This Row],[Close Price]]-Table2[[#This Row],[50D EMA]])/Table2[[#This Row],[50D EMA]]</f>
        <v>-5.1279232433341503E-2</v>
      </c>
      <c r="U467">
        <f>(Table2[[#This Row],[Close Price]]-Table2[[#This Row],[200D EMA]])/Table2[[#This Row],[200D EMA]]</f>
        <v>1.1117326079909784E-2</v>
      </c>
      <c r="V467">
        <v>0.56654667822715099</v>
      </c>
      <c r="W467">
        <v>314.5</v>
      </c>
      <c r="X467">
        <v>322</v>
      </c>
      <c r="Y467">
        <v>308.05</v>
      </c>
      <c r="Z467">
        <v>334.35</v>
      </c>
      <c r="AA467">
        <v>308.05</v>
      </c>
      <c r="AB467">
        <v>334.35</v>
      </c>
      <c r="AC467" s="1">
        <f>(Table2[[#This Row],[Close Price]]/Table2[[#This Row],[Day Low]])-1</f>
        <v>1.08108108108107E-2</v>
      </c>
      <c r="AD467" s="1">
        <f>(Table2[[#This Row],[Day High]]/Table2[[#This Row],[Close Price]])-1</f>
        <v>1.289713746461163E-2</v>
      </c>
      <c r="AE467" s="1">
        <f>(Table2[[#This Row],[Close Price]]/Table2[[#This Row],[Current Week Low]])-1</f>
        <v>3.1975328680408976E-2</v>
      </c>
      <c r="AF467" s="1">
        <f>(Table2[[#This Row],[Current Week High]]/Table2[[#This Row],[Close Price]])-1</f>
        <v>5.1745832022648708E-2</v>
      </c>
      <c r="AG467" s="1">
        <f>(Table2[[#This Row],[Close Price]]/Table2[[#This Row],[Current Month Low]])-1</f>
        <v>3.1975328680408976E-2</v>
      </c>
      <c r="AH467" s="1">
        <f>(Table2[[#This Row],[Current Month High]]/Table2[[#This Row],[Close Price]])-1</f>
        <v>5.1745832022648708E-2</v>
      </c>
      <c r="AI467">
        <v>26.140295690468701</v>
      </c>
      <c r="AJ467">
        <v>23.217054263565799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0.08</v>
      </c>
      <c r="AM467" t="s">
        <v>3203</v>
      </c>
      <c r="AN467">
        <v>-6.24</v>
      </c>
      <c r="AO467" t="s">
        <v>3202</v>
      </c>
      <c r="AP467">
        <v>1.9092950091668E-2</v>
      </c>
      <c r="AQ467">
        <f>(Table2[[#This Row],[Sharpe Ratio]]-AVERAGE(Table2[Sharpe Ratio]))/_xlfn.STDEV.P(Table2[Sharpe Ratio])</f>
        <v>-0.52730769405019429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476</v>
      </c>
      <c r="AT467">
        <f>_xlfn.RANK.AVG(Table2[[#This Row],[6M Return vs Nifty Z-Score]],Table2[6M Return vs Nifty Z-Score])</f>
        <v>367</v>
      </c>
      <c r="AU467">
        <f>_xlfn.RANK.AVG(Table2[[#This Row],[Sharpe Ratio Z-Score]],Table2[Sharpe Ratio Z-Score])</f>
        <v>473</v>
      </c>
      <c r="AV467">
        <f>(Table2[[#This Row],[Rank 1Y]]+Table2[[#This Row],[Rank 6M]]+Table2[[#This Row],[Rank Sharpe]])/3</f>
        <v>438.66666666666669</v>
      </c>
    </row>
    <row r="468" spans="1:48" x14ac:dyDescent="0.3">
      <c r="A468" t="s">
        <v>1105</v>
      </c>
      <c r="B468" t="s">
        <v>1106</v>
      </c>
      <c r="C468" t="s">
        <v>3157</v>
      </c>
      <c r="D468" t="s">
        <v>573</v>
      </c>
      <c r="E468">
        <v>11581.7457925</v>
      </c>
      <c r="F468">
        <v>858.55</v>
      </c>
      <c r="G468">
        <v>-11.206097010581599</v>
      </c>
      <c r="H468">
        <f>(Table2[[#This Row],[1Y Return vs Nifty]]-AVERAGE(Table2[1Y Return vs Nifty]))/_xlfn.STDEV.P(Table2[1Y Return vs Nifty])</f>
        <v>-0.61745065802994836</v>
      </c>
      <c r="I468">
        <v>4.3389201838081997</v>
      </c>
      <c r="J468">
        <f>(Table2[[#This Row],[1M Return vs Nifty]]-AVERAGE(Table2[1M Return vs Nifty]))/_xlfn.STDEV.P(Table2[1M Return vs Nifty])</f>
        <v>0.37890868914207643</v>
      </c>
      <c r="K468">
        <v>7.6093167698661803</v>
      </c>
      <c r="L468">
        <f>(Table2[[#This Row],[6M Return vs Nifty]]-AVERAGE(Table2[6M Return vs Nifty]))/_xlfn.STDEV.P(Table2[6M Return vs Nifty])</f>
        <v>-4.7173717382736284E-2</v>
      </c>
      <c r="M468">
        <v>-1.42547268524218</v>
      </c>
      <c r="N468">
        <f>(Table2[[#This Row],[1W Return vs Nifty]]-AVERAGE(Table2[1W Return vs Nifty]))/_xlfn.STDEV.P(Table2[1W Return vs Nifty])</f>
        <v>-1.0980978883458539</v>
      </c>
      <c r="O468">
        <v>864.31</v>
      </c>
      <c r="P468">
        <v>862.76325152635502</v>
      </c>
      <c r="Q468">
        <v>822.63202035101597</v>
      </c>
      <c r="R468">
        <v>52.845122863477798</v>
      </c>
      <c r="S468" s="1">
        <f>(Table2[[#This Row],[Close Price]]-Table2[[#This Row],[20D EMA]])/Table2[[#This Row],[20D EMA]]</f>
        <v>-6.6642755492820763E-3</v>
      </c>
      <c r="T468" s="1">
        <f>(Table2[[#This Row],[Close Price]]-Table2[[#This Row],[50D EMA]])/Table2[[#This Row],[50D EMA]]</f>
        <v>-4.8834387868296487E-3</v>
      </c>
      <c r="U468" s="1">
        <f>(Table2[[#This Row],[Close Price]]-Table2[[#This Row],[200D EMA]])/Table2[[#This Row],[200D EMA]]</f>
        <v>4.3662267891855018E-2</v>
      </c>
      <c r="V468">
        <v>0.82453333813575702</v>
      </c>
      <c r="W468">
        <v>854.9</v>
      </c>
      <c r="X468">
        <v>874.45</v>
      </c>
      <c r="Y468">
        <v>841.85</v>
      </c>
      <c r="Z468">
        <v>891.9</v>
      </c>
      <c r="AA468">
        <v>841.85</v>
      </c>
      <c r="AB468">
        <v>891.9</v>
      </c>
      <c r="AC468" s="1">
        <f>(Table2[[#This Row],[Close Price]]/Table2[[#This Row],[Day Low]])-1</f>
        <v>4.2695052052872384E-3</v>
      </c>
      <c r="AD468" s="1">
        <f>(Table2[[#This Row],[Day High]]/Table2[[#This Row],[Close Price]])-1</f>
        <v>1.851959699493344E-2</v>
      </c>
      <c r="AE468" s="1">
        <f>(Table2[[#This Row],[Close Price]]/Table2[[#This Row],[Current Week Low]])-1</f>
        <v>1.9837263170398467E-2</v>
      </c>
      <c r="AF468" s="1">
        <f>(Table2[[#This Row],[Current Week High]]/Table2[[#This Row],[Close Price]])-1</f>
        <v>3.8844563508240615E-2</v>
      </c>
      <c r="AG468" s="1">
        <f>(Table2[[#This Row],[Close Price]]/Table2[[#This Row],[Current Month Low]])-1</f>
        <v>1.9837263170398467E-2</v>
      </c>
      <c r="AH468" s="1">
        <f>(Table2[[#This Row],[Current Month High]]/Table2[[#This Row],[Close Price]])-1</f>
        <v>3.8844563508240615E-2</v>
      </c>
      <c r="AI468">
        <v>10.8555122008036</v>
      </c>
      <c r="AJ468">
        <v>26.2573529411764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-0.02</v>
      </c>
      <c r="AM468" t="s">
        <v>3202</v>
      </c>
      <c r="AN468">
        <v>3.08</v>
      </c>
      <c r="AO468" t="s">
        <v>3203</v>
      </c>
      <c r="AP468">
        <v>2.6443416029679E-2</v>
      </c>
      <c r="AQ468">
        <f>(Table2[[#This Row],[Sharpe Ratio]]-AVERAGE(Table2[Sharpe Ratio]))/_xlfn.STDEV.P(Table2[Sharpe Ratio])</f>
        <v>-0.43961632268693923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-1.8234298973034013</v>
      </c>
      <c r="AS468">
        <f>_xlfn.RANK.AVG(Table2[[#This Row],[1Y Return vs Nifty Z-Score]],Table2[1Y Return vs Nifty Z-Score])</f>
        <v>538</v>
      </c>
      <c r="AT468">
        <f>_xlfn.RANK.AVG(Table2[[#This Row],[6M Return vs Nifty Z-Score]],Table2[6M Return vs Nifty Z-Score])</f>
        <v>323</v>
      </c>
      <c r="AU468">
        <f>_xlfn.RANK.AVG(Table2[[#This Row],[Sharpe Ratio Z-Score]],Table2[Sharpe Ratio Z-Score])</f>
        <v>456</v>
      </c>
      <c r="AV468">
        <f>(Table2[[#This Row],[Rank 1Y]]+Table2[[#This Row],[Rank 6M]]+Table2[[#This Row],[Rank Sharpe]])/3</f>
        <v>439</v>
      </c>
    </row>
    <row r="469" spans="1:48" hidden="1" x14ac:dyDescent="0.3">
      <c r="A469" t="s">
        <v>415</v>
      </c>
      <c r="B469" t="s">
        <v>416</v>
      </c>
      <c r="C469" t="s">
        <v>3163</v>
      </c>
      <c r="D469" t="s">
        <v>199</v>
      </c>
      <c r="E469">
        <v>55258.817973450001</v>
      </c>
      <c r="F469">
        <v>3504.65</v>
      </c>
      <c r="G469">
        <v>1.81439029454933</v>
      </c>
      <c r="H469">
        <f>(Table2[[#This Row],[1Y Return vs Nifty]]-AVERAGE(Table2[1Y Return vs Nifty]))/_xlfn.STDEV.P(Table2[1Y Return vs Nifty])</f>
        <v>-0.38696169961372801</v>
      </c>
      <c r="I469">
        <v>-6.6251893646671602</v>
      </c>
      <c r="J469">
        <f>(Table2[[#This Row],[1M Return vs Nifty]]-AVERAGE(Table2[1M Return vs Nifty]))/_xlfn.STDEV.P(Table2[1M Return vs Nifty])</f>
        <v>-0.7743241057975373</v>
      </c>
      <c r="K469">
        <v>-16.7987469652263</v>
      </c>
      <c r="L469">
        <f>(Table2[[#This Row],[6M Return vs Nifty]]-AVERAGE(Table2[6M Return vs Nifty]))/_xlfn.STDEV.P(Table2[6M Return vs Nifty])</f>
        <v>-0.83899669151049461</v>
      </c>
      <c r="M469">
        <v>1.9095412910718299</v>
      </c>
      <c r="N469">
        <f>(Table2[[#This Row],[1W Return vs Nifty]]-AVERAGE(Table2[1W Return vs Nifty]))/_xlfn.STDEV.P(Table2[1W Return vs Nifty])</f>
        <v>-0.25139908926848814</v>
      </c>
      <c r="O469">
        <v>3637.73</v>
      </c>
      <c r="P469">
        <v>3785.11996863589</v>
      </c>
      <c r="Q469">
        <v>3729.9813943426798</v>
      </c>
      <c r="R469">
        <v>41.468311534491697</v>
      </c>
      <c r="S469">
        <f>(Table2[[#This Row],[Close Price]]-Table2[[#This Row],[20D EMA]])/Table2[[#This Row],[20D EMA]]</f>
        <v>-3.6583253842368713E-2</v>
      </c>
      <c r="T469">
        <f>(Table2[[#This Row],[Close Price]]-Table2[[#This Row],[50D EMA]])/Table2[[#This Row],[50D EMA]]</f>
        <v>-7.409803941748451E-2</v>
      </c>
      <c r="U469">
        <f>(Table2[[#This Row],[Close Price]]-Table2[[#This Row],[200D EMA]])/Table2[[#This Row],[200D EMA]]</f>
        <v>-6.041086282211576E-2</v>
      </c>
      <c r="V469">
        <v>1.1950726644627101</v>
      </c>
      <c r="W469">
        <v>3500.05</v>
      </c>
      <c r="X469">
        <v>3570</v>
      </c>
      <c r="Y469">
        <v>3385</v>
      </c>
      <c r="Z469">
        <v>3570</v>
      </c>
      <c r="AA469">
        <v>3385</v>
      </c>
      <c r="AB469">
        <v>3570</v>
      </c>
      <c r="AC469" s="1">
        <f>(Table2[[#This Row],[Close Price]]/Table2[[#This Row],[Day Low]])-1</f>
        <v>1.3142669390437955E-3</v>
      </c>
      <c r="AD469" s="1">
        <f>(Table2[[#This Row],[Day High]]/Table2[[#This Row],[Close Price]])-1</f>
        <v>1.8646655158147007E-2</v>
      </c>
      <c r="AE469" s="1">
        <f>(Table2[[#This Row],[Close Price]]/Table2[[#This Row],[Current Week Low]])-1</f>
        <v>3.5347119645494862E-2</v>
      </c>
      <c r="AF469" s="1">
        <f>(Table2[[#This Row],[Current Week High]]/Table2[[#This Row],[Close Price]])-1</f>
        <v>1.8646655158147007E-2</v>
      </c>
      <c r="AG469" s="1">
        <f>(Table2[[#This Row],[Close Price]]/Table2[[#This Row],[Current Month Low]])-1</f>
        <v>3.5347119645494862E-2</v>
      </c>
      <c r="AH469" s="1">
        <f>(Table2[[#This Row],[Current Month High]]/Table2[[#This Row],[Close Price]])-1</f>
        <v>1.8646655158147007E-2</v>
      </c>
      <c r="AI469">
        <v>41.269456293781097</v>
      </c>
      <c r="AJ469">
        <v>29.691374014728101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-0.09</v>
      </c>
      <c r="AM469" t="s">
        <v>3202</v>
      </c>
      <c r="AN469">
        <v>-9.92</v>
      </c>
      <c r="AO469" t="s">
        <v>3202</v>
      </c>
      <c r="AP469">
        <v>9.3368909369485997E-2</v>
      </c>
      <c r="AQ469">
        <f>(Table2[[#This Row],[Sharpe Ratio]]-AVERAGE(Table2[Sharpe Ratio]))/_xlfn.STDEV.P(Table2[Sharpe Ratio])</f>
        <v>0.35880766017667431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448</v>
      </c>
      <c r="AT469">
        <f>_xlfn.RANK.AVG(Table2[[#This Row],[6M Return vs Nifty Z-Score]],Table2[6M Return vs Nifty Z-Score])</f>
        <v>618</v>
      </c>
      <c r="AU469">
        <f>_xlfn.RANK.AVG(Table2[[#This Row],[Sharpe Ratio Z-Score]],Table2[Sharpe Ratio Z-Score])</f>
        <v>252</v>
      </c>
      <c r="AV469">
        <f>(Table2[[#This Row],[Rank 1Y]]+Table2[[#This Row],[Rank 6M]]+Table2[[#This Row],[Rank Sharpe]])/3</f>
        <v>439.33333333333331</v>
      </c>
    </row>
    <row r="470" spans="1:48" hidden="1" x14ac:dyDescent="0.3">
      <c r="A470" t="s">
        <v>1799</v>
      </c>
      <c r="B470" t="s">
        <v>1800</v>
      </c>
      <c r="C470" t="s">
        <v>3159</v>
      </c>
      <c r="D470" t="s">
        <v>986</v>
      </c>
      <c r="E470">
        <v>4478.561176362</v>
      </c>
      <c r="F470">
        <v>34.57</v>
      </c>
      <c r="G470">
        <v>-23.761545893981399</v>
      </c>
      <c r="H470">
        <f>(Table2[[#This Row],[1Y Return vs Nifty]]-AVERAGE(Table2[1Y Return vs Nifty]))/_xlfn.STDEV.P(Table2[1Y Return vs Nifty])</f>
        <v>-0.83970749587061311</v>
      </c>
      <c r="I470">
        <v>-11.435239897694199</v>
      </c>
      <c r="J470">
        <f>(Table2[[#This Row],[1M Return vs Nifty]]-AVERAGE(Table2[1M Return vs Nifty]))/_xlfn.STDEV.P(Table2[1M Return vs Nifty])</f>
        <v>-1.2802573961827031</v>
      </c>
      <c r="K470">
        <v>-3.10875886166101</v>
      </c>
      <c r="L470">
        <f>(Table2[[#This Row],[6M Return vs Nifty]]-AVERAGE(Table2[6M Return vs Nifty]))/_xlfn.STDEV.P(Table2[6M Return vs Nifty])</f>
        <v>-0.39487923862325419</v>
      </c>
      <c r="M470">
        <v>2.65559761322293</v>
      </c>
      <c r="N470">
        <f>(Table2[[#This Row],[1W Return vs Nifty]]-AVERAGE(Table2[1W Return vs Nifty]))/_xlfn.STDEV.P(Table2[1W Return vs Nifty])</f>
        <v>-6.1989090840962498E-2</v>
      </c>
      <c r="O470">
        <v>35.46</v>
      </c>
      <c r="P470">
        <v>37.306586051756597</v>
      </c>
      <c r="Q470">
        <v>35.625381505136502</v>
      </c>
      <c r="R470">
        <v>51.285179202962297</v>
      </c>
      <c r="S470">
        <f>(Table2[[#This Row],[Close Price]]-Table2[[#This Row],[20D EMA]])/Table2[[#This Row],[20D EMA]]</f>
        <v>-2.50987027636774E-2</v>
      </c>
      <c r="T470">
        <f>(Table2[[#This Row],[Close Price]]-Table2[[#This Row],[50D EMA]])/Table2[[#This Row],[50D EMA]]</f>
        <v>-7.3353966186025299E-2</v>
      </c>
      <c r="U470">
        <f>(Table2[[#This Row],[Close Price]]-Table2[[#This Row],[200D EMA]])/Table2[[#This Row],[200D EMA]]</f>
        <v>-2.9624426758330605E-2</v>
      </c>
      <c r="V470">
        <v>0.537677422555912</v>
      </c>
      <c r="W470">
        <v>34.47</v>
      </c>
      <c r="X470">
        <v>35.630000000000003</v>
      </c>
      <c r="Y470">
        <v>32.909999999999997</v>
      </c>
      <c r="Z470">
        <v>35.630000000000003</v>
      </c>
      <c r="AA470">
        <v>32.909999999999997</v>
      </c>
      <c r="AB470">
        <v>35.630000000000003</v>
      </c>
      <c r="AC470" s="1">
        <f>(Table2[[#This Row],[Close Price]]/Table2[[#This Row],[Day Low]])-1</f>
        <v>2.9010733971570613E-3</v>
      </c>
      <c r="AD470" s="1">
        <f>(Table2[[#This Row],[Day High]]/Table2[[#This Row],[Close Price]])-1</f>
        <v>3.0662424067110283E-2</v>
      </c>
      <c r="AE470" s="1">
        <f>(Table2[[#This Row],[Close Price]]/Table2[[#This Row],[Current Week Low]])-1</f>
        <v>5.0440595563658652E-2</v>
      </c>
      <c r="AF470" s="1">
        <f>(Table2[[#This Row],[Current Week High]]/Table2[[#This Row],[Close Price]])-1</f>
        <v>3.0662424067110283E-2</v>
      </c>
      <c r="AG470" s="1">
        <f>(Table2[[#This Row],[Close Price]]/Table2[[#This Row],[Current Month Low]])-1</f>
        <v>5.0440595563658652E-2</v>
      </c>
      <c r="AH470" s="1">
        <f>(Table2[[#This Row],[Current Month High]]/Table2[[#This Row],[Close Price]])-1</f>
        <v>3.0662424067110283E-2</v>
      </c>
      <c r="AI470">
        <v>33.352617876771703</v>
      </c>
      <c r="AJ470">
        <v>39.676767676767597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-0.1</v>
      </c>
      <c r="AM470" t="s">
        <v>3202</v>
      </c>
      <c r="AN470">
        <v>1.59</v>
      </c>
      <c r="AO470" t="s">
        <v>3203</v>
      </c>
      <c r="AP470">
        <v>9.1440236623428997E-2</v>
      </c>
      <c r="AQ470">
        <f>(Table2[[#This Row],[Sharpe Ratio]]-AVERAGE(Table2[Sharpe Ratio]))/_xlfn.STDEV.P(Table2[Sharpe Ratio])</f>
        <v>0.33579851226156426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616</v>
      </c>
      <c r="AT470">
        <f>_xlfn.RANK.AVG(Table2[[#This Row],[6M Return vs Nifty Z-Score]],Table2[6M Return vs Nifty Z-Score])</f>
        <v>446</v>
      </c>
      <c r="AU470">
        <f>_xlfn.RANK.AVG(Table2[[#This Row],[Sharpe Ratio Z-Score]],Table2[Sharpe Ratio Z-Score])</f>
        <v>257</v>
      </c>
      <c r="AV470">
        <f>(Table2[[#This Row],[Rank 1Y]]+Table2[[#This Row],[Rank 6M]]+Table2[[#This Row],[Rank Sharpe]])/3</f>
        <v>439.66666666666669</v>
      </c>
    </row>
    <row r="471" spans="1:48" x14ac:dyDescent="0.3">
      <c r="A471" t="s">
        <v>1117</v>
      </c>
      <c r="B471" t="s">
        <v>1118</v>
      </c>
      <c r="C471" t="s">
        <v>3161</v>
      </c>
      <c r="D471" t="s">
        <v>243</v>
      </c>
      <c r="E471">
        <v>11230.366287479999</v>
      </c>
      <c r="F471">
        <v>2111.85</v>
      </c>
      <c r="G471">
        <v>14.3010870173744</v>
      </c>
      <c r="H471">
        <f>(Table2[[#This Row],[1Y Return vs Nifty]]-AVERAGE(Table2[1Y Return vs Nifty]))/_xlfn.STDEV.P(Table2[1Y Return vs Nifty])</f>
        <v>-0.16592191406215012</v>
      </c>
      <c r="I471">
        <v>-0.41836723518500901</v>
      </c>
      <c r="J471">
        <f>(Table2[[#This Row],[1M Return vs Nifty]]-AVERAGE(Table2[1M Return vs Nifty]))/_xlfn.STDEV.P(Table2[1M Return vs Nifty])</f>
        <v>-0.12147484335368418</v>
      </c>
      <c r="K471">
        <v>10.2348844940185</v>
      </c>
      <c r="L471">
        <f>(Table2[[#This Row],[6M Return vs Nifty]]-AVERAGE(Table2[6M Return vs Nifty]))/_xlfn.STDEV.P(Table2[6M Return vs Nifty])</f>
        <v>3.8002430413170085E-2</v>
      </c>
      <c r="M471">
        <v>2.59063128900373</v>
      </c>
      <c r="N471">
        <f>(Table2[[#This Row],[1W Return vs Nifty]]-AVERAGE(Table2[1W Return vs Nifty]))/_xlfn.STDEV.P(Table2[1W Return vs Nifty])</f>
        <v>-7.8482847415159304E-2</v>
      </c>
      <c r="O471">
        <v>2157.87</v>
      </c>
      <c r="P471">
        <v>2152.6034363895901</v>
      </c>
      <c r="Q471">
        <v>1964.5525449133199</v>
      </c>
      <c r="R471">
        <v>59.151986179779499</v>
      </c>
      <c r="S471" s="1">
        <f>(Table2[[#This Row],[Close Price]]-Table2[[#This Row],[20D EMA]])/Table2[[#This Row],[20D EMA]]</f>
        <v>-2.1326585938911975E-2</v>
      </c>
      <c r="T471" s="1">
        <f>(Table2[[#This Row],[Close Price]]-Table2[[#This Row],[50D EMA]])/Table2[[#This Row],[50D EMA]]</f>
        <v>-1.8932161725962432E-2</v>
      </c>
      <c r="U471" s="1">
        <f>(Table2[[#This Row],[Close Price]]-Table2[[#This Row],[200D EMA]])/Table2[[#This Row],[200D EMA]]</f>
        <v>7.4977610279789705E-2</v>
      </c>
      <c r="V471">
        <v>0.83948968518880396</v>
      </c>
      <c r="W471">
        <v>2096.25</v>
      </c>
      <c r="X471">
        <v>2206.5500000000002</v>
      </c>
      <c r="Y471">
        <v>2089.4499999999998</v>
      </c>
      <c r="Z471">
        <v>2206.5500000000002</v>
      </c>
      <c r="AA471">
        <v>2089.4499999999998</v>
      </c>
      <c r="AB471">
        <v>2206.5500000000002</v>
      </c>
      <c r="AC471" s="1">
        <f>(Table2[[#This Row],[Close Price]]/Table2[[#This Row],[Day Low]])-1</f>
        <v>7.4418604651163012E-3</v>
      </c>
      <c r="AD471" s="1">
        <f>(Table2[[#This Row],[Day High]]/Table2[[#This Row],[Close Price]])-1</f>
        <v>4.4842199966853791E-2</v>
      </c>
      <c r="AE471" s="1">
        <f>(Table2[[#This Row],[Close Price]]/Table2[[#This Row],[Current Week Low]])-1</f>
        <v>1.0720524539950649E-2</v>
      </c>
      <c r="AF471" s="1">
        <f>(Table2[[#This Row],[Current Week High]]/Table2[[#This Row],[Close Price]])-1</f>
        <v>4.4842199966853791E-2</v>
      </c>
      <c r="AG471" s="1">
        <f>(Table2[[#This Row],[Close Price]]/Table2[[#This Row],[Current Month Low]])-1</f>
        <v>1.0720524539950649E-2</v>
      </c>
      <c r="AH471" s="1">
        <f>(Table2[[#This Row],[Current Month High]]/Table2[[#This Row],[Close Price]])-1</f>
        <v>4.4842199966853791E-2</v>
      </c>
      <c r="AI471">
        <v>9.7757890001657302</v>
      </c>
      <c r="AJ471">
        <v>45.644827586206802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0.01</v>
      </c>
      <c r="AM471" t="s">
        <v>3203</v>
      </c>
      <c r="AN471">
        <v>-1.01</v>
      </c>
      <c r="AO471" t="s">
        <v>3202</v>
      </c>
      <c r="AP471">
        <v>-6.1056292040633002E-2</v>
      </c>
      <c r="AQ471">
        <f>(Table2[[#This Row],[Sharpe Ratio]]-AVERAGE(Table2[Sharpe Ratio]))/_xlfn.STDEV.P(Table2[Sharpe Ratio])</f>
        <v>-1.4834915626076355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-1.811368737025459</v>
      </c>
      <c r="AS471">
        <f>_xlfn.RANK.AVG(Table2[[#This Row],[1Y Return vs Nifty Z-Score]],Table2[1Y Return vs Nifty Z-Score])</f>
        <v>342</v>
      </c>
      <c r="AT471">
        <f>_xlfn.RANK.AVG(Table2[[#This Row],[6M Return vs Nifty Z-Score]],Table2[6M Return vs Nifty Z-Score])</f>
        <v>291</v>
      </c>
      <c r="AU471">
        <f>_xlfn.RANK.AVG(Table2[[#This Row],[Sharpe Ratio Z-Score]],Table2[Sharpe Ratio Z-Score])</f>
        <v>688</v>
      </c>
      <c r="AV471">
        <f>(Table2[[#This Row],[Rank 1Y]]+Table2[[#This Row],[Rank 6M]]+Table2[[#This Row],[Rank Sharpe]])/3</f>
        <v>440.33333333333331</v>
      </c>
    </row>
    <row r="472" spans="1:48" x14ac:dyDescent="0.3">
      <c r="A472" t="s">
        <v>385</v>
      </c>
      <c r="B472" t="s">
        <v>386</v>
      </c>
      <c r="C472" t="s">
        <v>3161</v>
      </c>
      <c r="D472" t="s">
        <v>51</v>
      </c>
      <c r="E472">
        <v>61931.196925509998</v>
      </c>
      <c r="F472">
        <v>28314</v>
      </c>
      <c r="G472">
        <v>-5.6616964627443496</v>
      </c>
      <c r="H472">
        <f>(Table2[[#This Row],[1Y Return vs Nifty]]-AVERAGE(Table2[1Y Return vs Nifty]))/_xlfn.STDEV.P(Table2[1Y Return vs Nifty])</f>
        <v>-0.51930355513236759</v>
      </c>
      <c r="I472">
        <v>6.2575240117978899</v>
      </c>
      <c r="J472">
        <f>(Table2[[#This Row],[1M Return vs Nifty]]-AVERAGE(Table2[1M Return vs Nifty]))/_xlfn.STDEV.P(Table2[1M Return vs Nifty])</f>
        <v>0.58071229618849363</v>
      </c>
      <c r="K472">
        <v>1.5164851064095299</v>
      </c>
      <c r="L472">
        <f>(Table2[[#This Row],[6M Return vs Nifty]]-AVERAGE(Table2[6M Return vs Nifty]))/_xlfn.STDEV.P(Table2[6M Return vs Nifty])</f>
        <v>-0.24483151363315006</v>
      </c>
      <c r="M472">
        <v>2.75092954305059</v>
      </c>
      <c r="N472">
        <f>(Table2[[#This Row],[1W Return vs Nifty]]-AVERAGE(Table2[1W Return vs Nifty]))/_xlfn.STDEV.P(Table2[1W Return vs Nifty])</f>
        <v>-3.7786064685126249E-2</v>
      </c>
      <c r="O472">
        <v>28839.72</v>
      </c>
      <c r="P472">
        <v>28736.019919303399</v>
      </c>
      <c r="Q472">
        <v>27409.0746874859</v>
      </c>
      <c r="R472">
        <v>56.7936167880843</v>
      </c>
      <c r="S472" s="1">
        <f>(Table2[[#This Row],[Close Price]]-Table2[[#This Row],[20D EMA]])/Table2[[#This Row],[20D EMA]]</f>
        <v>-1.8229025801914898E-2</v>
      </c>
      <c r="T472" s="1">
        <f>(Table2[[#This Row],[Close Price]]-Table2[[#This Row],[50D EMA]])/Table2[[#This Row],[50D EMA]]</f>
        <v>-1.468609502946186E-2</v>
      </c>
      <c r="U472" s="1">
        <f>(Table2[[#This Row],[Close Price]]-Table2[[#This Row],[200D EMA]])/Table2[[#This Row],[200D EMA]]</f>
        <v>3.3015536745837688E-2</v>
      </c>
      <c r="V472">
        <v>0.750099487557915</v>
      </c>
      <c r="W472">
        <v>28020</v>
      </c>
      <c r="X472">
        <v>29500</v>
      </c>
      <c r="Y472">
        <v>28020</v>
      </c>
      <c r="Z472">
        <v>29809.200000000001</v>
      </c>
      <c r="AA472">
        <v>28020</v>
      </c>
      <c r="AB472">
        <v>29809.200000000001</v>
      </c>
      <c r="AC472" s="1">
        <f>(Table2[[#This Row],[Close Price]]/Table2[[#This Row],[Day Low]])-1</f>
        <v>1.0492505353319137E-2</v>
      </c>
      <c r="AD472" s="1">
        <f>(Table2[[#This Row],[Day High]]/Table2[[#This Row],[Close Price]])-1</f>
        <v>4.1887405523769239E-2</v>
      </c>
      <c r="AE472" s="1">
        <f>(Table2[[#This Row],[Close Price]]/Table2[[#This Row],[Current Week Low]])-1</f>
        <v>1.0492505353319137E-2</v>
      </c>
      <c r="AF472" s="1">
        <f>(Table2[[#This Row],[Current Week High]]/Table2[[#This Row],[Close Price]])-1</f>
        <v>5.280779826234383E-2</v>
      </c>
      <c r="AG472" s="1">
        <f>(Table2[[#This Row],[Close Price]]/Table2[[#This Row],[Current Month Low]])-1</f>
        <v>1.0492505353319137E-2</v>
      </c>
      <c r="AH472" s="1">
        <f>(Table2[[#This Row],[Current Month High]]/Table2[[#This Row],[Close Price]])-1</f>
        <v>5.280779826234383E-2</v>
      </c>
      <c r="AI472">
        <v>7.7947305220032499</v>
      </c>
      <c r="AJ472">
        <v>28.6999999999999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-0.01</v>
      </c>
      <c r="AM472" t="s">
        <v>3202</v>
      </c>
      <c r="AN472">
        <v>-2.46</v>
      </c>
      <c r="AO472" t="s">
        <v>3202</v>
      </c>
      <c r="AP472">
        <v>3.4969754079345002E-2</v>
      </c>
      <c r="AQ472">
        <f>(Table2[[#This Row],[Sharpe Ratio]]-AVERAGE(Table2[Sharpe Ratio]))/_xlfn.STDEV.P(Table2[Sharpe Ratio])</f>
        <v>-0.33789674700460726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-0.55910558426675749</v>
      </c>
      <c r="AS472">
        <f>_xlfn.RANK.AVG(Table2[[#This Row],[1Y Return vs Nifty Z-Score]],Table2[1Y Return vs Nifty Z-Score])</f>
        <v>499</v>
      </c>
      <c r="AT472">
        <f>_xlfn.RANK.AVG(Table2[[#This Row],[6M Return vs Nifty Z-Score]],Table2[6M Return vs Nifty Z-Score])</f>
        <v>392</v>
      </c>
      <c r="AU472">
        <f>_xlfn.RANK.AVG(Table2[[#This Row],[Sharpe Ratio Z-Score]],Table2[Sharpe Ratio Z-Score])</f>
        <v>431</v>
      </c>
      <c r="AV472">
        <f>(Table2[[#This Row],[Rank 1Y]]+Table2[[#This Row],[Rank 6M]]+Table2[[#This Row],[Rank Sharpe]])/3</f>
        <v>440.66666666666669</v>
      </c>
    </row>
    <row r="473" spans="1:48" x14ac:dyDescent="0.3">
      <c r="A473" t="s">
        <v>683</v>
      </c>
      <c r="B473" t="s">
        <v>684</v>
      </c>
      <c r="C473" t="s">
        <v>3161</v>
      </c>
      <c r="D473" t="s">
        <v>51</v>
      </c>
      <c r="E473">
        <v>26766.564143529999</v>
      </c>
      <c r="F473">
        <v>494.95</v>
      </c>
      <c r="G473">
        <v>9.0924973136723803</v>
      </c>
      <c r="H473">
        <f>(Table2[[#This Row],[1Y Return vs Nifty]]-AVERAGE(Table2[1Y Return vs Nifty]))/_xlfn.STDEV.P(Table2[1Y Return vs Nifty])</f>
        <v>-0.25812448586225806</v>
      </c>
      <c r="I473">
        <v>13.6047133256553</v>
      </c>
      <c r="J473">
        <f>(Table2[[#This Row],[1M Return vs Nifty]]-AVERAGE(Table2[1M Return vs Nifty]))/_xlfn.STDEV.P(Table2[1M Return vs Nifty])</f>
        <v>1.3535082656111523</v>
      </c>
      <c r="K473">
        <v>6.7469662717342098</v>
      </c>
      <c r="L473">
        <f>(Table2[[#This Row],[6M Return vs Nifty]]-AVERAGE(Table2[6M Return vs Nifty]))/_xlfn.STDEV.P(Table2[6M Return vs Nifty])</f>
        <v>-7.5149264463502036E-2</v>
      </c>
      <c r="M473">
        <v>2.0490378057044398</v>
      </c>
      <c r="N473">
        <f>(Table2[[#This Row],[1W Return vs Nifty]]-AVERAGE(Table2[1W Return vs Nifty]))/_xlfn.STDEV.P(Table2[1W Return vs Nifty])</f>
        <v>-0.21598348613945703</v>
      </c>
      <c r="O473">
        <v>480.43</v>
      </c>
      <c r="P473">
        <v>471.55259675488099</v>
      </c>
      <c r="Q473">
        <v>443.71710982143799</v>
      </c>
      <c r="R473">
        <v>63.374112466675598</v>
      </c>
      <c r="S473" s="1">
        <f>(Table2[[#This Row],[Close Price]]-Table2[[#This Row],[20D EMA]])/Table2[[#This Row],[20D EMA]]</f>
        <v>3.0222925296088884E-2</v>
      </c>
      <c r="T473" s="1">
        <f>(Table2[[#This Row],[Close Price]]-Table2[[#This Row],[50D EMA]])/Table2[[#This Row],[50D EMA]]</f>
        <v>4.9617801717421695E-2</v>
      </c>
      <c r="U473" s="1">
        <f>(Table2[[#This Row],[Close Price]]-Table2[[#This Row],[200D EMA]])/Table2[[#This Row],[200D EMA]]</f>
        <v>0.11546295836818035</v>
      </c>
      <c r="V473">
        <v>1.75811049014668</v>
      </c>
      <c r="W473">
        <v>489.7</v>
      </c>
      <c r="X473">
        <v>502.45</v>
      </c>
      <c r="Y473">
        <v>481.5</v>
      </c>
      <c r="Z473">
        <v>502.45</v>
      </c>
      <c r="AA473">
        <v>481.5</v>
      </c>
      <c r="AB473">
        <v>502.55</v>
      </c>
      <c r="AC473" s="1">
        <f>(Table2[[#This Row],[Close Price]]/Table2[[#This Row],[Day Low]])-1</f>
        <v>1.0720849499693763E-2</v>
      </c>
      <c r="AD473" s="1">
        <f>(Table2[[#This Row],[Day High]]/Table2[[#This Row],[Close Price]])-1</f>
        <v>1.5153045762198225E-2</v>
      </c>
      <c r="AE473" s="1">
        <f>(Table2[[#This Row],[Close Price]]/Table2[[#This Row],[Current Week Low]])-1</f>
        <v>2.7933541017653107E-2</v>
      </c>
      <c r="AF473" s="1">
        <f>(Table2[[#This Row],[Current Week High]]/Table2[[#This Row],[Close Price]])-1</f>
        <v>1.5153045762198225E-2</v>
      </c>
      <c r="AG473" s="1">
        <f>(Table2[[#This Row],[Close Price]]/Table2[[#This Row],[Current Month Low]])-1</f>
        <v>2.7933541017653107E-2</v>
      </c>
      <c r="AH473" s="1">
        <f>(Table2[[#This Row],[Current Month High]]/Table2[[#This Row],[Close Price]])-1</f>
        <v>1.5355086372360827E-2</v>
      </c>
      <c r="AI473">
        <v>4.6570360642489197</v>
      </c>
      <c r="AJ473">
        <v>37.162255784952102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0.12</v>
      </c>
      <c r="AM473" t="s">
        <v>3203</v>
      </c>
      <c r="AN473">
        <v>10.36</v>
      </c>
      <c r="AO473" t="s">
        <v>3203</v>
      </c>
      <c r="AP473">
        <v>-1.0198026312948E-2</v>
      </c>
      <c r="AQ473">
        <f>(Table2[[#This Row],[Sharpe Ratio]]-AVERAGE(Table2[Sharpe Ratio]))/_xlfn.STDEV.P(Table2[Sharpe Ratio])</f>
        <v>-0.87675028873073846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-7.2499259584803299E-2</v>
      </c>
      <c r="AS473">
        <f>_xlfn.RANK.AVG(Table2[[#This Row],[1Y Return vs Nifty Z-Score]],Table2[1Y Return vs Nifty Z-Score])</f>
        <v>386</v>
      </c>
      <c r="AT473">
        <f>_xlfn.RANK.AVG(Table2[[#This Row],[6M Return vs Nifty Z-Score]],Table2[6M Return vs Nifty Z-Score])</f>
        <v>340</v>
      </c>
      <c r="AU473">
        <f>_xlfn.RANK.AVG(Table2[[#This Row],[Sharpe Ratio Z-Score]],Table2[Sharpe Ratio Z-Score])</f>
        <v>596</v>
      </c>
      <c r="AV473">
        <f>(Table2[[#This Row],[Rank 1Y]]+Table2[[#This Row],[Rank 6M]]+Table2[[#This Row],[Rank Sharpe]])/3</f>
        <v>440.66666666666669</v>
      </c>
    </row>
    <row r="474" spans="1:48" x14ac:dyDescent="0.3">
      <c r="A474" t="s">
        <v>738</v>
      </c>
      <c r="B474" t="s">
        <v>739</v>
      </c>
      <c r="C474" t="s">
        <v>3171</v>
      </c>
      <c r="D474" t="s">
        <v>158</v>
      </c>
      <c r="E474">
        <v>23513.216004425001</v>
      </c>
      <c r="F474">
        <v>8034.75</v>
      </c>
      <c r="G474">
        <v>-1.5022246929148999</v>
      </c>
      <c r="H474">
        <f>(Table2[[#This Row],[1Y Return vs Nifty]]-AVERAGE(Table2[1Y Return vs Nifty]))/_xlfn.STDEV.P(Table2[1Y Return vs Nifty])</f>
        <v>-0.44567249253674063</v>
      </c>
      <c r="I474">
        <v>6.1234085741526103</v>
      </c>
      <c r="J474">
        <f>(Table2[[#This Row],[1M Return vs Nifty]]-AVERAGE(Table2[1M Return vs Nifty]))/_xlfn.STDEV.P(Table2[1M Return vs Nifty])</f>
        <v>0.56660569498058044</v>
      </c>
      <c r="K474">
        <v>22.767722005885901</v>
      </c>
      <c r="L474">
        <f>(Table2[[#This Row],[6M Return vs Nifty]]-AVERAGE(Table2[6M Return vs Nifty]))/_xlfn.STDEV.P(Table2[6M Return vs Nifty])</f>
        <v>0.44458071456599862</v>
      </c>
      <c r="M474">
        <v>3.74361907728942</v>
      </c>
      <c r="N474">
        <f>(Table2[[#This Row],[1W Return vs Nifty]]-AVERAGE(Table2[1W Return vs Nifty]))/_xlfn.STDEV.P(Table2[1W Return vs Nifty])</f>
        <v>0.21423957672632321</v>
      </c>
      <c r="O474">
        <v>7783.25</v>
      </c>
      <c r="P474">
        <v>7712.6049374855302</v>
      </c>
      <c r="Q474">
        <v>7160.1052825595398</v>
      </c>
      <c r="R474">
        <v>65.346795136009106</v>
      </c>
      <c r="S474" s="1">
        <f>(Table2[[#This Row],[Close Price]]-Table2[[#This Row],[20D EMA]])/Table2[[#This Row],[20D EMA]]</f>
        <v>3.2312979796357562E-2</v>
      </c>
      <c r="T474" s="1">
        <f>(Table2[[#This Row],[Close Price]]-Table2[[#This Row],[50D EMA]])/Table2[[#This Row],[50D EMA]]</f>
        <v>4.1768645629539511E-2</v>
      </c>
      <c r="U474" s="1">
        <f>(Table2[[#This Row],[Close Price]]-Table2[[#This Row],[200D EMA]])/Table2[[#This Row],[200D EMA]]</f>
        <v>0.12215528723731264</v>
      </c>
      <c r="V474">
        <v>1.2609253712620001</v>
      </c>
      <c r="W474">
        <v>7975</v>
      </c>
      <c r="X474">
        <v>8077</v>
      </c>
      <c r="Y474">
        <v>7684.05</v>
      </c>
      <c r="Z474">
        <v>8077</v>
      </c>
      <c r="AA474">
        <v>7684.05</v>
      </c>
      <c r="AB474">
        <v>8077</v>
      </c>
      <c r="AC474" s="1">
        <f>(Table2[[#This Row],[Close Price]]/Table2[[#This Row],[Day Low]])-1</f>
        <v>7.4921630094044733E-3</v>
      </c>
      <c r="AD474" s="1">
        <f>(Table2[[#This Row],[Day High]]/Table2[[#This Row],[Close Price]])-1</f>
        <v>5.2584087868321472E-3</v>
      </c>
      <c r="AE474" s="1">
        <f>(Table2[[#This Row],[Close Price]]/Table2[[#This Row],[Current Week Low]])-1</f>
        <v>4.5639994534132367E-2</v>
      </c>
      <c r="AF474" s="1">
        <f>(Table2[[#This Row],[Current Week High]]/Table2[[#This Row],[Close Price]])-1</f>
        <v>5.2584087868321472E-3</v>
      </c>
      <c r="AG474" s="1">
        <f>(Table2[[#This Row],[Close Price]]/Table2[[#This Row],[Current Month Low]])-1</f>
        <v>4.5639994534132367E-2</v>
      </c>
      <c r="AH474" s="1">
        <f>(Table2[[#This Row],[Current Month High]]/Table2[[#This Row],[Close Price]])-1</f>
        <v>5.2584087868321472E-3</v>
      </c>
      <c r="AI474">
        <v>1.8077724882541399</v>
      </c>
      <c r="AJ474">
        <v>55.265370010724901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7.0000000000000007E-2</v>
      </c>
      <c r="AM474" t="s">
        <v>3203</v>
      </c>
      <c r="AN474">
        <v>8.18</v>
      </c>
      <c r="AO474" t="s">
        <v>3203</v>
      </c>
      <c r="AP474">
        <v>-5.6596308358499998E-2</v>
      </c>
      <c r="AQ474">
        <f>(Table2[[#This Row],[Sharpe Ratio]]-AVERAGE(Table2[Sharpe Ratio]))/_xlfn.STDEV.P(Table2[Sharpe Ratio])</f>
        <v>-1.4302837675314752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-0.65053027379531358</v>
      </c>
      <c r="AS474">
        <f>_xlfn.RANK.AVG(Table2[[#This Row],[1Y Return vs Nifty Z-Score]],Table2[1Y Return vs Nifty Z-Score])</f>
        <v>470</v>
      </c>
      <c r="AT474">
        <f>_xlfn.RANK.AVG(Table2[[#This Row],[6M Return vs Nifty Z-Score]],Table2[6M Return vs Nifty Z-Score])</f>
        <v>174</v>
      </c>
      <c r="AU474">
        <f>_xlfn.RANK.AVG(Table2[[#This Row],[Sharpe Ratio Z-Score]],Table2[Sharpe Ratio Z-Score])</f>
        <v>683</v>
      </c>
      <c r="AV474">
        <f>(Table2[[#This Row],[Rank 1Y]]+Table2[[#This Row],[Rank 6M]]+Table2[[#This Row],[Rank Sharpe]])/3</f>
        <v>442.33333333333331</v>
      </c>
    </row>
    <row r="475" spans="1:48" x14ac:dyDescent="0.3">
      <c r="A475" t="s">
        <v>458</v>
      </c>
      <c r="B475" t="s">
        <v>459</v>
      </c>
      <c r="C475" t="s">
        <v>3157</v>
      </c>
      <c r="D475" t="s">
        <v>460</v>
      </c>
      <c r="E475">
        <v>50792.162613029999</v>
      </c>
      <c r="F475">
        <v>795.85</v>
      </c>
      <c r="G475">
        <v>-34.427605426518497</v>
      </c>
      <c r="H475">
        <f>(Table2[[#This Row],[1Y Return vs Nifty]]-AVERAGE(Table2[1Y Return vs Nifty]))/_xlfn.STDEV.P(Table2[1Y Return vs Nifty])</f>
        <v>-1.0285183210300599</v>
      </c>
      <c r="I475">
        <v>16.959713454601498</v>
      </c>
      <c r="J475">
        <f>(Table2[[#This Row],[1M Return vs Nifty]]-AVERAGE(Table2[1M Return vs Nifty]))/_xlfn.STDEV.P(Table2[1M Return vs Nifty])</f>
        <v>1.7063956714347666</v>
      </c>
      <c r="K475">
        <v>129.88040214609401</v>
      </c>
      <c r="L475">
        <f>(Table2[[#This Row],[6M Return vs Nifty]]-AVERAGE(Table2[6M Return vs Nifty]))/_xlfn.STDEV.P(Table2[6M Return vs Nifty])</f>
        <v>3.919427465046819</v>
      </c>
      <c r="M475">
        <v>6.4912543749247202</v>
      </c>
      <c r="N475">
        <f>(Table2[[#This Row],[1W Return vs Nifty]]-AVERAGE(Table2[1W Return vs Nifty]))/_xlfn.STDEV.P(Table2[1W Return vs Nifty])</f>
        <v>0.91181371684481238</v>
      </c>
      <c r="O475">
        <v>745.69</v>
      </c>
      <c r="P475">
        <v>690.51424925160495</v>
      </c>
      <c r="Q475">
        <v>590.658705802545</v>
      </c>
      <c r="R475">
        <v>70.896027238222104</v>
      </c>
      <c r="S475" s="1">
        <f>(Table2[[#This Row],[Close Price]]-Table2[[#This Row],[20D EMA]])/Table2[[#This Row],[20D EMA]]</f>
        <v>6.7266558489452677E-2</v>
      </c>
      <c r="T475" s="1">
        <f>(Table2[[#This Row],[Close Price]]-Table2[[#This Row],[50D EMA]])/Table2[[#This Row],[50D EMA]]</f>
        <v>0.15254681690140406</v>
      </c>
      <c r="U475" s="1">
        <f>(Table2[[#This Row],[Close Price]]-Table2[[#This Row],[200D EMA]])/Table2[[#This Row],[200D EMA]]</f>
        <v>0.34739400635542261</v>
      </c>
      <c r="V475">
        <v>0.75438071646192095</v>
      </c>
      <c r="W475">
        <v>790.25</v>
      </c>
      <c r="X475">
        <v>813.35</v>
      </c>
      <c r="Y475">
        <v>747</v>
      </c>
      <c r="Z475">
        <v>813.35</v>
      </c>
      <c r="AA475">
        <v>747</v>
      </c>
      <c r="AB475">
        <v>813.35</v>
      </c>
      <c r="AC475" s="1">
        <f>(Table2[[#This Row],[Close Price]]/Table2[[#This Row],[Day Low]])-1</f>
        <v>7.0863650743435702E-3</v>
      </c>
      <c r="AD475" s="1">
        <f>(Table2[[#This Row],[Day High]]/Table2[[#This Row],[Close Price]])-1</f>
        <v>2.1989068291763614E-2</v>
      </c>
      <c r="AE475" s="1">
        <f>(Table2[[#This Row],[Close Price]]/Table2[[#This Row],[Current Week Low]])-1</f>
        <v>6.5394912985274445E-2</v>
      </c>
      <c r="AF475" s="1">
        <f>(Table2[[#This Row],[Current Week High]]/Table2[[#This Row],[Close Price]])-1</f>
        <v>2.1989068291763614E-2</v>
      </c>
      <c r="AG475" s="1">
        <f>(Table2[[#This Row],[Close Price]]/Table2[[#This Row],[Current Month Low]])-1</f>
        <v>6.5394912985274445E-2</v>
      </c>
      <c r="AH475" s="1">
        <f>(Table2[[#This Row],[Current Month High]]/Table2[[#This Row],[Close Price]])-1</f>
        <v>2.1989068291763614E-2</v>
      </c>
      <c r="AI475">
        <v>16.4729534460011</v>
      </c>
      <c r="AJ475">
        <v>156.72580645161199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0.38</v>
      </c>
      <c r="AM475" t="s">
        <v>3203</v>
      </c>
      <c r="AN475">
        <v>15.94</v>
      </c>
      <c r="AO475" t="s">
        <v>3203</v>
      </c>
      <c r="AP475">
        <v>-3.8562330771903998E-2</v>
      </c>
      <c r="AQ475">
        <f>(Table2[[#This Row],[Sharpe Ratio]]-AVERAGE(Table2[Sharpe Ratio]))/_xlfn.STDEV.P(Table2[Sharpe Ratio])</f>
        <v>-1.2151376476746525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4.2939808846216856</v>
      </c>
      <c r="AS475">
        <f>_xlfn.RANK.AVG(Table2[[#This Row],[1Y Return vs Nifty Z-Score]],Table2[1Y Return vs Nifty Z-Score])</f>
        <v>671</v>
      </c>
      <c r="AT475">
        <f>_xlfn.RANK.AVG(Table2[[#This Row],[6M Return vs Nifty Z-Score]],Table2[6M Return vs Nifty Z-Score])</f>
        <v>7</v>
      </c>
      <c r="AU475">
        <f>_xlfn.RANK.AVG(Table2[[#This Row],[Sharpe Ratio Z-Score]],Table2[Sharpe Ratio Z-Score])</f>
        <v>653</v>
      </c>
      <c r="AV475">
        <f>(Table2[[#This Row],[Rank 1Y]]+Table2[[#This Row],[Rank 6M]]+Table2[[#This Row],[Rank Sharpe]])/3</f>
        <v>443.66666666666669</v>
      </c>
    </row>
    <row r="476" spans="1:48" hidden="1" x14ac:dyDescent="0.3">
      <c r="A476" t="s">
        <v>708</v>
      </c>
      <c r="B476" t="s">
        <v>709</v>
      </c>
      <c r="C476" t="s">
        <v>3161</v>
      </c>
      <c r="D476" t="s">
        <v>243</v>
      </c>
      <c r="E476">
        <v>25826.34520851</v>
      </c>
      <c r="F476">
        <v>3072</v>
      </c>
      <c r="G476">
        <v>-9.31340396663912</v>
      </c>
      <c r="H476">
        <f>(Table2[[#This Row],[1Y Return vs Nifty]]-AVERAGE(Table2[1Y Return vs Nifty]))/_xlfn.STDEV.P(Table2[1Y Return vs Nifty])</f>
        <v>-0.5839461632997075</v>
      </c>
      <c r="I476">
        <v>-10.4658831931969</v>
      </c>
      <c r="J476">
        <f>(Table2[[#This Row],[1M Return vs Nifty]]-AVERAGE(Table2[1M Return vs Nifty]))/_xlfn.STDEV.P(Table2[1M Return vs Nifty])</f>
        <v>-1.1782980043435065</v>
      </c>
      <c r="K476">
        <v>23.757616829898101</v>
      </c>
      <c r="L476">
        <f>(Table2[[#This Row],[6M Return vs Nifty]]-AVERAGE(Table2[6M Return vs Nifty]))/_xlfn.STDEV.P(Table2[6M Return vs Nifty])</f>
        <v>0.47669393223578382</v>
      </c>
      <c r="M476">
        <v>1.34341535943864</v>
      </c>
      <c r="N476">
        <f>(Table2[[#This Row],[1W Return vs Nifty]]-AVERAGE(Table2[1W Return vs Nifty]))/_xlfn.STDEV.P(Table2[1W Return vs Nifty])</f>
        <v>-0.39512806607180584</v>
      </c>
      <c r="O476">
        <v>3176.74</v>
      </c>
      <c r="P476">
        <v>3228.4790266222999</v>
      </c>
      <c r="Q476">
        <v>2918.80428041799</v>
      </c>
      <c r="R476">
        <v>40.523838500908198</v>
      </c>
      <c r="S476">
        <f>(Table2[[#This Row],[Close Price]]-Table2[[#This Row],[20D EMA]])/Table2[[#This Row],[20D EMA]]</f>
        <v>-3.2970907282308212E-2</v>
      </c>
      <c r="T476">
        <f>(Table2[[#This Row],[Close Price]]-Table2[[#This Row],[50D EMA]])/Table2[[#This Row],[50D EMA]]</f>
        <v>-4.8468342315982592E-2</v>
      </c>
      <c r="U476">
        <f>(Table2[[#This Row],[Close Price]]-Table2[[#This Row],[200D EMA]])/Table2[[#This Row],[200D EMA]]</f>
        <v>5.2485780088026839E-2</v>
      </c>
      <c r="V476">
        <v>1.23133523659459</v>
      </c>
      <c r="W476">
        <v>3050.05</v>
      </c>
      <c r="X476">
        <v>3124</v>
      </c>
      <c r="Y476">
        <v>3041.45</v>
      </c>
      <c r="Z476">
        <v>3124</v>
      </c>
      <c r="AA476">
        <v>3041.45</v>
      </c>
      <c r="AB476">
        <v>3148.45</v>
      </c>
      <c r="AC476" s="1">
        <f>(Table2[[#This Row],[Close Price]]/Table2[[#This Row],[Day Low]])-1</f>
        <v>7.1966033343715541E-3</v>
      </c>
      <c r="AD476" s="1">
        <f>(Table2[[#This Row],[Day High]]/Table2[[#This Row],[Close Price]])-1</f>
        <v>1.6927083333333259E-2</v>
      </c>
      <c r="AE476" s="1">
        <f>(Table2[[#This Row],[Close Price]]/Table2[[#This Row],[Current Week Low]])-1</f>
        <v>1.0044551118709943E-2</v>
      </c>
      <c r="AF476" s="1">
        <f>(Table2[[#This Row],[Current Week High]]/Table2[[#This Row],[Close Price]])-1</f>
        <v>1.6927083333333259E-2</v>
      </c>
      <c r="AG476" s="1">
        <f>(Table2[[#This Row],[Close Price]]/Table2[[#This Row],[Current Month Low]])-1</f>
        <v>1.0044551118709943E-2</v>
      </c>
      <c r="AH476" s="1">
        <f>(Table2[[#This Row],[Current Month High]]/Table2[[#This Row],[Close Price]])-1</f>
        <v>2.4886067708333348E-2</v>
      </c>
      <c r="AI476">
        <v>18.9436848958333</v>
      </c>
      <c r="AJ476">
        <v>58.049081648402499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-0.06</v>
      </c>
      <c r="AM476" t="s">
        <v>3202</v>
      </c>
      <c r="AN476">
        <v>-7.19</v>
      </c>
      <c r="AO476" t="s">
        <v>3202</v>
      </c>
      <c r="AP476">
        <v>-3.6575219693687003E-2</v>
      </c>
      <c r="AQ476">
        <f>(Table2[[#This Row],[Sharpe Ratio]]-AVERAGE(Table2[Sharpe Ratio]))/_xlfn.STDEV.P(Table2[Sharpe Ratio])</f>
        <v>-1.191431327970637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522</v>
      </c>
      <c r="AT476">
        <f>_xlfn.RANK.AVG(Table2[[#This Row],[6M Return vs Nifty Z-Score]],Table2[6M Return vs Nifty Z-Score])</f>
        <v>164</v>
      </c>
      <c r="AU476">
        <f>_xlfn.RANK.AVG(Table2[[#This Row],[Sharpe Ratio Z-Score]],Table2[Sharpe Ratio Z-Score])</f>
        <v>650</v>
      </c>
      <c r="AV476">
        <f>(Table2[[#This Row],[Rank 1Y]]+Table2[[#This Row],[Rank 6M]]+Table2[[#This Row],[Rank Sharpe]])/3</f>
        <v>445.33333333333331</v>
      </c>
    </row>
    <row r="477" spans="1:48" hidden="1" x14ac:dyDescent="0.3">
      <c r="A477" t="s">
        <v>419</v>
      </c>
      <c r="B477" t="s">
        <v>420</v>
      </c>
      <c r="C477" t="s">
        <v>3156</v>
      </c>
      <c r="D477" t="s">
        <v>21</v>
      </c>
      <c r="E477">
        <v>54828.873143719997</v>
      </c>
      <c r="F477">
        <v>2839.15</v>
      </c>
      <c r="G477">
        <v>4.2216428824503502</v>
      </c>
      <c r="H477">
        <f>(Table2[[#This Row],[1Y Return vs Nifty]]-AVERAGE(Table2[1Y Return vs Nifty]))/_xlfn.STDEV.P(Table2[1Y Return vs Nifty])</f>
        <v>-0.34434846029115584</v>
      </c>
      <c r="I477">
        <v>0.84859261693425903</v>
      </c>
      <c r="J477">
        <f>(Table2[[#This Row],[1M Return vs Nifty]]-AVERAGE(Table2[1M Return vs Nifty]))/_xlfn.STDEV.P(Table2[1M Return vs Nifty])</f>
        <v>1.1787200852993765E-2</v>
      </c>
      <c r="K477">
        <v>15.648739101196799</v>
      </c>
      <c r="L477">
        <f>(Table2[[#This Row],[6M Return vs Nifty]]-AVERAGE(Table2[6M Return vs Nifty]))/_xlfn.STDEV.P(Table2[6M Return vs Nifty])</f>
        <v>0.21363350476126997</v>
      </c>
      <c r="M477">
        <v>-3.5571029037920701</v>
      </c>
      <c r="N477">
        <f>(Table2[[#This Row],[1W Return vs Nifty]]-AVERAGE(Table2[1W Return vs Nifty]))/_xlfn.STDEV.P(Table2[1W Return vs Nifty])</f>
        <v>-1.6392796521830193</v>
      </c>
      <c r="O477">
        <v>2946.08</v>
      </c>
      <c r="P477">
        <v>2947.7108054312198</v>
      </c>
      <c r="Q477">
        <v>2714.3942905877898</v>
      </c>
      <c r="R477">
        <v>40.9237834429779</v>
      </c>
      <c r="S477">
        <f>(Table2[[#This Row],[Close Price]]-Table2[[#This Row],[20D EMA]])/Table2[[#This Row],[20D EMA]]</f>
        <v>-3.6295687829251015E-2</v>
      </c>
      <c r="T477">
        <f>(Table2[[#This Row],[Close Price]]-Table2[[#This Row],[50D EMA]])/Table2[[#This Row],[50D EMA]]</f>
        <v>-3.6828852148994437E-2</v>
      </c>
      <c r="U477">
        <f>(Table2[[#This Row],[Close Price]]-Table2[[#This Row],[200D EMA]])/Table2[[#This Row],[200D EMA]]</f>
        <v>4.5960791269272459E-2</v>
      </c>
      <c r="V477">
        <v>0.70150099630382101</v>
      </c>
      <c r="W477">
        <v>2796.5</v>
      </c>
      <c r="X477">
        <v>2914</v>
      </c>
      <c r="Y477">
        <v>2796.5</v>
      </c>
      <c r="Z477">
        <v>2939.6</v>
      </c>
      <c r="AA477">
        <v>2796.5</v>
      </c>
      <c r="AB477">
        <v>2939.6</v>
      </c>
      <c r="AC477" s="1">
        <f>(Table2[[#This Row],[Close Price]]/Table2[[#This Row],[Day Low]])-1</f>
        <v>1.525120686572512E-2</v>
      </c>
      <c r="AD477" s="1">
        <f>(Table2[[#This Row],[Day High]]/Table2[[#This Row],[Close Price]])-1</f>
        <v>2.6363524294243046E-2</v>
      </c>
      <c r="AE477" s="1">
        <f>(Table2[[#This Row],[Close Price]]/Table2[[#This Row],[Current Week Low]])-1</f>
        <v>1.525120686572512E-2</v>
      </c>
      <c r="AF477" s="1">
        <f>(Table2[[#This Row],[Current Week High]]/Table2[[#This Row],[Close Price]])-1</f>
        <v>3.5380307486395424E-2</v>
      </c>
      <c r="AG477" s="1">
        <f>(Table2[[#This Row],[Close Price]]/Table2[[#This Row],[Current Month Low]])-1</f>
        <v>1.525120686572512E-2</v>
      </c>
      <c r="AH477" s="1">
        <f>(Table2[[#This Row],[Current Month High]]/Table2[[#This Row],[Close Price]])-1</f>
        <v>3.5380307486395424E-2</v>
      </c>
      <c r="AI477">
        <v>12.2800838279062</v>
      </c>
      <c r="AJ477">
        <v>32.416864885033299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-7.0000000000000007E-2</v>
      </c>
      <c r="AM477" t="s">
        <v>3202</v>
      </c>
      <c r="AN477">
        <v>-4.6500000000000004</v>
      </c>
      <c r="AO477" t="s">
        <v>3202</v>
      </c>
      <c r="AP477">
        <v>-4.9956407454760002E-2</v>
      </c>
      <c r="AQ477">
        <f>(Table2[[#This Row],[Sharpe Ratio]]-AVERAGE(Table2[Sharpe Ratio]))/_xlfn.STDEV.P(Table2[Sharpe Ratio])</f>
        <v>-1.3510694672577932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431</v>
      </c>
      <c r="AT477">
        <f>_xlfn.RANK.AVG(Table2[[#This Row],[6M Return vs Nifty Z-Score]],Table2[6M Return vs Nifty Z-Score])</f>
        <v>233</v>
      </c>
      <c r="AU477">
        <f>_xlfn.RANK.AVG(Table2[[#This Row],[Sharpe Ratio Z-Score]],Table2[Sharpe Ratio Z-Score])</f>
        <v>676</v>
      </c>
      <c r="AV477">
        <f>(Table2[[#This Row],[Rank 1Y]]+Table2[[#This Row],[Rank 6M]]+Table2[[#This Row],[Rank Sharpe]])/3</f>
        <v>446.66666666666669</v>
      </c>
    </row>
    <row r="478" spans="1:48" hidden="1" x14ac:dyDescent="0.3">
      <c r="A478" t="s">
        <v>156</v>
      </c>
      <c r="B478" t="s">
        <v>157</v>
      </c>
      <c r="C478" t="s">
        <v>3171</v>
      </c>
      <c r="D478" t="s">
        <v>158</v>
      </c>
      <c r="E478">
        <v>161779.78367040001</v>
      </c>
      <c r="F478">
        <v>3158.35</v>
      </c>
      <c r="G478">
        <v>4.8349681904096302</v>
      </c>
      <c r="H478">
        <f>(Table2[[#This Row],[1Y Return vs Nifty]]-AVERAGE(Table2[1Y Return vs Nifty]))/_xlfn.STDEV.P(Table2[1Y Return vs Nifty])</f>
        <v>-0.33349136192847517</v>
      </c>
      <c r="I478">
        <v>1.1740565015534301</v>
      </c>
      <c r="J478">
        <f>(Table2[[#This Row],[1M Return vs Nifty]]-AVERAGE(Table2[1M Return vs Nifty]))/_xlfn.STDEV.P(Table2[1M Return vs Nifty])</f>
        <v>4.6020316059642151E-2</v>
      </c>
      <c r="K478">
        <v>-1.4514608030012499</v>
      </c>
      <c r="L478">
        <f>(Table2[[#This Row],[6M Return vs Nifty]]-AVERAGE(Table2[6M Return vs Nifty]))/_xlfn.STDEV.P(Table2[6M Return vs Nifty])</f>
        <v>-0.34111476586266387</v>
      </c>
      <c r="M478">
        <v>1.0619049454482301</v>
      </c>
      <c r="N478">
        <f>(Table2[[#This Row],[1W Return vs Nifty]]-AVERAGE(Table2[1W Return vs Nifty]))/_xlfn.STDEV.P(Table2[1W Return vs Nifty])</f>
        <v>-0.46659839007833104</v>
      </c>
      <c r="O478">
        <v>3156.31</v>
      </c>
      <c r="P478">
        <v>3168.21536218664</v>
      </c>
      <c r="Q478">
        <v>3023.0698689215401</v>
      </c>
      <c r="R478">
        <v>57.059426572103398</v>
      </c>
      <c r="S478">
        <f>(Table2[[#This Row],[Close Price]]-Table2[[#This Row],[20D EMA]])/Table2[[#This Row],[20D EMA]]</f>
        <v>6.4632434710150898E-4</v>
      </c>
      <c r="T478">
        <f>(Table2[[#This Row],[Close Price]]-Table2[[#This Row],[50D EMA]])/Table2[[#This Row],[50D EMA]]</f>
        <v>-3.1138546654326119E-3</v>
      </c>
      <c r="U478">
        <f>(Table2[[#This Row],[Close Price]]-Table2[[#This Row],[200D EMA]])/Table2[[#This Row],[200D EMA]]</f>
        <v>4.4749257193556068E-2</v>
      </c>
      <c r="V478">
        <v>0.84795399278765105</v>
      </c>
      <c r="W478">
        <v>3133.65</v>
      </c>
      <c r="X478">
        <v>3220</v>
      </c>
      <c r="Y478">
        <v>3081.8</v>
      </c>
      <c r="Z478">
        <v>3220</v>
      </c>
      <c r="AA478">
        <v>3081.8</v>
      </c>
      <c r="AB478">
        <v>3220</v>
      </c>
      <c r="AC478" s="1">
        <f>(Table2[[#This Row],[Close Price]]/Table2[[#This Row],[Day Low]])-1</f>
        <v>7.8821821198920006E-3</v>
      </c>
      <c r="AD478" s="1">
        <f>(Table2[[#This Row],[Day High]]/Table2[[#This Row],[Close Price]])-1</f>
        <v>1.9519685911947748E-2</v>
      </c>
      <c r="AE478" s="1">
        <f>(Table2[[#This Row],[Close Price]]/Table2[[#This Row],[Current Week Low]])-1</f>
        <v>2.4839379583360355E-2</v>
      </c>
      <c r="AF478" s="1">
        <f>(Table2[[#This Row],[Current Week High]]/Table2[[#This Row],[Close Price]])-1</f>
        <v>1.9519685911947748E-2</v>
      </c>
      <c r="AG478" s="1">
        <f>(Table2[[#This Row],[Close Price]]/Table2[[#This Row],[Current Month Low]])-1</f>
        <v>2.4839379583360355E-2</v>
      </c>
      <c r="AH478" s="1">
        <f>(Table2[[#This Row],[Current Month High]]/Table2[[#This Row],[Close Price]])-1</f>
        <v>1.9519685911947748E-2</v>
      </c>
      <c r="AI478">
        <v>8.1260784903509808</v>
      </c>
      <c r="AJ478">
        <v>30.575078551347701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0.09</v>
      </c>
      <c r="AM478" t="s">
        <v>3203</v>
      </c>
      <c r="AN478">
        <v>0.99</v>
      </c>
      <c r="AO478" t="s">
        <v>3203</v>
      </c>
      <c r="AP478">
        <v>1.1900012200869E-2</v>
      </c>
      <c r="AQ478">
        <f>(Table2[[#This Row],[Sharpe Ratio]]-AVERAGE(Table2[Sharpe Ratio]))/_xlfn.STDEV.P(Table2[Sharpe Ratio])</f>
        <v>-0.61311974910823919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426</v>
      </c>
      <c r="AT478">
        <f>_xlfn.RANK.AVG(Table2[[#This Row],[6M Return vs Nifty Z-Score]],Table2[6M Return vs Nifty Z-Score])</f>
        <v>422</v>
      </c>
      <c r="AU478">
        <f>_xlfn.RANK.AVG(Table2[[#This Row],[Sharpe Ratio Z-Score]],Table2[Sharpe Ratio Z-Score])</f>
        <v>493</v>
      </c>
      <c r="AV478">
        <f>(Table2[[#This Row],[Rank 1Y]]+Table2[[#This Row],[Rank 6M]]+Table2[[#This Row],[Rank Sharpe]])/3</f>
        <v>447</v>
      </c>
    </row>
    <row r="479" spans="1:48" hidden="1" x14ac:dyDescent="0.3">
      <c r="A479" t="s">
        <v>542</v>
      </c>
      <c r="B479" t="s">
        <v>543</v>
      </c>
      <c r="C479" t="s">
        <v>3161</v>
      </c>
      <c r="D479" t="s">
        <v>544</v>
      </c>
      <c r="E479">
        <v>38666.274111959901</v>
      </c>
      <c r="F479">
        <v>328</v>
      </c>
      <c r="G479">
        <v>20.855512080718</v>
      </c>
      <c r="H479">
        <f>(Table2[[#This Row],[1Y Return vs Nifty]]-AVERAGE(Table2[1Y Return vs Nifty]))/_xlfn.STDEV.P(Table2[1Y Return vs Nifty])</f>
        <v>-4.989533452914665E-2</v>
      </c>
      <c r="I479">
        <v>-4.5678077372321901</v>
      </c>
      <c r="J479">
        <f>(Table2[[#This Row],[1M Return vs Nifty]]-AVERAGE(Table2[1M Return vs Nifty]))/_xlfn.STDEV.P(Table2[1M Return vs Nifty])</f>
        <v>-0.55792349852759493</v>
      </c>
      <c r="K479">
        <v>2.6624983870070298</v>
      </c>
      <c r="L479">
        <f>(Table2[[#This Row],[6M Return vs Nifty]]-AVERAGE(Table2[6M Return vs Nifty]))/_xlfn.STDEV.P(Table2[6M Return vs Nifty])</f>
        <v>-0.20765365085463072</v>
      </c>
      <c r="M479">
        <v>5.4968558601080399</v>
      </c>
      <c r="N479">
        <f>(Table2[[#This Row],[1W Return vs Nifty]]-AVERAGE(Table2[1W Return vs Nifty]))/_xlfn.STDEV.P(Table2[1W Return vs Nifty])</f>
        <v>0.65935419665108819</v>
      </c>
      <c r="O479">
        <v>328.74</v>
      </c>
      <c r="P479">
        <v>340.66335377168298</v>
      </c>
      <c r="Q479">
        <v>322.72391680316503</v>
      </c>
      <c r="R479">
        <v>48.135525086052297</v>
      </c>
      <c r="S479">
        <f>(Table2[[#This Row],[Close Price]]-Table2[[#This Row],[20D EMA]])/Table2[[#This Row],[20D EMA]]</f>
        <v>-2.2510190424043595E-3</v>
      </c>
      <c r="T479">
        <f>(Table2[[#This Row],[Close Price]]-Table2[[#This Row],[50D EMA]])/Table2[[#This Row],[50D EMA]]</f>
        <v>-3.717263283966294E-2</v>
      </c>
      <c r="U479">
        <f>(Table2[[#This Row],[Close Price]]-Table2[[#This Row],[200D EMA]])/Table2[[#This Row],[200D EMA]]</f>
        <v>1.6348596810235635E-2</v>
      </c>
      <c r="V479">
        <v>0.82975170176407398</v>
      </c>
      <c r="W479">
        <v>322.14999999999998</v>
      </c>
      <c r="X479">
        <v>329.5</v>
      </c>
      <c r="Y479">
        <v>306.10000000000002</v>
      </c>
      <c r="Z479">
        <v>329.5</v>
      </c>
      <c r="AA479">
        <v>306.10000000000002</v>
      </c>
      <c r="AB479">
        <v>329.5</v>
      </c>
      <c r="AC479" s="1">
        <f>(Table2[[#This Row],[Close Price]]/Table2[[#This Row],[Day Low]])-1</f>
        <v>1.815924258885615E-2</v>
      </c>
      <c r="AD479" s="1">
        <f>(Table2[[#This Row],[Day High]]/Table2[[#This Row],[Close Price]])-1</f>
        <v>4.5731707317073766E-3</v>
      </c>
      <c r="AE479" s="1">
        <f>(Table2[[#This Row],[Close Price]]/Table2[[#This Row],[Current Week Low]])-1</f>
        <v>7.1545246651421035E-2</v>
      </c>
      <c r="AF479" s="1">
        <f>(Table2[[#This Row],[Current Week High]]/Table2[[#This Row],[Close Price]])-1</f>
        <v>4.5731707317073766E-3</v>
      </c>
      <c r="AG479" s="1">
        <f>(Table2[[#This Row],[Close Price]]/Table2[[#This Row],[Current Month Low]])-1</f>
        <v>7.1545246651421035E-2</v>
      </c>
      <c r="AH479" s="1">
        <f>(Table2[[#This Row],[Current Month High]]/Table2[[#This Row],[Close Price]])-1</f>
        <v>4.5731707317073766E-3</v>
      </c>
      <c r="AI479">
        <v>20.670731707317</v>
      </c>
      <c r="AJ479">
        <v>47.382610649292197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-7.0000000000000007E-2</v>
      </c>
      <c r="AM479" t="s">
        <v>3202</v>
      </c>
      <c r="AN479">
        <v>0.68</v>
      </c>
      <c r="AO479" t="s">
        <v>3203</v>
      </c>
      <c r="AP479">
        <v>-3.2921672818271998E-2</v>
      </c>
      <c r="AQ479">
        <f>(Table2[[#This Row],[Sharpe Ratio]]-AVERAGE(Table2[Sharpe Ratio]))/_xlfn.STDEV.P(Table2[Sharpe Ratio])</f>
        <v>-1.1478443583081708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313</v>
      </c>
      <c r="AT479">
        <f>_xlfn.RANK.AVG(Table2[[#This Row],[6M Return vs Nifty Z-Score]],Table2[6M Return vs Nifty Z-Score])</f>
        <v>383</v>
      </c>
      <c r="AU479">
        <f>_xlfn.RANK.AVG(Table2[[#This Row],[Sharpe Ratio Z-Score]],Table2[Sharpe Ratio Z-Score])</f>
        <v>646</v>
      </c>
      <c r="AV479">
        <f>(Table2[[#This Row],[Rank 1Y]]+Table2[[#This Row],[Rank 6M]]+Table2[[#This Row],[Rank Sharpe]])/3</f>
        <v>447.33333333333331</v>
      </c>
    </row>
    <row r="480" spans="1:48" hidden="1" x14ac:dyDescent="0.3">
      <c r="A480" t="s">
        <v>1451</v>
      </c>
      <c r="B480" t="s">
        <v>1452</v>
      </c>
      <c r="C480" t="s">
        <v>3160</v>
      </c>
      <c r="D480" t="s">
        <v>46</v>
      </c>
      <c r="E480">
        <v>7350.22659217</v>
      </c>
      <c r="F480">
        <v>502.45</v>
      </c>
      <c r="G480">
        <v>20.941828696095701</v>
      </c>
      <c r="H480">
        <f>(Table2[[#This Row],[1Y Return vs Nifty]]-AVERAGE(Table2[1Y Return vs Nifty]))/_xlfn.STDEV.P(Table2[1Y Return vs Nifty])</f>
        <v>-4.8367355867043896E-2</v>
      </c>
      <c r="I480">
        <v>-0.51093295491837998</v>
      </c>
      <c r="J480">
        <f>(Table2[[#This Row],[1M Return vs Nifty]]-AVERAGE(Table2[1M Return vs Nifty]))/_xlfn.STDEV.P(Table2[1M Return vs Nifty])</f>
        <v>-0.13121114005992757</v>
      </c>
      <c r="K480">
        <v>0.97305633687008797</v>
      </c>
      <c r="L480">
        <f>(Table2[[#This Row],[6M Return vs Nifty]]-AVERAGE(Table2[6M Return vs Nifty]))/_xlfn.STDEV.P(Table2[6M Return vs Nifty])</f>
        <v>-0.26246090813135636</v>
      </c>
      <c r="M480">
        <v>2.42853612601784</v>
      </c>
      <c r="N480">
        <f>(Table2[[#This Row],[1W Return vs Nifty]]-AVERAGE(Table2[1W Return vs Nifty]))/_xlfn.STDEV.P(Table2[1W Return vs Nifty])</f>
        <v>-0.11963583232351414</v>
      </c>
      <c r="O480">
        <v>497.03</v>
      </c>
      <c r="P480">
        <v>508.17025368021802</v>
      </c>
      <c r="Q480">
        <v>474.079815115874</v>
      </c>
      <c r="R480">
        <v>57.222556724184898</v>
      </c>
      <c r="S480">
        <f>(Table2[[#This Row],[Close Price]]-Table2[[#This Row],[20D EMA]])/Table2[[#This Row],[20D EMA]]</f>
        <v>1.0904774359696631E-2</v>
      </c>
      <c r="T480">
        <f>(Table2[[#This Row],[Close Price]]-Table2[[#This Row],[50D EMA]])/Table2[[#This Row],[50D EMA]]</f>
        <v>-1.1256569306824645E-2</v>
      </c>
      <c r="U480">
        <f>(Table2[[#This Row],[Close Price]]-Table2[[#This Row],[200D EMA]])/Table2[[#This Row],[200D EMA]]</f>
        <v>5.9842634045053751E-2</v>
      </c>
      <c r="V480">
        <v>0.31374126519885798</v>
      </c>
      <c r="W480">
        <v>501</v>
      </c>
      <c r="X480">
        <v>509.35</v>
      </c>
      <c r="Y480">
        <v>485</v>
      </c>
      <c r="Z480">
        <v>509.35</v>
      </c>
      <c r="AA480">
        <v>485</v>
      </c>
      <c r="AB480">
        <v>511.15</v>
      </c>
      <c r="AC480" s="1">
        <f>(Table2[[#This Row],[Close Price]]/Table2[[#This Row],[Day Low]])-1</f>
        <v>2.8942115768462173E-3</v>
      </c>
      <c r="AD480" s="1">
        <f>(Table2[[#This Row],[Day High]]/Table2[[#This Row],[Close Price]])-1</f>
        <v>1.3732709722360514E-2</v>
      </c>
      <c r="AE480" s="1">
        <f>(Table2[[#This Row],[Close Price]]/Table2[[#This Row],[Current Week Low]])-1</f>
        <v>3.597938144329893E-2</v>
      </c>
      <c r="AF480" s="1">
        <f>(Table2[[#This Row],[Current Week High]]/Table2[[#This Row],[Close Price]])-1</f>
        <v>1.3732709722360514E-2</v>
      </c>
      <c r="AG480" s="1">
        <f>(Table2[[#This Row],[Close Price]]/Table2[[#This Row],[Current Month Low]])-1</f>
        <v>3.597938144329893E-2</v>
      </c>
      <c r="AH480" s="1">
        <f>(Table2[[#This Row],[Current Month High]]/Table2[[#This Row],[Close Price]])-1</f>
        <v>1.7315155736889132E-2</v>
      </c>
      <c r="AI480">
        <v>17.026569807941001</v>
      </c>
      <c r="AJ480">
        <v>54.838212634822803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0</v>
      </c>
      <c r="AM480" t="s">
        <v>3204</v>
      </c>
      <c r="AN480">
        <v>8.36</v>
      </c>
      <c r="AO480" t="s">
        <v>3203</v>
      </c>
      <c r="AP480">
        <v>-2.7501651433472999E-2</v>
      </c>
      <c r="AQ480">
        <f>(Table2[[#This Row],[Sharpe Ratio]]-AVERAGE(Table2[Sharpe Ratio]))/_xlfn.STDEV.P(Table2[Sharpe Ratio])</f>
        <v>-1.0831832725947657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312</v>
      </c>
      <c r="AT480">
        <f>_xlfn.RANK.AVG(Table2[[#This Row],[6M Return vs Nifty Z-Score]],Table2[6M Return vs Nifty Z-Score])</f>
        <v>400</v>
      </c>
      <c r="AU480">
        <f>_xlfn.RANK.AVG(Table2[[#This Row],[Sharpe Ratio Z-Score]],Table2[Sharpe Ratio Z-Score])</f>
        <v>630</v>
      </c>
      <c r="AV480">
        <f>(Table2[[#This Row],[Rank 1Y]]+Table2[[#This Row],[Rank 6M]]+Table2[[#This Row],[Rank Sharpe]])/3</f>
        <v>447.33333333333331</v>
      </c>
    </row>
    <row r="481" spans="1:48" hidden="1" x14ac:dyDescent="0.3">
      <c r="A481" t="s">
        <v>883</v>
      </c>
      <c r="B481" t="s">
        <v>884</v>
      </c>
      <c r="C481" t="s">
        <v>3167</v>
      </c>
      <c r="D481" t="s">
        <v>264</v>
      </c>
      <c r="E481">
        <v>17526.262725000001</v>
      </c>
      <c r="F481">
        <v>16313.7</v>
      </c>
      <c r="G481">
        <v>0.57299983204635296</v>
      </c>
      <c r="H481">
        <f>(Table2[[#This Row],[1Y Return vs Nifty]]-AVERAGE(Table2[1Y Return vs Nifty]))/_xlfn.STDEV.P(Table2[1Y Return vs Nifty])</f>
        <v>-0.40893682143404486</v>
      </c>
      <c r="I481">
        <v>-5.31874932513273</v>
      </c>
      <c r="J481">
        <f>(Table2[[#This Row],[1M Return vs Nifty]]-AVERAGE(Table2[1M Return vs Nifty]))/_xlfn.STDEV.P(Table2[1M Return vs Nifty])</f>
        <v>-0.63690943554528523</v>
      </c>
      <c r="K481">
        <v>-9.4931742485424095</v>
      </c>
      <c r="L481">
        <f>(Table2[[#This Row],[6M Return vs Nifty]]-AVERAGE(Table2[6M Return vs Nifty]))/_xlfn.STDEV.P(Table2[6M Return vs Nifty])</f>
        <v>-0.60199631413462296</v>
      </c>
      <c r="M481">
        <v>-0.36471050986851999</v>
      </c>
      <c r="N481">
        <f>(Table2[[#This Row],[1W Return vs Nifty]]-AVERAGE(Table2[1W Return vs Nifty]))/_xlfn.STDEV.P(Table2[1W Return vs Nifty])</f>
        <v>-0.82878985354468071</v>
      </c>
      <c r="O481" t="e">
        <v>#N/A</v>
      </c>
      <c r="P481">
        <v>16428.667320226999</v>
      </c>
      <c r="Q481">
        <v>15658.242385903</v>
      </c>
      <c r="R481">
        <v>45.392996030796397</v>
      </c>
      <c r="S481" t="e">
        <f>(Table2[[#This Row],[Close Price]]-Table2[[#This Row],[20D EMA]])/Table2[[#This Row],[20D EMA]]</f>
        <v>#N/A</v>
      </c>
      <c r="T481">
        <f>(Table2[[#This Row],[Close Price]]-Table2[[#This Row],[50D EMA]])/Table2[[#This Row],[50D EMA]]</f>
        <v>-6.9979699500914948E-3</v>
      </c>
      <c r="U481">
        <f>(Table2[[#This Row],[Close Price]]-Table2[[#This Row],[200D EMA]])/Table2[[#This Row],[200D EMA]]</f>
        <v>4.1860229133194662E-2</v>
      </c>
      <c r="V481">
        <v>0.83104356294534698</v>
      </c>
      <c r="W481" t="e">
        <v>#N/A</v>
      </c>
      <c r="X481" t="e">
        <v>#N/A</v>
      </c>
      <c r="Y481" t="e">
        <v>#N/A</v>
      </c>
      <c r="Z481" t="e">
        <v>#N/A</v>
      </c>
      <c r="AA481" t="e">
        <v>#N/A</v>
      </c>
      <c r="AB481" t="e">
        <v>#N/A</v>
      </c>
      <c r="AC481" s="1" t="e">
        <f>(Table2[[#This Row],[Close Price]]/Table2[[#This Row],[Day Low]])-1</f>
        <v>#N/A</v>
      </c>
      <c r="AD481" s="1" t="e">
        <f>(Table2[[#This Row],[Day High]]/Table2[[#This Row],[Close Price]])-1</f>
        <v>#N/A</v>
      </c>
      <c r="AE481" s="1" t="e">
        <f>(Table2[[#This Row],[Close Price]]/Table2[[#This Row],[Current Week Low]])-1</f>
        <v>#N/A</v>
      </c>
      <c r="AF481" s="1" t="e">
        <f>(Table2[[#This Row],[Current Week High]]/Table2[[#This Row],[Close Price]])-1</f>
        <v>#N/A</v>
      </c>
      <c r="AG481" s="1" t="e">
        <f>(Table2[[#This Row],[Close Price]]/Table2[[#This Row],[Current Month Low]])-1</f>
        <v>#N/A</v>
      </c>
      <c r="AH481" s="1" t="e">
        <f>(Table2[[#This Row],[Current Month High]]/Table2[[#This Row],[Close Price]])-1</f>
        <v>#N/A</v>
      </c>
      <c r="AI481">
        <v>17.692185095962198</v>
      </c>
      <c r="AJ481">
        <v>28.229172398072699</v>
      </c>
      <c r="AK481" t="e">
        <f>IF(AND(Table2[[#This Row],[20D EMA]]&gt;Table2[[#This Row],[50D EMA]],Table2[[#This Row],[50D EMA]]&gt;Table2[[#This Row],[200D EMA]]),"Uptrend","Downtrend/NoTrend")</f>
        <v>#N/A</v>
      </c>
      <c r="AL481" t="e">
        <v>#N/A</v>
      </c>
      <c r="AM481" t="e">
        <v>#N/A</v>
      </c>
      <c r="AN481" t="e">
        <v>#N/A</v>
      </c>
      <c r="AO481" t="e">
        <v>#N/A</v>
      </c>
      <c r="AP481">
        <v>6.0180764510407998E-2</v>
      </c>
      <c r="AQ481">
        <f>(Table2[[#This Row],[Sharpe Ratio]]-AVERAGE(Table2[Sharpe Ratio]))/_xlfn.STDEV.P(Table2[Sharpe Ratio])</f>
        <v>-3.7128319969154416E-2</v>
      </c>
      <c r="AR481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481">
        <f>_xlfn.RANK.AVG(Table2[[#This Row],[1Y Return vs Nifty Z-Score]],Table2[1Y Return vs Nifty Z-Score])</f>
        <v>455</v>
      </c>
      <c r="AT481">
        <f>_xlfn.RANK.AVG(Table2[[#This Row],[6M Return vs Nifty Z-Score]],Table2[6M Return vs Nifty Z-Score])</f>
        <v>530</v>
      </c>
      <c r="AU481">
        <f>_xlfn.RANK.AVG(Table2[[#This Row],[Sharpe Ratio Z-Score]],Table2[Sharpe Ratio Z-Score])</f>
        <v>358</v>
      </c>
      <c r="AV481">
        <f>(Table2[[#This Row],[Rank 1Y]]+Table2[[#This Row],[Rank 6M]]+Table2[[#This Row],[Rank Sharpe]])/3</f>
        <v>447.66666666666669</v>
      </c>
    </row>
    <row r="482" spans="1:48" hidden="1" x14ac:dyDescent="0.3">
      <c r="A482" t="s">
        <v>1763</v>
      </c>
      <c r="B482" t="s">
        <v>1764</v>
      </c>
      <c r="C482" t="s">
        <v>3166</v>
      </c>
      <c r="D482" t="s">
        <v>67</v>
      </c>
      <c r="E482">
        <v>4696.384</v>
      </c>
      <c r="F482">
        <v>656.05</v>
      </c>
      <c r="G482">
        <v>26.7818663083217</v>
      </c>
      <c r="H482">
        <f>(Table2[[#This Row],[1Y Return vs Nifty]]-AVERAGE(Table2[1Y Return vs Nifty]))/_xlfn.STDEV.P(Table2[1Y Return vs Nifty])</f>
        <v>5.5013120977558019E-2</v>
      </c>
      <c r="I482">
        <v>5.2734081858965096</v>
      </c>
      <c r="J482">
        <f>(Table2[[#This Row],[1M Return vs Nifty]]-AVERAGE(Table2[1M Return vs Nifty]))/_xlfn.STDEV.P(Table2[1M Return vs Nifty])</f>
        <v>0.47720050260135521</v>
      </c>
      <c r="K482">
        <v>-28.9018727572785</v>
      </c>
      <c r="L482">
        <f>(Table2[[#This Row],[6M Return vs Nifty]]-AVERAGE(Table2[6M Return vs Nifty]))/_xlfn.STDEV.P(Table2[6M Return vs Nifty])</f>
        <v>-1.2316346805340368</v>
      </c>
      <c r="M482">
        <v>2.2858440899559098</v>
      </c>
      <c r="N482">
        <f>(Table2[[#This Row],[1W Return vs Nifty]]-AVERAGE(Table2[1W Return vs Nifty]))/_xlfn.STDEV.P(Table2[1W Return vs Nifty])</f>
        <v>-0.15586271965580423</v>
      </c>
      <c r="O482">
        <v>669.08</v>
      </c>
      <c r="P482">
        <v>706.77852453984201</v>
      </c>
      <c r="Q482">
        <v>751.60506810320999</v>
      </c>
      <c r="R482">
        <v>51.499415400403102</v>
      </c>
      <c r="S482">
        <f>(Table2[[#This Row],[Close Price]]-Table2[[#This Row],[20D EMA]])/Table2[[#This Row],[20D EMA]]</f>
        <v>-1.9474502301668091E-2</v>
      </c>
      <c r="T482">
        <f>(Table2[[#This Row],[Close Price]]-Table2[[#This Row],[50D EMA]])/Table2[[#This Row],[50D EMA]]</f>
        <v>-7.1774286821843614E-2</v>
      </c>
      <c r="U482">
        <f>(Table2[[#This Row],[Close Price]]-Table2[[#This Row],[200D EMA]])/Table2[[#This Row],[200D EMA]]</f>
        <v>-0.12713467771626105</v>
      </c>
      <c r="V482">
        <v>0.727071330068773</v>
      </c>
      <c r="W482">
        <v>652.1</v>
      </c>
      <c r="X482">
        <v>676.1</v>
      </c>
      <c r="Y482">
        <v>636</v>
      </c>
      <c r="Z482">
        <v>676.1</v>
      </c>
      <c r="AA482">
        <v>636</v>
      </c>
      <c r="AB482">
        <v>676.1</v>
      </c>
      <c r="AC482" s="1">
        <f>(Table2[[#This Row],[Close Price]]/Table2[[#This Row],[Day Low]])-1</f>
        <v>6.0573531666920921E-3</v>
      </c>
      <c r="AD482" s="1">
        <f>(Table2[[#This Row],[Day High]]/Table2[[#This Row],[Close Price]])-1</f>
        <v>3.0561694992759847E-2</v>
      </c>
      <c r="AE482" s="1">
        <f>(Table2[[#This Row],[Close Price]]/Table2[[#This Row],[Current Week Low]])-1</f>
        <v>3.1525157232704437E-2</v>
      </c>
      <c r="AF482" s="1">
        <f>(Table2[[#This Row],[Current Week High]]/Table2[[#This Row],[Close Price]])-1</f>
        <v>3.0561694992759847E-2</v>
      </c>
      <c r="AG482" s="1">
        <f>(Table2[[#This Row],[Close Price]]/Table2[[#This Row],[Current Month Low]])-1</f>
        <v>3.1525157232704437E-2</v>
      </c>
      <c r="AH482" s="1">
        <f>(Table2[[#This Row],[Current Month High]]/Table2[[#This Row],[Close Price]])-1</f>
        <v>3.0561694992759847E-2</v>
      </c>
      <c r="AI482">
        <v>77.577928511546304</v>
      </c>
      <c r="AJ482">
        <v>57.2130361849987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-0.2</v>
      </c>
      <c r="AM482" t="s">
        <v>3202</v>
      </c>
      <c r="AN482">
        <v>-4.3499999999999996</v>
      </c>
      <c r="AO482" t="s">
        <v>3202</v>
      </c>
      <c r="AP482">
        <v>5.9291449580500998E-2</v>
      </c>
      <c r="AQ482">
        <f>(Table2[[#This Row],[Sharpe Ratio]]-AVERAGE(Table2[Sharpe Ratio]))/_xlfn.STDEV.P(Table2[Sharpe Ratio])</f>
        <v>-4.7737884918511136E-2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277</v>
      </c>
      <c r="AT482">
        <f>_xlfn.RANK.AVG(Table2[[#This Row],[6M Return vs Nifty Z-Score]],Table2[6M Return vs Nifty Z-Score])</f>
        <v>705</v>
      </c>
      <c r="AU482">
        <f>_xlfn.RANK.AVG(Table2[[#This Row],[Sharpe Ratio Z-Score]],Table2[Sharpe Ratio Z-Score])</f>
        <v>361</v>
      </c>
      <c r="AV482">
        <f>(Table2[[#This Row],[Rank 1Y]]+Table2[[#This Row],[Rank 6M]]+Table2[[#This Row],[Rank Sharpe]])/3</f>
        <v>447.66666666666669</v>
      </c>
    </row>
    <row r="483" spans="1:48" x14ac:dyDescent="0.3">
      <c r="A483" t="s">
        <v>1751</v>
      </c>
      <c r="B483" t="s">
        <v>1752</v>
      </c>
      <c r="C483" t="s">
        <v>3168</v>
      </c>
      <c r="D483" t="s">
        <v>852</v>
      </c>
      <c r="E483">
        <v>4738.3225427999996</v>
      </c>
      <c r="F483">
        <v>384.9</v>
      </c>
      <c r="G483">
        <v>-9.8174761015874594</v>
      </c>
      <c r="H483">
        <f>(Table2[[#This Row],[1Y Return vs Nifty]]-AVERAGE(Table2[1Y Return vs Nifty]))/_xlfn.STDEV.P(Table2[1Y Return vs Nifty])</f>
        <v>-0.59286925954243408</v>
      </c>
      <c r="I483">
        <v>2.1599946716343998</v>
      </c>
      <c r="J483">
        <f>(Table2[[#This Row],[1M Return vs Nifty]]-AVERAGE(Table2[1M Return vs Nifty]))/_xlfn.STDEV.P(Table2[1M Return vs Nifty])</f>
        <v>0.14972378842035342</v>
      </c>
      <c r="K483">
        <v>20.030548364187901</v>
      </c>
      <c r="L483">
        <f>(Table2[[#This Row],[6M Return vs Nifty]]-AVERAGE(Table2[6M Return vs Nifty]))/_xlfn.STDEV.P(Table2[6M Return vs Nifty])</f>
        <v>0.35578395472481061</v>
      </c>
      <c r="M483">
        <v>3.0647879084582401</v>
      </c>
      <c r="N483">
        <f>(Table2[[#This Row],[1W Return vs Nifty]]-AVERAGE(Table2[1W Return vs Nifty]))/_xlfn.STDEV.P(Table2[1W Return vs Nifty])</f>
        <v>4.1896810096931678E-2</v>
      </c>
      <c r="O483">
        <v>384.56</v>
      </c>
      <c r="P483">
        <v>382.60328585771703</v>
      </c>
      <c r="Q483">
        <v>359.95797186393798</v>
      </c>
      <c r="R483">
        <v>54.109907834579197</v>
      </c>
      <c r="S483" s="1">
        <f>(Table2[[#This Row],[Close Price]]-Table2[[#This Row],[20D EMA]])/Table2[[#This Row],[20D EMA]]</f>
        <v>8.8412731433319897E-4</v>
      </c>
      <c r="T483" s="1">
        <f>(Table2[[#This Row],[Close Price]]-Table2[[#This Row],[50D EMA]])/Table2[[#This Row],[50D EMA]]</f>
        <v>6.0028604750066265E-3</v>
      </c>
      <c r="U483" s="1">
        <f>(Table2[[#This Row],[Close Price]]-Table2[[#This Row],[200D EMA]])/Table2[[#This Row],[200D EMA]]</f>
        <v>6.9291500913028631E-2</v>
      </c>
      <c r="V483">
        <v>0.52363175831951803</v>
      </c>
      <c r="W483">
        <v>378.4</v>
      </c>
      <c r="X483">
        <v>389.75</v>
      </c>
      <c r="Y483">
        <v>368.05</v>
      </c>
      <c r="Z483">
        <v>389.75</v>
      </c>
      <c r="AA483">
        <v>368.05</v>
      </c>
      <c r="AB483">
        <v>395.45</v>
      </c>
      <c r="AC483" s="1">
        <f>(Table2[[#This Row],[Close Price]]/Table2[[#This Row],[Day Low]])-1</f>
        <v>1.7177589852008568E-2</v>
      </c>
      <c r="AD483" s="1">
        <f>(Table2[[#This Row],[Day High]]/Table2[[#This Row],[Close Price]])-1</f>
        <v>1.2600675500129999E-2</v>
      </c>
      <c r="AE483" s="1">
        <f>(Table2[[#This Row],[Close Price]]/Table2[[#This Row],[Current Week Low]])-1</f>
        <v>4.57818231218583E-2</v>
      </c>
      <c r="AF483" s="1">
        <f>(Table2[[#This Row],[Current Week High]]/Table2[[#This Row],[Close Price]])-1</f>
        <v>1.2600675500129999E-2</v>
      </c>
      <c r="AG483" s="1">
        <f>(Table2[[#This Row],[Close Price]]/Table2[[#This Row],[Current Month Low]])-1</f>
        <v>4.57818231218583E-2</v>
      </c>
      <c r="AH483" s="1">
        <f>(Table2[[#This Row],[Current Month High]]/Table2[[#This Row],[Close Price]])-1</f>
        <v>2.7409716809561058E-2</v>
      </c>
      <c r="AI483">
        <v>16.887503247596701</v>
      </c>
      <c r="AJ483">
        <v>43.646202649747998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0.11</v>
      </c>
      <c r="AM483" t="s">
        <v>3203</v>
      </c>
      <c r="AN483">
        <v>1.83</v>
      </c>
      <c r="AO483" t="s">
        <v>3203</v>
      </c>
      <c r="AP483">
        <v>-2.0587863444692999E-2</v>
      </c>
      <c r="AQ483">
        <f>(Table2[[#This Row],[Sharpe Ratio]]-AVERAGE(Table2[Sharpe Ratio]))/_xlfn.STDEV.P(Table2[Sharpe Ratio])</f>
        <v>-1.0007014877441343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-1.0461661940444724</v>
      </c>
      <c r="AS483">
        <f>_xlfn.RANK.AVG(Table2[[#This Row],[1Y Return vs Nifty Z-Score]],Table2[1Y Return vs Nifty Z-Score])</f>
        <v>526</v>
      </c>
      <c r="AT483">
        <f>_xlfn.RANK.AVG(Table2[[#This Row],[6M Return vs Nifty Z-Score]],Table2[6M Return vs Nifty Z-Score])</f>
        <v>200</v>
      </c>
      <c r="AU483">
        <f>_xlfn.RANK.AVG(Table2[[#This Row],[Sharpe Ratio Z-Score]],Table2[Sharpe Ratio Z-Score])</f>
        <v>620</v>
      </c>
      <c r="AV483">
        <f>(Table2[[#This Row],[Rank 1Y]]+Table2[[#This Row],[Rank 6M]]+Table2[[#This Row],[Rank Sharpe]])/3</f>
        <v>448.66666666666669</v>
      </c>
    </row>
    <row r="484" spans="1:48" hidden="1" x14ac:dyDescent="0.3">
      <c r="A484" t="s">
        <v>1073</v>
      </c>
      <c r="B484" t="s">
        <v>1074</v>
      </c>
      <c r="C484" t="s">
        <v>3159</v>
      </c>
      <c r="D484" t="s">
        <v>128</v>
      </c>
      <c r="E484">
        <v>12385.04234744</v>
      </c>
      <c r="F484">
        <v>2002.9</v>
      </c>
      <c r="G484">
        <v>6.6117162913875296</v>
      </c>
      <c r="H484">
        <f>(Table2[[#This Row],[1Y Return vs Nifty]]-AVERAGE(Table2[1Y Return vs Nifty]))/_xlfn.STDEV.P(Table2[1Y Return vs Nifty])</f>
        <v>-0.30203932718005094</v>
      </c>
      <c r="I484">
        <v>1.77980415217488</v>
      </c>
      <c r="J484">
        <f>(Table2[[#This Row],[1M Return vs Nifty]]-AVERAGE(Table2[1M Return vs Nifty]))/_xlfn.STDEV.P(Table2[1M Return vs Nifty])</f>
        <v>0.10973438723575699</v>
      </c>
      <c r="K484">
        <v>12.173335536827</v>
      </c>
      <c r="L484">
        <f>(Table2[[#This Row],[6M Return vs Nifty]]-AVERAGE(Table2[6M Return vs Nifty]))/_xlfn.STDEV.P(Table2[6M Return vs Nifty])</f>
        <v>0.10088779840370339</v>
      </c>
      <c r="M484">
        <v>1.1864303201006601</v>
      </c>
      <c r="N484">
        <f>(Table2[[#This Row],[1W Return vs Nifty]]-AVERAGE(Table2[1W Return vs Nifty]))/_xlfn.STDEV.P(Table2[1W Return vs Nifty])</f>
        <v>-0.43498368443640656</v>
      </c>
      <c r="O484">
        <v>1937.83</v>
      </c>
      <c r="P484">
        <v>1999.1655666192501</v>
      </c>
      <c r="Q484">
        <v>1910.03456122441</v>
      </c>
      <c r="R484">
        <v>59.007470434719799</v>
      </c>
      <c r="S484">
        <f>(Table2[[#This Row],[Close Price]]-Table2[[#This Row],[20D EMA]])/Table2[[#This Row],[20D EMA]]</f>
        <v>3.3578796901689086E-2</v>
      </c>
      <c r="T484">
        <f>(Table2[[#This Row],[Close Price]]-Table2[[#This Row],[50D EMA]])/Table2[[#This Row],[50D EMA]]</f>
        <v>1.8679960495044245E-3</v>
      </c>
      <c r="U484">
        <f>(Table2[[#This Row],[Close Price]]-Table2[[#This Row],[200D EMA]])/Table2[[#This Row],[200D EMA]]</f>
        <v>4.8619768804633319E-2</v>
      </c>
      <c r="V484">
        <v>1.5031674021102199</v>
      </c>
      <c r="W484">
        <v>1945.95</v>
      </c>
      <c r="X484">
        <v>2010</v>
      </c>
      <c r="Y484">
        <v>1925.55</v>
      </c>
      <c r="Z484">
        <v>2010</v>
      </c>
      <c r="AA484">
        <v>1925.55</v>
      </c>
      <c r="AB484">
        <v>2010</v>
      </c>
      <c r="AC484" s="1">
        <f>(Table2[[#This Row],[Close Price]]/Table2[[#This Row],[Day Low]])-1</f>
        <v>2.9265911251573851E-2</v>
      </c>
      <c r="AD484" s="1">
        <f>(Table2[[#This Row],[Day High]]/Table2[[#This Row],[Close Price]])-1</f>
        <v>3.5448599530680802E-3</v>
      </c>
      <c r="AE484" s="1">
        <f>(Table2[[#This Row],[Close Price]]/Table2[[#This Row],[Current Week Low]])-1</f>
        <v>4.0170340941549254E-2</v>
      </c>
      <c r="AF484" s="1">
        <f>(Table2[[#This Row],[Current Week High]]/Table2[[#This Row],[Close Price]])-1</f>
        <v>3.5448599530680802E-3</v>
      </c>
      <c r="AG484" s="1">
        <f>(Table2[[#This Row],[Close Price]]/Table2[[#This Row],[Current Month Low]])-1</f>
        <v>4.0170340941549254E-2</v>
      </c>
      <c r="AH484" s="1">
        <f>(Table2[[#This Row],[Current Month High]]/Table2[[#This Row],[Close Price]])-1</f>
        <v>3.5448599530680802E-3</v>
      </c>
      <c r="AI484">
        <v>24.020170752409001</v>
      </c>
      <c r="AJ484">
        <v>39.075790716244803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-0.05</v>
      </c>
      <c r="AM484" t="s">
        <v>3202</v>
      </c>
      <c r="AN484">
        <v>10.25</v>
      </c>
      <c r="AO484" t="s">
        <v>3203</v>
      </c>
      <c r="AP484">
        <v>-4.7227046759067998E-2</v>
      </c>
      <c r="AQ484">
        <f>(Table2[[#This Row],[Sharpe Ratio]]-AVERAGE(Table2[Sharpe Ratio]))/_xlfn.STDEV.P(Table2[Sharpe Ratio])</f>
        <v>-1.3185080780385725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410</v>
      </c>
      <c r="AT484">
        <f>_xlfn.RANK.AVG(Table2[[#This Row],[6M Return vs Nifty Z-Score]],Table2[6M Return vs Nifty Z-Score])</f>
        <v>269</v>
      </c>
      <c r="AU484">
        <f>_xlfn.RANK.AVG(Table2[[#This Row],[Sharpe Ratio Z-Score]],Table2[Sharpe Ratio Z-Score])</f>
        <v>670</v>
      </c>
      <c r="AV484">
        <f>(Table2[[#This Row],[Rank 1Y]]+Table2[[#This Row],[Rank 6M]]+Table2[[#This Row],[Rank Sharpe]])/3</f>
        <v>449.66666666666669</v>
      </c>
    </row>
    <row r="485" spans="1:48" hidden="1" x14ac:dyDescent="0.3">
      <c r="A485" t="s">
        <v>1149</v>
      </c>
      <c r="B485" t="s">
        <v>1150</v>
      </c>
      <c r="C485" t="s">
        <v>3167</v>
      </c>
      <c r="D485" t="s">
        <v>1151</v>
      </c>
      <c r="E485">
        <v>10832.61938118</v>
      </c>
      <c r="F485">
        <v>1138.5</v>
      </c>
      <c r="G485">
        <v>-14.247656887072999</v>
      </c>
      <c r="H485">
        <f>(Table2[[#This Row],[1Y Return vs Nifty]]-AVERAGE(Table2[1Y Return vs Nifty]))/_xlfn.STDEV.P(Table2[1Y Return vs Nifty])</f>
        <v>-0.67129241920710603</v>
      </c>
      <c r="I485">
        <v>0.106937462577488</v>
      </c>
      <c r="J485">
        <f>(Table2[[#This Row],[1M Return vs Nifty]]-AVERAGE(Table2[1M Return vs Nifty]))/_xlfn.STDEV.P(Table2[1M Return vs Nifty])</f>
        <v>-6.6221965578507791E-2</v>
      </c>
      <c r="K485">
        <v>14.482908749138399</v>
      </c>
      <c r="L485">
        <f>(Table2[[#This Row],[6M Return vs Nifty]]-AVERAGE(Table2[6M Return vs Nifty]))/_xlfn.STDEV.P(Table2[6M Return vs Nifty])</f>
        <v>0.1758127555730388</v>
      </c>
      <c r="M485">
        <v>6.1481786149323501</v>
      </c>
      <c r="N485">
        <f>(Table2[[#This Row],[1W Return vs Nifty]]-AVERAGE(Table2[1W Return vs Nifty]))/_xlfn.STDEV.P(Table2[1W Return vs Nifty])</f>
        <v>0.82471308217246642</v>
      </c>
      <c r="O485">
        <v>1118.1400000000001</v>
      </c>
      <c r="P485">
        <v>1143.6912798494</v>
      </c>
      <c r="Q485">
        <v>1078.1357524795501</v>
      </c>
      <c r="R485">
        <v>68.140395790726402</v>
      </c>
      <c r="S485">
        <f>(Table2[[#This Row],[Close Price]]-Table2[[#This Row],[20D EMA]])/Table2[[#This Row],[20D EMA]]</f>
        <v>1.8208811061226588E-2</v>
      </c>
      <c r="T485">
        <f>(Table2[[#This Row],[Close Price]]-Table2[[#This Row],[50D EMA]])/Table2[[#This Row],[50D EMA]]</f>
        <v>-4.5390569473289536E-3</v>
      </c>
      <c r="U485">
        <f>(Table2[[#This Row],[Close Price]]-Table2[[#This Row],[200D EMA]])/Table2[[#This Row],[200D EMA]]</f>
        <v>5.5989468285066346E-2</v>
      </c>
      <c r="V485">
        <v>0.71325862806142204</v>
      </c>
      <c r="W485">
        <v>1128.05</v>
      </c>
      <c r="X485">
        <v>1168</v>
      </c>
      <c r="Y485">
        <v>1062</v>
      </c>
      <c r="Z485">
        <v>1191.05</v>
      </c>
      <c r="AA485">
        <v>1062</v>
      </c>
      <c r="AB485">
        <v>1191.05</v>
      </c>
      <c r="AC485" s="1">
        <f>(Table2[[#This Row],[Close Price]]/Table2[[#This Row],[Day Low]])-1</f>
        <v>9.263773768893202E-3</v>
      </c>
      <c r="AD485" s="1">
        <f>(Table2[[#This Row],[Day High]]/Table2[[#This Row],[Close Price]])-1</f>
        <v>2.5911286780851972E-2</v>
      </c>
      <c r="AE485" s="1">
        <f>(Table2[[#This Row],[Close Price]]/Table2[[#This Row],[Current Week Low]])-1</f>
        <v>7.2033898305084776E-2</v>
      </c>
      <c r="AF485" s="1">
        <f>(Table2[[#This Row],[Current Week High]]/Table2[[#This Row],[Close Price]])-1</f>
        <v>4.615722441809389E-2</v>
      </c>
      <c r="AG485" s="1">
        <f>(Table2[[#This Row],[Close Price]]/Table2[[#This Row],[Current Month Low]])-1</f>
        <v>7.2033898305084776E-2</v>
      </c>
      <c r="AH485" s="1">
        <f>(Table2[[#This Row],[Current Month High]]/Table2[[#This Row],[Close Price]])-1</f>
        <v>4.615722441809389E-2</v>
      </c>
      <c r="AI485">
        <v>14.180939833113699</v>
      </c>
      <c r="AJ485">
        <v>40.002459419576901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0.01</v>
      </c>
      <c r="AM485" t="s">
        <v>3203</v>
      </c>
      <c r="AN485">
        <v>7.21</v>
      </c>
      <c r="AO485" t="s">
        <v>3203</v>
      </c>
      <c r="AQ485">
        <f>(Table2[[#This Row],[Sharpe Ratio]]-AVERAGE(Table2[Sharpe Ratio]))/_xlfn.STDEV.P(Table2[Sharpe Ratio])</f>
        <v>-0.75508740094610949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559</v>
      </c>
      <c r="AT485">
        <f>_xlfn.RANK.AVG(Table2[[#This Row],[6M Return vs Nifty Z-Score]],Table2[6M Return vs Nifty Z-Score])</f>
        <v>245</v>
      </c>
      <c r="AU485">
        <f>_xlfn.RANK.AVG(Table2[[#This Row],[Sharpe Ratio Z-Score]],Table2[Sharpe Ratio Z-Score])</f>
        <v>547.5</v>
      </c>
      <c r="AV485">
        <f>(Table2[[#This Row],[Rank 1Y]]+Table2[[#This Row],[Rank 6M]]+Table2[[#This Row],[Rank Sharpe]])/3</f>
        <v>450.5</v>
      </c>
    </row>
    <row r="486" spans="1:48" hidden="1" x14ac:dyDescent="0.3">
      <c r="A486" t="s">
        <v>137</v>
      </c>
      <c r="B486" t="s">
        <v>138</v>
      </c>
      <c r="C486" t="s">
        <v>3155</v>
      </c>
      <c r="D486" t="s">
        <v>18</v>
      </c>
      <c r="E486">
        <v>204207.22825656299</v>
      </c>
      <c r="F486">
        <v>144.15</v>
      </c>
      <c r="G486">
        <v>13.8433114002026</v>
      </c>
      <c r="H486">
        <f>(Table2[[#This Row],[1Y Return vs Nifty]]-AVERAGE(Table2[1Y Return vs Nifty]))/_xlfn.STDEV.P(Table2[1Y Return vs Nifty])</f>
        <v>-0.17402546830844104</v>
      </c>
      <c r="I486">
        <v>-12.779499833286</v>
      </c>
      <c r="J486">
        <f>(Table2[[#This Row],[1M Return vs Nifty]]-AVERAGE(Table2[1M Return vs Nifty]))/_xlfn.STDEV.P(Table2[1M Return vs Nifty])</f>
        <v>-1.4216500588329453</v>
      </c>
      <c r="K486">
        <v>-18.411350325075599</v>
      </c>
      <c r="L486">
        <f>(Table2[[#This Row],[6M Return vs Nifty]]-AVERAGE(Table2[6M Return vs Nifty]))/_xlfn.STDEV.P(Table2[6M Return vs Nifty])</f>
        <v>-0.89131122175520405</v>
      </c>
      <c r="M486">
        <v>0.70709661833781801</v>
      </c>
      <c r="N486">
        <f>(Table2[[#This Row],[1W Return vs Nifty]]-AVERAGE(Table2[1W Return vs Nifty]))/_xlfn.STDEV.P(Table2[1W Return vs Nifty])</f>
        <v>-0.55667770806639727</v>
      </c>
      <c r="O486">
        <v>150.91999999999999</v>
      </c>
      <c r="P486">
        <v>159.79286901971</v>
      </c>
      <c r="Q486">
        <v>157.486077535666</v>
      </c>
      <c r="R486">
        <v>39.8218548890421</v>
      </c>
      <c r="S486">
        <f>(Table2[[#This Row],[Close Price]]-Table2[[#This Row],[20D EMA]])/Table2[[#This Row],[20D EMA]]</f>
        <v>-4.4858203021468208E-2</v>
      </c>
      <c r="T486">
        <f>(Table2[[#This Row],[Close Price]]-Table2[[#This Row],[50D EMA]])/Table2[[#This Row],[50D EMA]]</f>
        <v>-9.7894662732293067E-2</v>
      </c>
      <c r="U486">
        <f>(Table2[[#This Row],[Close Price]]-Table2[[#This Row],[200D EMA]])/Table2[[#This Row],[200D EMA]]</f>
        <v>-8.468099367479491E-2</v>
      </c>
      <c r="V486">
        <v>1.13040393992925</v>
      </c>
      <c r="W486">
        <v>143.12</v>
      </c>
      <c r="X486">
        <v>145.74</v>
      </c>
      <c r="Y486">
        <v>136.36000000000001</v>
      </c>
      <c r="Z486">
        <v>145.74</v>
      </c>
      <c r="AA486">
        <v>136.36000000000001</v>
      </c>
      <c r="AB486">
        <v>145.74</v>
      </c>
      <c r="AC486" s="1">
        <f>(Table2[[#This Row],[Close Price]]/Table2[[#This Row],[Day Low]])-1</f>
        <v>7.196757965343803E-3</v>
      </c>
      <c r="AD486" s="1">
        <f>(Table2[[#This Row],[Day High]]/Table2[[#This Row],[Close Price]])-1</f>
        <v>1.1030176899063493E-2</v>
      </c>
      <c r="AE486" s="1">
        <f>(Table2[[#This Row],[Close Price]]/Table2[[#This Row],[Current Week Low]])-1</f>
        <v>5.7128190085068864E-2</v>
      </c>
      <c r="AF486" s="1">
        <f>(Table2[[#This Row],[Current Week High]]/Table2[[#This Row],[Close Price]])-1</f>
        <v>1.1030176899063493E-2</v>
      </c>
      <c r="AG486" s="1">
        <f>(Table2[[#This Row],[Close Price]]/Table2[[#This Row],[Current Month Low]])-1</f>
        <v>5.7128190085068864E-2</v>
      </c>
      <c r="AH486" s="1">
        <f>(Table2[[#This Row],[Current Month High]]/Table2[[#This Row],[Close Price]])-1</f>
        <v>1.1030176899063493E-2</v>
      </c>
      <c r="AI486">
        <v>36.524453694068598</v>
      </c>
      <c r="AJ486">
        <v>47.997946611909597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-7.0000000000000007E-2</v>
      </c>
      <c r="AM486" t="s">
        <v>3202</v>
      </c>
      <c r="AN486">
        <v>-7.19</v>
      </c>
      <c r="AO486" t="s">
        <v>3202</v>
      </c>
      <c r="AP486">
        <v>5.767529660996E-2</v>
      </c>
      <c r="AQ486">
        <f>(Table2[[#This Row],[Sharpe Ratio]]-AVERAGE(Table2[Sharpe Ratio]))/_xlfn.STDEV.P(Table2[Sharpe Ratio])</f>
        <v>-6.7018658615680043E-2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349</v>
      </c>
      <c r="AT486">
        <f>_xlfn.RANK.AVG(Table2[[#This Row],[6M Return vs Nifty Z-Score]],Table2[6M Return vs Nifty Z-Score])</f>
        <v>638</v>
      </c>
      <c r="AU486">
        <f>_xlfn.RANK.AVG(Table2[[#This Row],[Sharpe Ratio Z-Score]],Table2[Sharpe Ratio Z-Score])</f>
        <v>365</v>
      </c>
      <c r="AV486">
        <f>(Table2[[#This Row],[Rank 1Y]]+Table2[[#This Row],[Rank 6M]]+Table2[[#This Row],[Rank Sharpe]])/3</f>
        <v>450.66666666666669</v>
      </c>
    </row>
    <row r="487" spans="1:48" hidden="1" x14ac:dyDescent="0.3">
      <c r="A487" t="s">
        <v>1372</v>
      </c>
      <c r="B487" t="s">
        <v>1373</v>
      </c>
      <c r="C487" t="s">
        <v>3165</v>
      </c>
      <c r="D487" t="s">
        <v>75</v>
      </c>
      <c r="E487">
        <v>8339.4545439609992</v>
      </c>
      <c r="F487">
        <v>203.82</v>
      </c>
      <c r="G487">
        <v>4.2225536087817499</v>
      </c>
      <c r="H487">
        <f>(Table2[[#This Row],[1Y Return vs Nifty]]-AVERAGE(Table2[1Y Return vs Nifty]))/_xlfn.STDEV.P(Table2[1Y Return vs Nifty])</f>
        <v>-0.34433233859320345</v>
      </c>
      <c r="I487">
        <v>-1.2013830641753001</v>
      </c>
      <c r="J487">
        <f>(Table2[[#This Row],[1M Return vs Nifty]]-AVERAGE(Table2[1M Return vs Nifty]))/_xlfn.STDEV.P(Table2[1M Return vs Nifty])</f>
        <v>-0.20383443023632353</v>
      </c>
      <c r="K487">
        <v>-19.713987277809199</v>
      </c>
      <c r="L487">
        <f>(Table2[[#This Row],[6M Return vs Nifty]]-AVERAGE(Table2[6M Return vs Nifty]))/_xlfn.STDEV.P(Table2[6M Return vs Nifty])</f>
        <v>-0.93357011936039458</v>
      </c>
      <c r="M487">
        <v>3.23107042146346</v>
      </c>
      <c r="N487">
        <f>(Table2[[#This Row],[1W Return vs Nifty]]-AVERAGE(Table2[1W Return vs Nifty]))/_xlfn.STDEV.P(Table2[1W Return vs Nifty])</f>
        <v>8.4112886272028897E-2</v>
      </c>
      <c r="O487">
        <v>205.15</v>
      </c>
      <c r="P487">
        <v>207.93160606757701</v>
      </c>
      <c r="Q487">
        <v>203.70256551017999</v>
      </c>
      <c r="R487">
        <v>53.288416355327698</v>
      </c>
      <c r="S487">
        <f>(Table2[[#This Row],[Close Price]]-Table2[[#This Row],[20D EMA]])/Table2[[#This Row],[20D EMA]]</f>
        <v>-6.4830611747502438E-3</v>
      </c>
      <c r="T487">
        <f>(Table2[[#This Row],[Close Price]]-Table2[[#This Row],[50D EMA]])/Table2[[#This Row],[50D EMA]]</f>
        <v>-1.9773838837375966E-2</v>
      </c>
      <c r="U487">
        <f>(Table2[[#This Row],[Close Price]]-Table2[[#This Row],[200D EMA]])/Table2[[#This Row],[200D EMA]]</f>
        <v>5.7649980757915531E-4</v>
      </c>
      <c r="V487">
        <v>0.78321376701077505</v>
      </c>
      <c r="W487">
        <v>203</v>
      </c>
      <c r="X487">
        <v>206.68</v>
      </c>
      <c r="Y487">
        <v>202</v>
      </c>
      <c r="Z487">
        <v>211.29</v>
      </c>
      <c r="AA487">
        <v>201.53</v>
      </c>
      <c r="AB487">
        <v>213.45</v>
      </c>
      <c r="AC487" s="1">
        <f>(Table2[[#This Row],[Close Price]]/Table2[[#This Row],[Day Low]])-1</f>
        <v>4.0394088669950534E-3</v>
      </c>
      <c r="AD487" s="1">
        <f>(Table2[[#This Row],[Day High]]/Table2[[#This Row],[Close Price]])-1</f>
        <v>1.4031989009910761E-2</v>
      </c>
      <c r="AE487" s="1">
        <f>(Table2[[#This Row],[Close Price]]/Table2[[#This Row],[Current Week Low]])-1</f>
        <v>9.0099009900990179E-3</v>
      </c>
      <c r="AF487" s="1">
        <f>(Table2[[#This Row],[Current Week High]]/Table2[[#This Row],[Close Price]])-1</f>
        <v>3.6649985281130393E-2</v>
      </c>
      <c r="AG487" s="1">
        <f>(Table2[[#This Row],[Close Price]]/Table2[[#This Row],[Current Month Low]])-1</f>
        <v>1.1363072495410131E-2</v>
      </c>
      <c r="AH487" s="1">
        <f>(Table2[[#This Row],[Current Month High]]/Table2[[#This Row],[Close Price]])-1</f>
        <v>4.7247571386517473E-2</v>
      </c>
      <c r="AI487">
        <v>25.601020508291601</v>
      </c>
      <c r="AJ487">
        <v>31.879650598511699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-0.05</v>
      </c>
      <c r="AM487" t="s">
        <v>3202</v>
      </c>
      <c r="AN487">
        <v>2.75</v>
      </c>
      <c r="AO487" t="s">
        <v>3203</v>
      </c>
      <c r="AP487">
        <v>8.6907139365320005E-2</v>
      </c>
      <c r="AQ487">
        <f>(Table2[[#This Row],[Sharpe Ratio]]-AVERAGE(Table2[Sharpe Ratio]))/_xlfn.STDEV.P(Table2[Sharpe Ratio])</f>
        <v>0.28171846911342141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430</v>
      </c>
      <c r="AT487">
        <f>_xlfn.RANK.AVG(Table2[[#This Row],[6M Return vs Nifty Z-Score]],Table2[6M Return vs Nifty Z-Score])</f>
        <v>650</v>
      </c>
      <c r="AU487">
        <f>_xlfn.RANK.AVG(Table2[[#This Row],[Sharpe Ratio Z-Score]],Table2[Sharpe Ratio Z-Score])</f>
        <v>272</v>
      </c>
      <c r="AV487">
        <f>(Table2[[#This Row],[Rank 1Y]]+Table2[[#This Row],[Rank 6M]]+Table2[[#This Row],[Rank Sharpe]])/3</f>
        <v>450.66666666666669</v>
      </c>
    </row>
    <row r="488" spans="1:48" hidden="1" x14ac:dyDescent="0.3">
      <c r="A488" t="s">
        <v>1401</v>
      </c>
      <c r="B488" t="s">
        <v>1402</v>
      </c>
      <c r="C488" t="s">
        <v>3157</v>
      </c>
      <c r="D488" t="s">
        <v>21</v>
      </c>
      <c r="E488">
        <v>7930.6299186240003</v>
      </c>
      <c r="F488">
        <v>28.57</v>
      </c>
      <c r="G488">
        <v>22.982948284085001</v>
      </c>
      <c r="H488">
        <f>(Table2[[#This Row],[1Y Return vs Nifty]]-AVERAGE(Table2[1Y Return vs Nifty]))/_xlfn.STDEV.P(Table2[1Y Return vs Nifty])</f>
        <v>-1.2235411123838455E-2</v>
      </c>
      <c r="I488">
        <v>-3.2750661410993298</v>
      </c>
      <c r="J488">
        <f>(Table2[[#This Row],[1M Return vs Nifty]]-AVERAGE(Table2[1M Return vs Nifty]))/_xlfn.STDEV.P(Table2[1M Return vs Nifty])</f>
        <v>-0.42194966522616578</v>
      </c>
      <c r="K488">
        <v>-16.545601700154901</v>
      </c>
      <c r="L488">
        <f>(Table2[[#This Row],[6M Return vs Nifty]]-AVERAGE(Table2[6M Return vs Nifty]))/_xlfn.STDEV.P(Table2[6M Return vs Nifty])</f>
        <v>-0.83078439581794439</v>
      </c>
      <c r="M488">
        <v>2.5741595422104799</v>
      </c>
      <c r="N488">
        <f>(Table2[[#This Row],[1W Return vs Nifty]]-AVERAGE(Table2[1W Return vs Nifty]))/_xlfn.STDEV.P(Table2[1W Return vs Nifty])</f>
        <v>-8.2664721412570738E-2</v>
      </c>
      <c r="O488">
        <v>28.34</v>
      </c>
      <c r="P488">
        <v>28.571850420409099</v>
      </c>
      <c r="Q488">
        <v>28.1075925657257</v>
      </c>
      <c r="R488">
        <v>54.260840098309998</v>
      </c>
      <c r="S488">
        <f>(Table2[[#This Row],[Close Price]]-Table2[[#This Row],[20D EMA]])/Table2[[#This Row],[20D EMA]]</f>
        <v>8.115737473535653E-3</v>
      </c>
      <c r="T488">
        <f>(Table2[[#This Row],[Close Price]]-Table2[[#This Row],[50D EMA]])/Table2[[#This Row],[50D EMA]]</f>
        <v>-6.4763758100070556E-5</v>
      </c>
      <c r="U488">
        <f>(Table2[[#This Row],[Close Price]]-Table2[[#This Row],[200D EMA]])/Table2[[#This Row],[200D EMA]]</f>
        <v>1.645133546009055E-2</v>
      </c>
      <c r="V488">
        <v>0.43491232449926798</v>
      </c>
      <c r="W488">
        <v>28.35</v>
      </c>
      <c r="X488">
        <v>29.24</v>
      </c>
      <c r="Y488">
        <v>27.76</v>
      </c>
      <c r="Z488">
        <v>29.27</v>
      </c>
      <c r="AA488">
        <v>27.76</v>
      </c>
      <c r="AB488">
        <v>29.5</v>
      </c>
      <c r="AC488" s="1">
        <f>(Table2[[#This Row],[Close Price]]/Table2[[#This Row],[Day Low]])-1</f>
        <v>7.7601410934744486E-3</v>
      </c>
      <c r="AD488" s="1">
        <f>(Table2[[#This Row],[Day High]]/Table2[[#This Row],[Close Price]])-1</f>
        <v>2.3451172558627942E-2</v>
      </c>
      <c r="AE488" s="1">
        <f>(Table2[[#This Row],[Close Price]]/Table2[[#This Row],[Current Week Low]])-1</f>
        <v>2.9178674351584943E-2</v>
      </c>
      <c r="AF488" s="1">
        <f>(Table2[[#This Row],[Current Week High]]/Table2[[#This Row],[Close Price]])-1</f>
        <v>2.4501225061253074E-2</v>
      </c>
      <c r="AG488" s="1">
        <f>(Table2[[#This Row],[Close Price]]/Table2[[#This Row],[Current Month Low]])-1</f>
        <v>2.9178674351584943E-2</v>
      </c>
      <c r="AH488" s="1">
        <f>(Table2[[#This Row],[Current Month High]]/Table2[[#This Row],[Close Price]])-1</f>
        <v>3.2551627581379083E-2</v>
      </c>
      <c r="AI488">
        <v>41.766864879556799</v>
      </c>
      <c r="AJ488">
        <v>51.791374945438598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-0.09</v>
      </c>
      <c r="AM488" t="s">
        <v>3202</v>
      </c>
      <c r="AN488">
        <v>4.12</v>
      </c>
      <c r="AO488" t="s">
        <v>3203</v>
      </c>
      <c r="AP488">
        <v>3.4512003127052999E-2</v>
      </c>
      <c r="AQ488">
        <f>(Table2[[#This Row],[Sharpe Ratio]]-AVERAGE(Table2[Sharpe Ratio]))/_xlfn.STDEV.P(Table2[Sharpe Ratio])</f>
        <v>-0.34335773534029135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303</v>
      </c>
      <c r="AT488">
        <f>_xlfn.RANK.AVG(Table2[[#This Row],[6M Return vs Nifty Z-Score]],Table2[6M Return vs Nifty Z-Score])</f>
        <v>616</v>
      </c>
      <c r="AU488">
        <f>_xlfn.RANK.AVG(Table2[[#This Row],[Sharpe Ratio Z-Score]],Table2[Sharpe Ratio Z-Score])</f>
        <v>434</v>
      </c>
      <c r="AV488">
        <f>(Table2[[#This Row],[Rank 1Y]]+Table2[[#This Row],[Rank 6M]]+Table2[[#This Row],[Rank Sharpe]])/3</f>
        <v>451</v>
      </c>
    </row>
    <row r="489" spans="1:48" hidden="1" x14ac:dyDescent="0.3">
      <c r="A489" t="s">
        <v>1490</v>
      </c>
      <c r="B489" t="s">
        <v>1491</v>
      </c>
      <c r="C489" t="s">
        <v>3164</v>
      </c>
      <c r="D489" t="s">
        <v>1440</v>
      </c>
      <c r="E489">
        <v>6974.4556070250001</v>
      </c>
      <c r="F489">
        <v>338.2</v>
      </c>
      <c r="G489">
        <v>18.487890127699998</v>
      </c>
      <c r="H489">
        <f>(Table2[[#This Row],[1Y Return vs Nifty]]-AVERAGE(Table2[1Y Return vs Nifty]))/_xlfn.STDEV.P(Table2[1Y Return vs Nifty])</f>
        <v>-9.1807031463826724E-2</v>
      </c>
      <c r="I489">
        <v>-9.7101337155328196</v>
      </c>
      <c r="J489">
        <f>(Table2[[#This Row],[1M Return vs Nifty]]-AVERAGE(Table2[1M Return vs Nifty]))/_xlfn.STDEV.P(Table2[1M Return vs Nifty])</f>
        <v>-1.0988063613106351</v>
      </c>
      <c r="K489">
        <v>-29.430982953085898</v>
      </c>
      <c r="L489">
        <f>(Table2[[#This Row],[6M Return vs Nifty]]-AVERAGE(Table2[6M Return vs Nifty]))/_xlfn.STDEV.P(Table2[6M Return vs Nifty])</f>
        <v>-1.2487995656077828</v>
      </c>
      <c r="M489">
        <v>5.2435139253423602</v>
      </c>
      <c r="N489">
        <f>(Table2[[#This Row],[1W Return vs Nifty]]-AVERAGE(Table2[1W Return vs Nifty]))/_xlfn.STDEV.P(Table2[1W Return vs Nifty])</f>
        <v>0.59503533218890203</v>
      </c>
      <c r="O489">
        <v>346.3</v>
      </c>
      <c r="P489">
        <v>373.03558417743102</v>
      </c>
      <c r="Q489">
        <v>381.27756796284899</v>
      </c>
      <c r="R489">
        <v>52.353452813940102</v>
      </c>
      <c r="S489">
        <f>(Table2[[#This Row],[Close Price]]-Table2[[#This Row],[20D EMA]])/Table2[[#This Row],[20D EMA]]</f>
        <v>-2.3390124169795041E-2</v>
      </c>
      <c r="T489">
        <f>(Table2[[#This Row],[Close Price]]-Table2[[#This Row],[50D EMA]])/Table2[[#This Row],[50D EMA]]</f>
        <v>-9.3384078235447365E-2</v>
      </c>
      <c r="U489">
        <f>(Table2[[#This Row],[Close Price]]-Table2[[#This Row],[200D EMA]])/Table2[[#This Row],[200D EMA]]</f>
        <v>-0.11298217252331615</v>
      </c>
      <c r="V489">
        <v>0.75648517815460803</v>
      </c>
      <c r="W489">
        <v>334.5</v>
      </c>
      <c r="X489">
        <v>345.3</v>
      </c>
      <c r="Y489">
        <v>319.3</v>
      </c>
      <c r="Z489">
        <v>345.3</v>
      </c>
      <c r="AA489">
        <v>319.3</v>
      </c>
      <c r="AB489">
        <v>345.3</v>
      </c>
      <c r="AC489" s="1">
        <f>(Table2[[#This Row],[Close Price]]/Table2[[#This Row],[Day Low]])-1</f>
        <v>1.1061285500747253E-2</v>
      </c>
      <c r="AD489" s="1">
        <f>(Table2[[#This Row],[Day High]]/Table2[[#This Row],[Close Price]])-1</f>
        <v>2.0993494973388538E-2</v>
      </c>
      <c r="AE489" s="1">
        <f>(Table2[[#This Row],[Close Price]]/Table2[[#This Row],[Current Week Low]])-1</f>
        <v>5.9191982461634707E-2</v>
      </c>
      <c r="AF489" s="1">
        <f>(Table2[[#This Row],[Current Week High]]/Table2[[#This Row],[Close Price]])-1</f>
        <v>2.0993494973388538E-2</v>
      </c>
      <c r="AG489" s="1">
        <f>(Table2[[#This Row],[Close Price]]/Table2[[#This Row],[Current Month Low]])-1</f>
        <v>5.9191982461634707E-2</v>
      </c>
      <c r="AH489" s="1">
        <f>(Table2[[#This Row],[Current Month High]]/Table2[[#This Row],[Close Price]])-1</f>
        <v>2.0993494973388538E-2</v>
      </c>
      <c r="AI489">
        <v>73.861620342992296</v>
      </c>
      <c r="AJ489">
        <v>44.6844919786096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-0.16</v>
      </c>
      <c r="AM489" t="s">
        <v>3202</v>
      </c>
      <c r="AN489">
        <v>-1.01</v>
      </c>
      <c r="AO489" t="s">
        <v>3202</v>
      </c>
      <c r="AP489">
        <v>7.0769968009350995E-2</v>
      </c>
      <c r="AQ489">
        <f>(Table2[[#This Row],[Sharpe Ratio]]-AVERAGE(Table2[Sharpe Ratio]))/_xlfn.STDEV.P(Table2[Sharpe Ratio])</f>
        <v>8.9201328286879822E-2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325</v>
      </c>
      <c r="AT489">
        <f>_xlfn.RANK.AVG(Table2[[#This Row],[6M Return vs Nifty Z-Score]],Table2[6M Return vs Nifty Z-Score])</f>
        <v>709</v>
      </c>
      <c r="AU489">
        <f>_xlfn.RANK.AVG(Table2[[#This Row],[Sharpe Ratio Z-Score]],Table2[Sharpe Ratio Z-Score])</f>
        <v>319</v>
      </c>
      <c r="AV489">
        <f>(Table2[[#This Row],[Rank 1Y]]+Table2[[#This Row],[Rank 6M]]+Table2[[#This Row],[Rank Sharpe]])/3</f>
        <v>451</v>
      </c>
    </row>
    <row r="490" spans="1:48" hidden="1" x14ac:dyDescent="0.3">
      <c r="A490" t="s">
        <v>675</v>
      </c>
      <c r="B490" t="s">
        <v>676</v>
      </c>
      <c r="C490" t="s">
        <v>3167</v>
      </c>
      <c r="D490" t="s">
        <v>264</v>
      </c>
      <c r="E490">
        <v>27702.981290719999</v>
      </c>
      <c r="F490">
        <v>1429.25</v>
      </c>
      <c r="G490">
        <v>8.9288670579918694</v>
      </c>
      <c r="H490">
        <f>(Table2[[#This Row],[1Y Return vs Nifty]]-AVERAGE(Table2[1Y Return vs Nifty]))/_xlfn.STDEV.P(Table2[1Y Return vs Nifty])</f>
        <v>-0.26102107231968802</v>
      </c>
      <c r="I490">
        <v>1.08312736605289</v>
      </c>
      <c r="J490">
        <f>(Table2[[#This Row],[1M Return vs Nifty]]-AVERAGE(Table2[1M Return vs Nifty]))/_xlfn.STDEV.P(Table2[1M Return vs Nifty])</f>
        <v>3.6456159425571247E-2</v>
      </c>
      <c r="K490">
        <v>-12.8998961376446</v>
      </c>
      <c r="L490">
        <f>(Table2[[#This Row],[6M Return vs Nifty]]-AVERAGE(Table2[6M Return vs Nifty]))/_xlfn.STDEV.P(Table2[6M Return vs Nifty])</f>
        <v>-0.71251391551144572</v>
      </c>
      <c r="M490">
        <v>2.9708533372822998</v>
      </c>
      <c r="N490">
        <f>(Table2[[#This Row],[1W Return vs Nifty]]-AVERAGE(Table2[1W Return vs Nifty]))/_xlfn.STDEV.P(Table2[1W Return vs Nifty])</f>
        <v>1.8048547639447042E-2</v>
      </c>
      <c r="O490">
        <v>1427.06</v>
      </c>
      <c r="P490">
        <v>1469.37103212237</v>
      </c>
      <c r="Q490">
        <v>1438.9548641783299</v>
      </c>
      <c r="R490">
        <v>60.828041601526003</v>
      </c>
      <c r="S490">
        <f>(Table2[[#This Row],[Close Price]]-Table2[[#This Row],[20D EMA]])/Table2[[#This Row],[20D EMA]]</f>
        <v>1.5346236318024853E-3</v>
      </c>
      <c r="T490">
        <f>(Table2[[#This Row],[Close Price]]-Table2[[#This Row],[50D EMA]])/Table2[[#This Row],[50D EMA]]</f>
        <v>-2.7304902060318229E-2</v>
      </c>
      <c r="U490">
        <f>(Table2[[#This Row],[Close Price]]-Table2[[#This Row],[200D EMA]])/Table2[[#This Row],[200D EMA]]</f>
        <v>-6.7443840108713611E-3</v>
      </c>
      <c r="V490">
        <v>0.64175352703094501</v>
      </c>
      <c r="W490">
        <v>1427</v>
      </c>
      <c r="X490">
        <v>1461.8</v>
      </c>
      <c r="Y490">
        <v>1358.1</v>
      </c>
      <c r="Z490">
        <v>1462</v>
      </c>
      <c r="AA490">
        <v>1358.1</v>
      </c>
      <c r="AB490">
        <v>1462</v>
      </c>
      <c r="AC490" s="1">
        <f>(Table2[[#This Row],[Close Price]]/Table2[[#This Row],[Day Low]])-1</f>
        <v>1.5767344078485568E-3</v>
      </c>
      <c r="AD490" s="1">
        <f>(Table2[[#This Row],[Day High]]/Table2[[#This Row],[Close Price]])-1</f>
        <v>2.2774182263424869E-2</v>
      </c>
      <c r="AE490" s="1">
        <f>(Table2[[#This Row],[Close Price]]/Table2[[#This Row],[Current Week Low]])-1</f>
        <v>5.2389367498711481E-2</v>
      </c>
      <c r="AF490" s="1">
        <f>(Table2[[#This Row],[Current Week High]]/Table2[[#This Row],[Close Price]])-1</f>
        <v>2.2914115794997469E-2</v>
      </c>
      <c r="AG490" s="1">
        <f>(Table2[[#This Row],[Close Price]]/Table2[[#This Row],[Current Month Low]])-1</f>
        <v>5.2389367498711481E-2</v>
      </c>
      <c r="AH490" s="1">
        <f>(Table2[[#This Row],[Current Month High]]/Table2[[#This Row],[Close Price]])-1</f>
        <v>2.2914115794997469E-2</v>
      </c>
      <c r="AI490">
        <v>28.819310827357</v>
      </c>
      <c r="AJ490">
        <v>39.357449297971897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-0.04</v>
      </c>
      <c r="AM490" t="s">
        <v>3202</v>
      </c>
      <c r="AN490">
        <v>0.56000000000000005</v>
      </c>
      <c r="AO490" t="s">
        <v>3203</v>
      </c>
      <c r="AP490">
        <v>4.8460557507586002E-2</v>
      </c>
      <c r="AQ490">
        <f>(Table2[[#This Row],[Sharpe Ratio]]-AVERAGE(Table2[Sharpe Ratio]))/_xlfn.STDEV.P(Table2[Sharpe Ratio])</f>
        <v>-0.17695088814457999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390</v>
      </c>
      <c r="AT490">
        <f>_xlfn.RANK.AVG(Table2[[#This Row],[6M Return vs Nifty Z-Score]],Table2[6M Return vs Nifty Z-Score])</f>
        <v>571</v>
      </c>
      <c r="AU490">
        <f>_xlfn.RANK.AVG(Table2[[#This Row],[Sharpe Ratio Z-Score]],Table2[Sharpe Ratio Z-Score])</f>
        <v>393</v>
      </c>
      <c r="AV490">
        <f>(Table2[[#This Row],[Rank 1Y]]+Table2[[#This Row],[Rank 6M]]+Table2[[#This Row],[Rank Sharpe]])/3</f>
        <v>451.33333333333331</v>
      </c>
    </row>
    <row r="491" spans="1:48" hidden="1" x14ac:dyDescent="0.3">
      <c r="A491" t="s">
        <v>1405</v>
      </c>
      <c r="B491" t="s">
        <v>1406</v>
      </c>
      <c r="C491" t="s">
        <v>590</v>
      </c>
      <c r="D491" t="s">
        <v>590</v>
      </c>
      <c r="E491">
        <v>7847.9032225000001</v>
      </c>
      <c r="F491">
        <v>381</v>
      </c>
      <c r="G491">
        <v>4.4785838818187402</v>
      </c>
      <c r="H491">
        <f>(Table2[[#This Row],[1Y Return vs Nifty]]-AVERAGE(Table2[1Y Return vs Nifty]))/_xlfn.STDEV.P(Table2[1Y Return vs Nifty])</f>
        <v>-0.33980008495534908</v>
      </c>
      <c r="I491">
        <v>11.836347282066599</v>
      </c>
      <c r="J491">
        <f>(Table2[[#This Row],[1M Return vs Nifty]]-AVERAGE(Table2[1M Return vs Nifty]))/_xlfn.STDEV.P(Table2[1M Return vs Nifty])</f>
        <v>1.1675070490137052</v>
      </c>
      <c r="K491">
        <v>-9.0662382606100298</v>
      </c>
      <c r="L491">
        <f>(Table2[[#This Row],[6M Return vs Nifty]]-AVERAGE(Table2[6M Return vs Nifty]))/_xlfn.STDEV.P(Table2[6M Return vs Nifty])</f>
        <v>-0.58814606663462365</v>
      </c>
      <c r="M491">
        <v>4.5210959253358904</v>
      </c>
      <c r="N491">
        <f>(Table2[[#This Row],[1W Return vs Nifty]]-AVERAGE(Table2[1W Return vs Nifty]))/_xlfn.STDEV.P(Table2[1W Return vs Nifty])</f>
        <v>0.41162666962209837</v>
      </c>
      <c r="O491">
        <v>379.08</v>
      </c>
      <c r="P491">
        <v>382.42742631024601</v>
      </c>
      <c r="Q491">
        <v>358.85557973648002</v>
      </c>
      <c r="R491">
        <v>65.092555976029203</v>
      </c>
      <c r="S491">
        <f>(Table2[[#This Row],[Close Price]]-Table2[[#This Row],[20D EMA]])/Table2[[#This Row],[20D EMA]]</f>
        <v>5.0648939537828851E-3</v>
      </c>
      <c r="T491">
        <f>(Table2[[#This Row],[Close Price]]-Table2[[#This Row],[50D EMA]])/Table2[[#This Row],[50D EMA]]</f>
        <v>-3.7325416851457702E-3</v>
      </c>
      <c r="U491">
        <f>(Table2[[#This Row],[Close Price]]-Table2[[#This Row],[200D EMA]])/Table2[[#This Row],[200D EMA]]</f>
        <v>6.170844627741718E-2</v>
      </c>
      <c r="V491">
        <v>0.62668244685115404</v>
      </c>
      <c r="W491">
        <v>375.15</v>
      </c>
      <c r="X491">
        <v>399.5</v>
      </c>
      <c r="Y491">
        <v>373.05</v>
      </c>
      <c r="Z491">
        <v>399.5</v>
      </c>
      <c r="AA491">
        <v>373.05</v>
      </c>
      <c r="AB491">
        <v>399.5</v>
      </c>
      <c r="AC491" s="1">
        <f>(Table2[[#This Row],[Close Price]]/Table2[[#This Row],[Day Low]])-1</f>
        <v>1.5593762495001995E-2</v>
      </c>
      <c r="AD491" s="1">
        <f>(Table2[[#This Row],[Day High]]/Table2[[#This Row],[Close Price]])-1</f>
        <v>4.8556430446194287E-2</v>
      </c>
      <c r="AE491" s="1">
        <f>(Table2[[#This Row],[Close Price]]/Table2[[#This Row],[Current Week Low]])-1</f>
        <v>2.1310816244471287E-2</v>
      </c>
      <c r="AF491" s="1">
        <f>(Table2[[#This Row],[Current Week High]]/Table2[[#This Row],[Close Price]])-1</f>
        <v>4.8556430446194287E-2</v>
      </c>
      <c r="AG491" s="1">
        <f>(Table2[[#This Row],[Close Price]]/Table2[[#This Row],[Current Month Low]])-1</f>
        <v>2.1310816244471287E-2</v>
      </c>
      <c r="AH491" s="1">
        <f>(Table2[[#This Row],[Current Month High]]/Table2[[#This Row],[Close Price]])-1</f>
        <v>4.8556430446194287E-2</v>
      </c>
      <c r="AI491">
        <v>18.280839895013099</v>
      </c>
      <c r="AJ491">
        <v>49.148561362301798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0.03</v>
      </c>
      <c r="AM491" t="s">
        <v>3203</v>
      </c>
      <c r="AN491">
        <v>2.08</v>
      </c>
      <c r="AO491" t="s">
        <v>3203</v>
      </c>
      <c r="AP491">
        <v>4.5191733767315001E-2</v>
      </c>
      <c r="AQ491">
        <f>(Table2[[#This Row],[Sharpe Ratio]]-AVERAGE(Table2[Sharpe Ratio]))/_xlfn.STDEV.P(Table2[Sharpe Ratio])</f>
        <v>-0.21594809443687854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429</v>
      </c>
      <c r="AT491">
        <f>_xlfn.RANK.AVG(Table2[[#This Row],[6M Return vs Nifty Z-Score]],Table2[6M Return vs Nifty Z-Score])</f>
        <v>527</v>
      </c>
      <c r="AU491">
        <f>_xlfn.RANK.AVG(Table2[[#This Row],[Sharpe Ratio Z-Score]],Table2[Sharpe Ratio Z-Score])</f>
        <v>400</v>
      </c>
      <c r="AV491">
        <f>(Table2[[#This Row],[Rank 1Y]]+Table2[[#This Row],[Rank 6M]]+Table2[[#This Row],[Rank Sharpe]])/3</f>
        <v>452</v>
      </c>
    </row>
    <row r="492" spans="1:48" hidden="1" x14ac:dyDescent="0.3">
      <c r="A492" t="s">
        <v>2130</v>
      </c>
      <c r="B492" t="s">
        <v>2131</v>
      </c>
      <c r="C492" t="s">
        <v>3159</v>
      </c>
      <c r="D492" t="s">
        <v>547</v>
      </c>
      <c r="E492">
        <v>2935.1115587999998</v>
      </c>
      <c r="F492">
        <v>395.8</v>
      </c>
      <c r="G492">
        <v>-13.765359189781901</v>
      </c>
      <c r="H492">
        <f>(Table2[[#This Row],[1Y Return vs Nifty]]-AVERAGE(Table2[1Y Return vs Nifty]))/_xlfn.STDEV.P(Table2[1Y Return vs Nifty])</f>
        <v>-0.66275477454834109</v>
      </c>
      <c r="I492">
        <v>-7.6315097105971299</v>
      </c>
      <c r="J492">
        <f>(Table2[[#This Row],[1M Return vs Nifty]]-AVERAGE(Table2[1M Return vs Nifty]))/_xlfn.STDEV.P(Table2[1M Return vs Nifty])</f>
        <v>-0.88017142700592466</v>
      </c>
      <c r="K492">
        <v>10.9997305927987</v>
      </c>
      <c r="L492">
        <f>(Table2[[#This Row],[6M Return vs Nifty]]-AVERAGE(Table2[6M Return vs Nifty]))/_xlfn.STDEV.P(Table2[6M Return vs Nifty])</f>
        <v>6.2814833365700193E-2</v>
      </c>
      <c r="M492">
        <v>1.8658976184204199</v>
      </c>
      <c r="N492">
        <f>(Table2[[#This Row],[1W Return vs Nifty]]-AVERAGE(Table2[1W Return vs Nifty]))/_xlfn.STDEV.P(Table2[1W Return vs Nifty])</f>
        <v>-0.26247941621275978</v>
      </c>
      <c r="O492">
        <v>407.78</v>
      </c>
      <c r="P492">
        <v>421.20051566014803</v>
      </c>
      <c r="Q492">
        <v>394.76432253154502</v>
      </c>
      <c r="R492">
        <v>50.2206514015853</v>
      </c>
      <c r="S492">
        <f>(Table2[[#This Row],[Close Price]]-Table2[[#This Row],[20D EMA]])/Table2[[#This Row],[20D EMA]]</f>
        <v>-2.9378586492716567E-2</v>
      </c>
      <c r="T492">
        <f>(Table2[[#This Row],[Close Price]]-Table2[[#This Row],[50D EMA]])/Table2[[#This Row],[50D EMA]]</f>
        <v>-6.0305044072269859E-2</v>
      </c>
      <c r="U492">
        <f>(Table2[[#This Row],[Close Price]]-Table2[[#This Row],[200D EMA]])/Table2[[#This Row],[200D EMA]]</f>
        <v>2.6235336106702816E-3</v>
      </c>
      <c r="V492">
        <v>0.28989213647642698</v>
      </c>
      <c r="W492">
        <v>393.1</v>
      </c>
      <c r="X492">
        <v>404.75</v>
      </c>
      <c r="Y492">
        <v>385.45</v>
      </c>
      <c r="Z492">
        <v>406.9</v>
      </c>
      <c r="AA492">
        <v>385.45</v>
      </c>
      <c r="AB492">
        <v>408.9</v>
      </c>
      <c r="AC492" s="1">
        <f>(Table2[[#This Row],[Close Price]]/Table2[[#This Row],[Day Low]])-1</f>
        <v>6.8684813024675329E-3</v>
      </c>
      <c r="AD492" s="1">
        <f>(Table2[[#This Row],[Day High]]/Table2[[#This Row],[Close Price]])-1</f>
        <v>2.261243052046491E-2</v>
      </c>
      <c r="AE492" s="1">
        <f>(Table2[[#This Row],[Close Price]]/Table2[[#This Row],[Current Week Low]])-1</f>
        <v>2.6851731742119744E-2</v>
      </c>
      <c r="AF492" s="1">
        <f>(Table2[[#This Row],[Current Week High]]/Table2[[#This Row],[Close Price]])-1</f>
        <v>2.8044466902475973E-2</v>
      </c>
      <c r="AG492" s="1">
        <f>(Table2[[#This Row],[Close Price]]/Table2[[#This Row],[Current Month Low]])-1</f>
        <v>2.6851731742119744E-2</v>
      </c>
      <c r="AH492" s="1">
        <f>(Table2[[#This Row],[Current Month High]]/Table2[[#This Row],[Close Price]])-1</f>
        <v>3.3097524002021039E-2</v>
      </c>
      <c r="AI492">
        <v>27.5896917635169</v>
      </c>
      <c r="AJ492">
        <v>34.146754787324099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-0.1</v>
      </c>
      <c r="AM492" t="s">
        <v>3202</v>
      </c>
      <c r="AN492">
        <v>-2.89</v>
      </c>
      <c r="AO492" t="s">
        <v>3202</v>
      </c>
      <c r="AP492">
        <v>4.6507672911859999E-3</v>
      </c>
      <c r="AQ492">
        <f>(Table2[[#This Row],[Sharpe Ratio]]-AVERAGE(Table2[Sharpe Ratio]))/_xlfn.STDEV.P(Table2[Sharpe Ratio])</f>
        <v>-0.69960354929713109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556</v>
      </c>
      <c r="AT492">
        <f>_xlfn.RANK.AVG(Table2[[#This Row],[6M Return vs Nifty Z-Score]],Table2[6M Return vs Nifty Z-Score])</f>
        <v>285</v>
      </c>
      <c r="AU492">
        <f>_xlfn.RANK.AVG(Table2[[#This Row],[Sharpe Ratio Z-Score]],Table2[Sharpe Ratio Z-Score])</f>
        <v>516</v>
      </c>
      <c r="AV492">
        <f>(Table2[[#This Row],[Rank 1Y]]+Table2[[#This Row],[Rank 6M]]+Table2[[#This Row],[Rank Sharpe]])/3</f>
        <v>452.33333333333331</v>
      </c>
    </row>
    <row r="493" spans="1:48" hidden="1" x14ac:dyDescent="0.3">
      <c r="A493" t="s">
        <v>227</v>
      </c>
      <c r="B493" t="s">
        <v>228</v>
      </c>
      <c r="C493" t="s">
        <v>3157</v>
      </c>
      <c r="D493" t="s">
        <v>54</v>
      </c>
      <c r="E493">
        <v>109639.900898775</v>
      </c>
      <c r="F493">
        <v>1283</v>
      </c>
      <c r="G493">
        <v>-12.388429494136799</v>
      </c>
      <c r="H493">
        <f>(Table2[[#This Row],[1Y Return vs Nifty]]-AVERAGE(Table2[1Y Return vs Nifty]))/_xlfn.STDEV.P(Table2[1Y Return vs Nifty])</f>
        <v>-0.63838033418184725</v>
      </c>
      <c r="I493">
        <v>-10.8012292571622</v>
      </c>
      <c r="J493">
        <f>(Table2[[#This Row],[1M Return vs Nifty]]-AVERAGE(Table2[1M Return vs Nifty]))/_xlfn.STDEV.P(Table2[1M Return vs Nifty])</f>
        <v>-1.2135705521878026</v>
      </c>
      <c r="K493">
        <v>-10.292523297479599</v>
      </c>
      <c r="L493">
        <f>(Table2[[#This Row],[6M Return vs Nifty]]-AVERAGE(Table2[6M Return vs Nifty]))/_xlfn.STDEV.P(Table2[6M Return vs Nifty])</f>
        <v>-0.62792802867638864</v>
      </c>
      <c r="M493">
        <v>2.0224423259719302</v>
      </c>
      <c r="N493">
        <f>(Table2[[#This Row],[1W Return vs Nifty]]-AVERAGE(Table2[1W Return vs Nifty]))/_xlfn.STDEV.P(Table2[1W Return vs Nifty])</f>
        <v>-0.22273559000178941</v>
      </c>
      <c r="O493">
        <v>1358.45</v>
      </c>
      <c r="P493">
        <v>1419.46732283764</v>
      </c>
      <c r="Q493">
        <v>1339.3970182114101</v>
      </c>
      <c r="R493">
        <v>39.580341413987298</v>
      </c>
      <c r="S493">
        <f>(Table2[[#This Row],[Close Price]]-Table2[[#This Row],[20D EMA]])/Table2[[#This Row],[20D EMA]]</f>
        <v>-5.5541241856527694E-2</v>
      </c>
      <c r="T493">
        <f>(Table2[[#This Row],[Close Price]]-Table2[[#This Row],[50D EMA]])/Table2[[#This Row],[50D EMA]]</f>
        <v>-9.6139812901666427E-2</v>
      </c>
      <c r="U493">
        <f>(Table2[[#This Row],[Close Price]]-Table2[[#This Row],[200D EMA]])/Table2[[#This Row],[200D EMA]]</f>
        <v>-4.2106274274614233E-2</v>
      </c>
      <c r="V493">
        <v>1.3822226450863699</v>
      </c>
      <c r="W493">
        <v>1267</v>
      </c>
      <c r="X493">
        <v>1320</v>
      </c>
      <c r="Y493">
        <v>1221.0999999999999</v>
      </c>
      <c r="Z493">
        <v>1320</v>
      </c>
      <c r="AA493">
        <v>1221.0999999999999</v>
      </c>
      <c r="AB493">
        <v>1320</v>
      </c>
      <c r="AC493" s="1">
        <f>(Table2[[#This Row],[Close Price]]/Table2[[#This Row],[Day Low]])-1</f>
        <v>1.2628255722178405E-2</v>
      </c>
      <c r="AD493" s="1">
        <f>(Table2[[#This Row],[Day High]]/Table2[[#This Row],[Close Price]])-1</f>
        <v>2.8838659392049992E-2</v>
      </c>
      <c r="AE493" s="1">
        <f>(Table2[[#This Row],[Close Price]]/Table2[[#This Row],[Current Week Low]])-1</f>
        <v>5.069199901727961E-2</v>
      </c>
      <c r="AF493" s="1">
        <f>(Table2[[#This Row],[Current Week High]]/Table2[[#This Row],[Close Price]])-1</f>
        <v>2.8838659392049992E-2</v>
      </c>
      <c r="AG493" s="1">
        <f>(Table2[[#This Row],[Close Price]]/Table2[[#This Row],[Current Month Low]])-1</f>
        <v>5.069199901727961E-2</v>
      </c>
      <c r="AH493" s="1">
        <f>(Table2[[#This Row],[Current Month High]]/Table2[[#This Row],[Close Price]])-1</f>
        <v>2.8838659392049992E-2</v>
      </c>
      <c r="AI493">
        <v>28.760717069368599</v>
      </c>
      <c r="AJ493">
        <v>26.8789556962025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-0.12</v>
      </c>
      <c r="AM493" t="s">
        <v>3202</v>
      </c>
      <c r="AN493">
        <v>-9.08</v>
      </c>
      <c r="AO493" t="s">
        <v>3202</v>
      </c>
      <c r="AP493">
        <v>8.8259995203401997E-2</v>
      </c>
      <c r="AQ493">
        <f>(Table2[[#This Row],[Sharpe Ratio]]-AVERAGE(Table2[Sharpe Ratio]))/_xlfn.STDEV.P(Table2[Sharpe Ratio])</f>
        <v>0.2978580968184778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546</v>
      </c>
      <c r="AT493">
        <f>_xlfn.RANK.AVG(Table2[[#This Row],[6M Return vs Nifty Z-Score]],Table2[6M Return vs Nifty Z-Score])</f>
        <v>546</v>
      </c>
      <c r="AU493">
        <f>_xlfn.RANK.AVG(Table2[[#This Row],[Sharpe Ratio Z-Score]],Table2[Sharpe Ratio Z-Score])</f>
        <v>266</v>
      </c>
      <c r="AV493">
        <f>(Table2[[#This Row],[Rank 1Y]]+Table2[[#This Row],[Rank 6M]]+Table2[[#This Row],[Rank Sharpe]])/3</f>
        <v>452.66666666666669</v>
      </c>
    </row>
    <row r="494" spans="1:48" hidden="1" x14ac:dyDescent="0.3">
      <c r="A494" t="s">
        <v>1209</v>
      </c>
      <c r="B494" t="s">
        <v>1210</v>
      </c>
      <c r="C494" t="s">
        <v>3155</v>
      </c>
      <c r="D494" t="s">
        <v>18</v>
      </c>
      <c r="E494">
        <v>9913.0318979999993</v>
      </c>
      <c r="F494">
        <v>655.6</v>
      </c>
      <c r="G494">
        <v>-11.6418776400791</v>
      </c>
      <c r="H494">
        <f>(Table2[[#This Row],[1Y Return vs Nifty]]-AVERAGE(Table2[1Y Return vs Nifty]))/_xlfn.STDEV.P(Table2[1Y Return vs Nifty])</f>
        <v>-0.62516485651092712</v>
      </c>
      <c r="I494">
        <v>-27.273088507532101</v>
      </c>
      <c r="J494">
        <f>(Table2[[#This Row],[1M Return vs Nifty]]-AVERAGE(Table2[1M Return vs Nifty]))/_xlfn.STDEV.P(Table2[1M Return vs Nifty])</f>
        <v>-2.9461224021278221</v>
      </c>
      <c r="K494">
        <v>-36.7096669351616</v>
      </c>
      <c r="L494">
        <f>(Table2[[#This Row],[6M Return vs Nifty]]-AVERAGE(Table2[6M Return vs Nifty]))/_xlfn.STDEV.P(Table2[6M Return vs Nifty])</f>
        <v>-1.4849276444662847</v>
      </c>
      <c r="M494">
        <v>3.09027792239231</v>
      </c>
      <c r="N494">
        <f>(Table2[[#This Row],[1W Return vs Nifty]]-AVERAGE(Table2[1W Return vs Nifty]))/_xlfn.STDEV.P(Table2[1W Return vs Nifty])</f>
        <v>4.8368256495574961E-2</v>
      </c>
      <c r="O494">
        <v>740.97</v>
      </c>
      <c r="P494">
        <v>831.662811166697</v>
      </c>
      <c r="Q494">
        <v>854.98589627824799</v>
      </c>
      <c r="R494">
        <v>35.270947996219398</v>
      </c>
      <c r="S494">
        <f>(Table2[[#This Row],[Close Price]]-Table2[[#This Row],[20D EMA]])/Table2[[#This Row],[20D EMA]]</f>
        <v>-0.11521384131611266</v>
      </c>
      <c r="T494">
        <f>(Table2[[#This Row],[Close Price]]-Table2[[#This Row],[50D EMA]])/Table2[[#This Row],[50D EMA]]</f>
        <v>-0.21169975235481253</v>
      </c>
      <c r="U494">
        <f>(Table2[[#This Row],[Close Price]]-Table2[[#This Row],[200D EMA]])/Table2[[#This Row],[200D EMA]]</f>
        <v>-0.2332037255189523</v>
      </c>
      <c r="V494">
        <v>2.0266229784296801</v>
      </c>
      <c r="W494">
        <v>647.65</v>
      </c>
      <c r="X494">
        <v>672</v>
      </c>
      <c r="Y494">
        <v>610</v>
      </c>
      <c r="Z494">
        <v>676.9</v>
      </c>
      <c r="AA494">
        <v>610</v>
      </c>
      <c r="AB494">
        <v>676.9</v>
      </c>
      <c r="AC494" s="1">
        <f>(Table2[[#This Row],[Close Price]]/Table2[[#This Row],[Day Low]])-1</f>
        <v>1.2275148614220743E-2</v>
      </c>
      <c r="AD494" s="1">
        <f>(Table2[[#This Row],[Day High]]/Table2[[#This Row],[Close Price]])-1</f>
        <v>2.501525320317266E-2</v>
      </c>
      <c r="AE494" s="1">
        <f>(Table2[[#This Row],[Close Price]]/Table2[[#This Row],[Current Week Low]])-1</f>
        <v>7.475409836065583E-2</v>
      </c>
      <c r="AF494" s="1">
        <f>(Table2[[#This Row],[Current Week High]]/Table2[[#This Row],[Close Price]])-1</f>
        <v>3.248932275777916E-2</v>
      </c>
      <c r="AG494" s="1">
        <f>(Table2[[#This Row],[Close Price]]/Table2[[#This Row],[Current Month Low]])-1</f>
        <v>7.475409836065583E-2</v>
      </c>
      <c r="AH494" s="1">
        <f>(Table2[[#This Row],[Current Month High]]/Table2[[#This Row],[Close Price]])-1</f>
        <v>3.248932275777916E-2</v>
      </c>
      <c r="AI494">
        <v>94.478340451494802</v>
      </c>
      <c r="AJ494">
        <v>15.199437708662799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-0.26</v>
      </c>
      <c r="AM494" t="s">
        <v>3202</v>
      </c>
      <c r="AN494">
        <v>-25.46</v>
      </c>
      <c r="AO494" t="s">
        <v>3202</v>
      </c>
      <c r="AP494">
        <v>0.15919474096458999</v>
      </c>
      <c r="AQ494">
        <f>(Table2[[#This Row],[Sharpe Ratio]]-AVERAGE(Table2[Sharpe Ratio]))/_xlfn.STDEV.P(Table2[Sharpe Ratio])</f>
        <v>1.1441126316412895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542</v>
      </c>
      <c r="AT494">
        <f>_xlfn.RANK.AVG(Table2[[#This Row],[6M Return vs Nifty Z-Score]],Table2[6M Return vs Nifty Z-Score])</f>
        <v>730</v>
      </c>
      <c r="AU494">
        <f>_xlfn.RANK.AVG(Table2[[#This Row],[Sharpe Ratio Z-Score]],Table2[Sharpe Ratio Z-Score])</f>
        <v>89</v>
      </c>
      <c r="AV494">
        <f>(Table2[[#This Row],[Rank 1Y]]+Table2[[#This Row],[Rank 6M]]+Table2[[#This Row],[Rank Sharpe]])/3</f>
        <v>453.66666666666669</v>
      </c>
    </row>
    <row r="495" spans="1:48" hidden="1" x14ac:dyDescent="0.3">
      <c r="A495" t="s">
        <v>412</v>
      </c>
      <c r="B495" t="s">
        <v>413</v>
      </c>
      <c r="C495" t="s">
        <v>3163</v>
      </c>
      <c r="D495" t="s">
        <v>414</v>
      </c>
      <c r="E495">
        <v>55475.267428350002</v>
      </c>
      <c r="F495">
        <v>2866.6</v>
      </c>
      <c r="G495">
        <v>-12.6689653851448</v>
      </c>
      <c r="H495">
        <f>(Table2[[#This Row],[1Y Return vs Nifty]]-AVERAGE(Table2[1Y Return vs Nifty]))/_xlfn.STDEV.P(Table2[1Y Return vs Nifty])</f>
        <v>-0.64334638681885725</v>
      </c>
      <c r="I495">
        <v>2.7584533268070799</v>
      </c>
      <c r="J495">
        <f>(Table2[[#This Row],[1M Return vs Nifty]]-AVERAGE(Table2[1M Return vs Nifty]))/_xlfn.STDEV.P(Table2[1M Return vs Nifty])</f>
        <v>0.21267118460507728</v>
      </c>
      <c r="K495">
        <v>8.7862253705053508</v>
      </c>
      <c r="L495">
        <f>(Table2[[#This Row],[6M Return vs Nifty]]-AVERAGE(Table2[6M Return vs Nifty]))/_xlfn.STDEV.P(Table2[6M Return vs Nifty])</f>
        <v>-8.9935782881791684E-3</v>
      </c>
      <c r="M495">
        <v>-0.35015350694557901</v>
      </c>
      <c r="N495">
        <f>(Table2[[#This Row],[1W Return vs Nifty]]-AVERAGE(Table2[1W Return vs Nifty]))/_xlfn.STDEV.P(Table2[1W Return vs Nifty])</f>
        <v>-0.82509409785053456</v>
      </c>
      <c r="O495">
        <v>2904.28</v>
      </c>
      <c r="P495">
        <v>2953.9717567604098</v>
      </c>
      <c r="Q495">
        <v>2836.9647643509802</v>
      </c>
      <c r="R495">
        <v>46.274356355527203</v>
      </c>
      <c r="S495">
        <f>(Table2[[#This Row],[Close Price]]-Table2[[#This Row],[20D EMA]])/Table2[[#This Row],[20D EMA]]</f>
        <v>-1.2973955679204584E-2</v>
      </c>
      <c r="T495">
        <f>(Table2[[#This Row],[Close Price]]-Table2[[#This Row],[50D EMA]])/Table2[[#This Row],[50D EMA]]</f>
        <v>-2.9577722454675593E-2</v>
      </c>
      <c r="U495">
        <f>(Table2[[#This Row],[Close Price]]-Table2[[#This Row],[200D EMA]])/Table2[[#This Row],[200D EMA]]</f>
        <v>1.0446106353315754E-2</v>
      </c>
      <c r="V495">
        <v>0.61370122769519797</v>
      </c>
      <c r="W495">
        <v>2849</v>
      </c>
      <c r="X495">
        <v>2893.3</v>
      </c>
      <c r="Y495">
        <v>2745.5</v>
      </c>
      <c r="Z495">
        <v>2893.3</v>
      </c>
      <c r="AA495">
        <v>2745.5</v>
      </c>
      <c r="AB495">
        <v>2893.3</v>
      </c>
      <c r="AC495" s="1">
        <f>(Table2[[#This Row],[Close Price]]/Table2[[#This Row],[Day Low]])-1</f>
        <v>6.1776061776062097E-3</v>
      </c>
      <c r="AD495" s="1">
        <f>(Table2[[#This Row],[Day High]]/Table2[[#This Row],[Close Price]])-1</f>
        <v>9.3141700969789909E-3</v>
      </c>
      <c r="AE495" s="1">
        <f>(Table2[[#This Row],[Close Price]]/Table2[[#This Row],[Current Week Low]])-1</f>
        <v>4.4108541249316957E-2</v>
      </c>
      <c r="AF495" s="1">
        <f>(Table2[[#This Row],[Current Week High]]/Table2[[#This Row],[Close Price]])-1</f>
        <v>9.3141700969789909E-3</v>
      </c>
      <c r="AG495" s="1">
        <f>(Table2[[#This Row],[Close Price]]/Table2[[#This Row],[Current Month Low]])-1</f>
        <v>4.4108541249316957E-2</v>
      </c>
      <c r="AH495" s="1">
        <f>(Table2[[#This Row],[Current Month High]]/Table2[[#This Row],[Close Price]])-1</f>
        <v>9.3141700969789909E-3</v>
      </c>
      <c r="AI495">
        <v>17.7352961696783</v>
      </c>
      <c r="AJ495">
        <v>30.668246877563998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0.08</v>
      </c>
      <c r="AM495" t="s">
        <v>3203</v>
      </c>
      <c r="AN495">
        <v>-3.04</v>
      </c>
      <c r="AO495" t="s">
        <v>3202</v>
      </c>
      <c r="AP495">
        <v>5.9467802868839997E-3</v>
      </c>
      <c r="AQ495">
        <f>(Table2[[#This Row],[Sharpe Ratio]]-AVERAGE(Table2[Sharpe Ratio]))/_xlfn.STDEV.P(Table2[Sharpe Ratio])</f>
        <v>-0.68414205912007287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550</v>
      </c>
      <c r="AT495">
        <f>_xlfn.RANK.AVG(Table2[[#This Row],[6M Return vs Nifty Z-Score]],Table2[6M Return vs Nifty Z-Score])</f>
        <v>306</v>
      </c>
      <c r="AU495">
        <f>_xlfn.RANK.AVG(Table2[[#This Row],[Sharpe Ratio Z-Score]],Table2[Sharpe Ratio Z-Score])</f>
        <v>510</v>
      </c>
      <c r="AV495">
        <f>(Table2[[#This Row],[Rank 1Y]]+Table2[[#This Row],[Rank 6M]]+Table2[[#This Row],[Rank Sharpe]])/3</f>
        <v>455.33333333333331</v>
      </c>
    </row>
    <row r="496" spans="1:48" hidden="1" x14ac:dyDescent="0.3">
      <c r="A496" t="s">
        <v>159</v>
      </c>
      <c r="B496" t="s">
        <v>160</v>
      </c>
      <c r="C496" t="s">
        <v>3157</v>
      </c>
      <c r="D496" t="s">
        <v>40</v>
      </c>
      <c r="E496">
        <v>160703.59260182999</v>
      </c>
      <c r="F496">
        <v>1589.85</v>
      </c>
      <c r="G496">
        <v>-6.12554258526208</v>
      </c>
      <c r="H496">
        <f>(Table2[[#This Row],[1Y Return vs Nifty]]-AVERAGE(Table2[1Y Return vs Nifty]))/_xlfn.STDEV.P(Table2[1Y Return vs Nifty])</f>
        <v>-0.52751456960049614</v>
      </c>
      <c r="I496">
        <v>-9.4486770533260103</v>
      </c>
      <c r="J496">
        <f>(Table2[[#This Row],[1M Return vs Nifty]]-AVERAGE(Table2[1M Return vs Nifty]))/_xlfn.STDEV.P(Table2[1M Return vs Nifty])</f>
        <v>-1.0713056877740166</v>
      </c>
      <c r="K496">
        <v>1.1283858660080099</v>
      </c>
      <c r="L496">
        <f>(Table2[[#This Row],[6M Return vs Nifty]]-AVERAGE(Table2[6M Return vs Nifty]))/_xlfn.STDEV.P(Table2[6M Return vs Nifty])</f>
        <v>-0.25742185664957001</v>
      </c>
      <c r="M496">
        <v>-2.2746577880758201</v>
      </c>
      <c r="N496">
        <f>(Table2[[#This Row],[1W Return vs Nifty]]-AVERAGE(Table2[1W Return vs Nifty]))/_xlfn.STDEV.P(Table2[1W Return vs Nifty])</f>
        <v>-1.3136903901674817</v>
      </c>
      <c r="O496">
        <v>1663.45</v>
      </c>
      <c r="P496">
        <v>1711.54635999777</v>
      </c>
      <c r="Q496">
        <v>1604.09342865177</v>
      </c>
      <c r="R496">
        <v>34.500897680084201</v>
      </c>
      <c r="S496">
        <f>(Table2[[#This Row],[Close Price]]-Table2[[#This Row],[20D EMA]])/Table2[[#This Row],[20D EMA]]</f>
        <v>-4.4245393609666735E-2</v>
      </c>
      <c r="T496">
        <f>(Table2[[#This Row],[Close Price]]-Table2[[#This Row],[50D EMA]])/Table2[[#This Row],[50D EMA]]</f>
        <v>-7.1103163105630765E-2</v>
      </c>
      <c r="U496">
        <f>(Table2[[#This Row],[Close Price]]-Table2[[#This Row],[200D EMA]])/Table2[[#This Row],[200D EMA]]</f>
        <v>-8.879425847247286E-3</v>
      </c>
      <c r="V496">
        <v>1.1202981359675901</v>
      </c>
      <c r="W496">
        <v>1575</v>
      </c>
      <c r="X496">
        <v>1617.95</v>
      </c>
      <c r="Y496">
        <v>1575</v>
      </c>
      <c r="Z496">
        <v>1642</v>
      </c>
      <c r="AA496">
        <v>1575</v>
      </c>
      <c r="AB496">
        <v>1642</v>
      </c>
      <c r="AC496" s="1">
        <f>(Table2[[#This Row],[Close Price]]/Table2[[#This Row],[Day Low]])-1</f>
        <v>9.4285714285713418E-3</v>
      </c>
      <c r="AD496" s="1">
        <f>(Table2[[#This Row],[Day High]]/Table2[[#This Row],[Close Price]])-1</f>
        <v>1.7674623392144095E-2</v>
      </c>
      <c r="AE496" s="1">
        <f>(Table2[[#This Row],[Close Price]]/Table2[[#This Row],[Current Week Low]])-1</f>
        <v>9.4285714285713418E-3</v>
      </c>
      <c r="AF496" s="1">
        <f>(Table2[[#This Row],[Current Week High]]/Table2[[#This Row],[Close Price]])-1</f>
        <v>3.2801836651256577E-2</v>
      </c>
      <c r="AG496" s="1">
        <f>(Table2[[#This Row],[Close Price]]/Table2[[#This Row],[Current Month Low]])-1</f>
        <v>9.4285714285713418E-3</v>
      </c>
      <c r="AH496" s="1">
        <f>(Table2[[#This Row],[Current Month High]]/Table2[[#This Row],[Close Price]])-1</f>
        <v>3.2801836651256577E-2</v>
      </c>
      <c r="AI496">
        <v>21.7724942604648</v>
      </c>
      <c r="AJ496">
        <v>21.5760495526496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-0.15</v>
      </c>
      <c r="AM496" t="s">
        <v>3202</v>
      </c>
      <c r="AN496">
        <v>-6.38</v>
      </c>
      <c r="AO496" t="s">
        <v>3202</v>
      </c>
      <c r="AP496">
        <v>2.1298008914474999E-2</v>
      </c>
      <c r="AQ496">
        <f>(Table2[[#This Row],[Sharpe Ratio]]-AVERAGE(Table2[Sharpe Ratio]))/_xlfn.STDEV.P(Table2[Sharpe Ratio])</f>
        <v>-0.50100124848071592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501</v>
      </c>
      <c r="AT496">
        <f>_xlfn.RANK.AVG(Table2[[#This Row],[6M Return vs Nifty Z-Score]],Table2[6M Return vs Nifty Z-Score])</f>
        <v>398</v>
      </c>
      <c r="AU496">
        <f>_xlfn.RANK.AVG(Table2[[#This Row],[Sharpe Ratio Z-Score]],Table2[Sharpe Ratio Z-Score])</f>
        <v>468</v>
      </c>
      <c r="AV496">
        <f>(Table2[[#This Row],[Rank 1Y]]+Table2[[#This Row],[Rank 6M]]+Table2[[#This Row],[Rank Sharpe]])/3</f>
        <v>455.66666666666669</v>
      </c>
    </row>
    <row r="497" spans="1:48" x14ac:dyDescent="0.3">
      <c r="A497" t="s">
        <v>1554</v>
      </c>
      <c r="B497" t="s">
        <v>1555</v>
      </c>
      <c r="C497" t="s">
        <v>3171</v>
      </c>
      <c r="D497" t="s">
        <v>294</v>
      </c>
      <c r="E497">
        <v>6432.70770816</v>
      </c>
      <c r="F497">
        <v>849.55</v>
      </c>
      <c r="G497">
        <v>-7.7262806610389498</v>
      </c>
      <c r="H497">
        <f>(Table2[[#This Row],[1Y Return vs Nifty]]-AVERAGE(Table2[1Y Return vs Nifty]))/_xlfn.STDEV.P(Table2[1Y Return vs Nifty])</f>
        <v>-0.55585087093367314</v>
      </c>
      <c r="I497">
        <v>9.8705925757197797</v>
      </c>
      <c r="J497">
        <f>(Table2[[#This Row],[1M Return vs Nifty]]-AVERAGE(Table2[1M Return vs Nifty]))/_xlfn.STDEV.P(Table2[1M Return vs Nifty])</f>
        <v>0.96074399323219095</v>
      </c>
      <c r="K497">
        <v>1.3623422872747999</v>
      </c>
      <c r="L497">
        <f>(Table2[[#This Row],[6M Return vs Nifty]]-AVERAGE(Table2[6M Return vs Nifty]))/_xlfn.STDEV.P(Table2[6M Return vs Nifty])</f>
        <v>-0.24983206700814869</v>
      </c>
      <c r="M497">
        <v>2.7152920116235499</v>
      </c>
      <c r="N497">
        <f>(Table2[[#This Row],[1W Return vs Nifty]]-AVERAGE(Table2[1W Return vs Nifty]))/_xlfn.STDEV.P(Table2[1W Return vs Nifty])</f>
        <v>-4.6833779410060172E-2</v>
      </c>
      <c r="O497">
        <v>842.22</v>
      </c>
      <c r="P497">
        <v>825.12105556128199</v>
      </c>
      <c r="Q497">
        <v>787.34934678768695</v>
      </c>
      <c r="R497">
        <v>71.769326627846297</v>
      </c>
      <c r="S497" s="1">
        <f>(Table2[[#This Row],[Close Price]]-Table2[[#This Row],[20D EMA]])/Table2[[#This Row],[20D EMA]]</f>
        <v>8.7031891904727106E-3</v>
      </c>
      <c r="T497" s="1">
        <f>(Table2[[#This Row],[Close Price]]-Table2[[#This Row],[50D EMA]])/Table2[[#This Row],[50D EMA]]</f>
        <v>2.9606497463696851E-2</v>
      </c>
      <c r="U497" s="1">
        <f>(Table2[[#This Row],[Close Price]]-Table2[[#This Row],[200D EMA]])/Table2[[#This Row],[200D EMA]]</f>
        <v>7.9000069621046817E-2</v>
      </c>
      <c r="V497">
        <v>0.76678852951250398</v>
      </c>
      <c r="W497">
        <v>815.35</v>
      </c>
      <c r="X497">
        <v>889.7</v>
      </c>
      <c r="Y497">
        <v>815.35</v>
      </c>
      <c r="Z497">
        <v>894.2</v>
      </c>
      <c r="AA497">
        <v>815.35</v>
      </c>
      <c r="AB497">
        <v>894.2</v>
      </c>
      <c r="AC497" s="1">
        <f>(Table2[[#This Row],[Close Price]]/Table2[[#This Row],[Day Low]])-1</f>
        <v>4.1945176917888016E-2</v>
      </c>
      <c r="AD497" s="1">
        <f>(Table2[[#This Row],[Day High]]/Table2[[#This Row],[Close Price]])-1</f>
        <v>4.7260314284032878E-2</v>
      </c>
      <c r="AE497" s="1">
        <f>(Table2[[#This Row],[Close Price]]/Table2[[#This Row],[Current Week Low]])-1</f>
        <v>4.1945176917888016E-2</v>
      </c>
      <c r="AF497" s="1">
        <f>(Table2[[#This Row],[Current Week High]]/Table2[[#This Row],[Close Price]])-1</f>
        <v>5.255723618386221E-2</v>
      </c>
      <c r="AG497" s="1">
        <f>(Table2[[#This Row],[Close Price]]/Table2[[#This Row],[Current Month Low]])-1</f>
        <v>4.1945176917888016E-2</v>
      </c>
      <c r="AH497" s="1">
        <f>(Table2[[#This Row],[Current Month High]]/Table2[[#This Row],[Close Price]])-1</f>
        <v>5.255723618386221E-2</v>
      </c>
      <c r="AI497">
        <v>5.9384379965864396</v>
      </c>
      <c r="AJ497">
        <v>31.713178294573598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0.15</v>
      </c>
      <c r="AM497" t="s">
        <v>3203</v>
      </c>
      <c r="AN497">
        <v>3.53</v>
      </c>
      <c r="AO497" t="s">
        <v>3203</v>
      </c>
      <c r="AP497">
        <v>2.5031328991143E-2</v>
      </c>
      <c r="AQ497">
        <f>(Table2[[#This Row],[Sharpe Ratio]]-AVERAGE(Table2[Sharpe Ratio]))/_xlfn.STDEV.P(Table2[Sharpe Ratio])</f>
        <v>-0.4564625811333809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-0.34823530525307195</v>
      </c>
      <c r="AS497">
        <f>_xlfn.RANK.AVG(Table2[[#This Row],[1Y Return vs Nifty Z-Score]],Table2[1Y Return vs Nifty Z-Score])</f>
        <v>508</v>
      </c>
      <c r="AT497">
        <f>_xlfn.RANK.AVG(Table2[[#This Row],[6M Return vs Nifty Z-Score]],Table2[6M Return vs Nifty Z-Score])</f>
        <v>397</v>
      </c>
      <c r="AU497">
        <f>_xlfn.RANK.AVG(Table2[[#This Row],[Sharpe Ratio Z-Score]],Table2[Sharpe Ratio Z-Score])</f>
        <v>462</v>
      </c>
      <c r="AV497">
        <f>(Table2[[#This Row],[Rank 1Y]]+Table2[[#This Row],[Rank 6M]]+Table2[[#This Row],[Rank Sharpe]])/3</f>
        <v>455.66666666666669</v>
      </c>
    </row>
    <row r="498" spans="1:48" hidden="1" x14ac:dyDescent="0.3">
      <c r="A498" t="s">
        <v>1268</v>
      </c>
      <c r="B498" t="s">
        <v>1269</v>
      </c>
      <c r="C498" t="s">
        <v>3168</v>
      </c>
      <c r="D498" t="s">
        <v>467</v>
      </c>
      <c r="E498">
        <v>9310.0689741149999</v>
      </c>
      <c r="F498">
        <v>314.35000000000002</v>
      </c>
      <c r="G498">
        <v>-6.8072344246970697</v>
      </c>
      <c r="H498">
        <f>(Table2[[#This Row],[1Y Return vs Nifty]]-AVERAGE(Table2[1Y Return vs Nifty]))/_xlfn.STDEV.P(Table2[1Y Return vs Nifty])</f>
        <v>-0.53958189383730037</v>
      </c>
      <c r="I498">
        <v>-5.6200922891661396</v>
      </c>
      <c r="J498">
        <f>(Table2[[#This Row],[1M Return vs Nifty]]-AVERAGE(Table2[1M Return vs Nifty]))/_xlfn.STDEV.P(Table2[1M Return vs Nifty])</f>
        <v>-0.66860545126923987</v>
      </c>
      <c r="K498">
        <v>21.660531144903601</v>
      </c>
      <c r="L498">
        <f>(Table2[[#This Row],[6M Return vs Nifty]]-AVERAGE(Table2[6M Return vs Nifty]))/_xlfn.STDEV.P(Table2[6M Return vs Nifty])</f>
        <v>0.40866229145857241</v>
      </c>
      <c r="M498">
        <v>6.0411328919393901</v>
      </c>
      <c r="N498">
        <f>(Table2[[#This Row],[1W Return vs Nifty]]-AVERAGE(Table2[1W Return vs Nifty]))/_xlfn.STDEV.P(Table2[1W Return vs Nifty])</f>
        <v>0.79753613906271625</v>
      </c>
      <c r="O498">
        <v>300.33999999999997</v>
      </c>
      <c r="P498">
        <v>303.812343542191</v>
      </c>
      <c r="Q498">
        <v>292.35877398511002</v>
      </c>
      <c r="R498">
        <v>60.576436852283599</v>
      </c>
      <c r="S498">
        <f>(Table2[[#This Row],[Close Price]]-Table2[[#This Row],[20D EMA]])/Table2[[#This Row],[20D EMA]]</f>
        <v>4.6647133248984646E-2</v>
      </c>
      <c r="T498">
        <f>(Table2[[#This Row],[Close Price]]-Table2[[#This Row],[50D EMA]])/Table2[[#This Row],[50D EMA]]</f>
        <v>3.4684754197110611E-2</v>
      </c>
      <c r="U498">
        <f>(Table2[[#This Row],[Close Price]]-Table2[[#This Row],[200D EMA]])/Table2[[#This Row],[200D EMA]]</f>
        <v>7.5219996701758052E-2</v>
      </c>
      <c r="V498">
        <v>0.47116962031145698</v>
      </c>
      <c r="W498">
        <v>303.89999999999998</v>
      </c>
      <c r="X498">
        <v>320.95</v>
      </c>
      <c r="Y498">
        <v>286.2</v>
      </c>
      <c r="Z498">
        <v>320.95</v>
      </c>
      <c r="AA498">
        <v>286.2</v>
      </c>
      <c r="AB498">
        <v>320.95</v>
      </c>
      <c r="AC498" s="1">
        <f>(Table2[[#This Row],[Close Price]]/Table2[[#This Row],[Day Low]])-1</f>
        <v>3.4386311286607629E-2</v>
      </c>
      <c r="AD498" s="1">
        <f>(Table2[[#This Row],[Day High]]/Table2[[#This Row],[Close Price]])-1</f>
        <v>2.0995705423890509E-2</v>
      </c>
      <c r="AE498" s="1">
        <f>(Table2[[#This Row],[Close Price]]/Table2[[#This Row],[Current Week Low]])-1</f>
        <v>9.8357791754018375E-2</v>
      </c>
      <c r="AF498" s="1">
        <f>(Table2[[#This Row],[Current Week High]]/Table2[[#This Row],[Close Price]])-1</f>
        <v>2.0995705423890509E-2</v>
      </c>
      <c r="AG498" s="1">
        <f>(Table2[[#This Row],[Close Price]]/Table2[[#This Row],[Current Month Low]])-1</f>
        <v>9.8357791754018375E-2</v>
      </c>
      <c r="AH498" s="1">
        <f>(Table2[[#This Row],[Current Month High]]/Table2[[#This Row],[Close Price]])-1</f>
        <v>2.0995705423890509E-2</v>
      </c>
      <c r="AI498">
        <v>18.307618896134802</v>
      </c>
      <c r="AJ498">
        <v>47.582159624413102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0.14000000000000001</v>
      </c>
      <c r="AM498" t="s">
        <v>3203</v>
      </c>
      <c r="AN498">
        <v>9.26</v>
      </c>
      <c r="AO498" t="s">
        <v>3203</v>
      </c>
      <c r="AP498">
        <v>-5.1147394224721997E-2</v>
      </c>
      <c r="AQ498">
        <f>(Table2[[#This Row],[Sharpe Ratio]]-AVERAGE(Table2[Sharpe Ratio]))/_xlfn.STDEV.P(Table2[Sharpe Ratio])</f>
        <v>-1.3652779900935199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505</v>
      </c>
      <c r="AT498">
        <f>_xlfn.RANK.AVG(Table2[[#This Row],[6M Return vs Nifty Z-Score]],Table2[6M Return vs Nifty Z-Score])</f>
        <v>185</v>
      </c>
      <c r="AU498">
        <f>_xlfn.RANK.AVG(Table2[[#This Row],[Sharpe Ratio Z-Score]],Table2[Sharpe Ratio Z-Score])</f>
        <v>678</v>
      </c>
      <c r="AV498">
        <f>(Table2[[#This Row],[Rank 1Y]]+Table2[[#This Row],[Rank 6M]]+Table2[[#This Row],[Rank Sharpe]])/3</f>
        <v>456</v>
      </c>
    </row>
    <row r="499" spans="1:48" hidden="1" x14ac:dyDescent="0.3">
      <c r="A499" t="s">
        <v>1355</v>
      </c>
      <c r="B499" t="s">
        <v>1356</v>
      </c>
      <c r="C499" t="s">
        <v>3171</v>
      </c>
      <c r="D499" t="s">
        <v>294</v>
      </c>
      <c r="E499">
        <v>8467.1389851999993</v>
      </c>
      <c r="F499">
        <v>685.85</v>
      </c>
      <c r="G499">
        <v>6.1915521168281602</v>
      </c>
      <c r="H499">
        <f>(Table2[[#This Row],[1Y Return vs Nifty]]-AVERAGE(Table2[1Y Return vs Nifty]))/_xlfn.STDEV.P(Table2[1Y Return vs Nifty])</f>
        <v>-0.30947708282532838</v>
      </c>
      <c r="I499">
        <v>-0.97503079028905004</v>
      </c>
      <c r="J499">
        <f>(Table2[[#This Row],[1M Return vs Nifty]]-AVERAGE(Table2[1M Return vs Nifty]))/_xlfn.STDEV.P(Table2[1M Return vs Nifty])</f>
        <v>-0.1800261251203758</v>
      </c>
      <c r="K499">
        <v>0.53305547778603002</v>
      </c>
      <c r="L499">
        <f>(Table2[[#This Row],[6M Return vs Nifty]]-AVERAGE(Table2[6M Return vs Nifty]))/_xlfn.STDEV.P(Table2[6M Return vs Nifty])</f>
        <v>-0.27673499364014642</v>
      </c>
      <c r="M499">
        <v>7.4388644762183702</v>
      </c>
      <c r="N499">
        <f>(Table2[[#This Row],[1W Return vs Nifty]]-AVERAGE(Table2[1W Return vs Nifty]))/_xlfn.STDEV.P(Table2[1W Return vs Nifty])</f>
        <v>1.152394518141991</v>
      </c>
      <c r="O499">
        <v>660.72</v>
      </c>
      <c r="P499">
        <v>677.70047428026396</v>
      </c>
      <c r="Q499">
        <v>672.15474785994195</v>
      </c>
      <c r="R499">
        <v>68.310075768754004</v>
      </c>
      <c r="S499">
        <f>(Table2[[#This Row],[Close Price]]-Table2[[#This Row],[20D EMA]])/Table2[[#This Row],[20D EMA]]</f>
        <v>3.8034265649594376E-2</v>
      </c>
      <c r="T499">
        <f>(Table2[[#This Row],[Close Price]]-Table2[[#This Row],[50D EMA]])/Table2[[#This Row],[50D EMA]]</f>
        <v>1.202526193948894E-2</v>
      </c>
      <c r="U499">
        <f>(Table2[[#This Row],[Close Price]]-Table2[[#This Row],[200D EMA]])/Table2[[#This Row],[200D EMA]]</f>
        <v>2.0375147514262261E-2</v>
      </c>
      <c r="V499">
        <v>1.7026768786756299</v>
      </c>
      <c r="W499">
        <v>675.05</v>
      </c>
      <c r="X499">
        <v>699</v>
      </c>
      <c r="Y499">
        <v>636.1</v>
      </c>
      <c r="Z499">
        <v>699</v>
      </c>
      <c r="AA499">
        <v>636.1</v>
      </c>
      <c r="AB499">
        <v>699</v>
      </c>
      <c r="AC499" s="1">
        <f>(Table2[[#This Row],[Close Price]]/Table2[[#This Row],[Day Low]])-1</f>
        <v>1.5998814902599801E-2</v>
      </c>
      <c r="AD499" s="1">
        <f>(Table2[[#This Row],[Day High]]/Table2[[#This Row],[Close Price]])-1</f>
        <v>1.9173288619960704E-2</v>
      </c>
      <c r="AE499" s="1">
        <f>(Table2[[#This Row],[Close Price]]/Table2[[#This Row],[Current Week Low]])-1</f>
        <v>7.8210973117434301E-2</v>
      </c>
      <c r="AF499" s="1">
        <f>(Table2[[#This Row],[Current Week High]]/Table2[[#This Row],[Close Price]])-1</f>
        <v>1.9173288619960704E-2</v>
      </c>
      <c r="AG499" s="1">
        <f>(Table2[[#This Row],[Close Price]]/Table2[[#This Row],[Current Month Low]])-1</f>
        <v>7.8210973117434301E-2</v>
      </c>
      <c r="AH499" s="1">
        <f>(Table2[[#This Row],[Current Month High]]/Table2[[#This Row],[Close Price]])-1</f>
        <v>1.9173288619960704E-2</v>
      </c>
      <c r="AI499">
        <v>22.140409710578101</v>
      </c>
      <c r="AJ499">
        <v>32.9166666666666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-0.05</v>
      </c>
      <c r="AM499" t="s">
        <v>3202</v>
      </c>
      <c r="AN499">
        <v>11.02</v>
      </c>
      <c r="AO499" t="s">
        <v>3203</v>
      </c>
      <c r="AQ499">
        <f>(Table2[[#This Row],[Sharpe Ratio]]-AVERAGE(Table2[Sharpe Ratio]))/_xlfn.STDEV.P(Table2[Sharpe Ratio])</f>
        <v>-0.75508740094610949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416</v>
      </c>
      <c r="AT499">
        <f>_xlfn.RANK.AVG(Table2[[#This Row],[6M Return vs Nifty Z-Score]],Table2[6M Return vs Nifty Z-Score])</f>
        <v>405</v>
      </c>
      <c r="AU499">
        <f>_xlfn.RANK.AVG(Table2[[#This Row],[Sharpe Ratio Z-Score]],Table2[Sharpe Ratio Z-Score])</f>
        <v>547.5</v>
      </c>
      <c r="AV499">
        <f>(Table2[[#This Row],[Rank 1Y]]+Table2[[#This Row],[Rank 6M]]+Table2[[#This Row],[Rank Sharpe]])/3</f>
        <v>456.16666666666669</v>
      </c>
    </row>
    <row r="500" spans="1:48" hidden="1" x14ac:dyDescent="0.3">
      <c r="A500" t="s">
        <v>1008</v>
      </c>
      <c r="B500" t="s">
        <v>1009</v>
      </c>
      <c r="C500" t="s">
        <v>3160</v>
      </c>
      <c r="D500" t="s">
        <v>460</v>
      </c>
      <c r="E500">
        <v>14187.423408479999</v>
      </c>
      <c r="F500">
        <v>291.3</v>
      </c>
      <c r="G500">
        <v>5.0013870736300801</v>
      </c>
      <c r="H500">
        <f>(Table2[[#This Row],[1Y Return vs Nifty]]-AVERAGE(Table2[1Y Return vs Nifty]))/_xlfn.STDEV.P(Table2[1Y Return vs Nifty])</f>
        <v>-0.33054541112376473</v>
      </c>
      <c r="I500">
        <v>-4.7499621839664101</v>
      </c>
      <c r="J500">
        <f>(Table2[[#This Row],[1M Return vs Nifty]]-AVERAGE(Table2[1M Return vs Nifty]))/_xlfn.STDEV.P(Table2[1M Return vs Nifty])</f>
        <v>-0.57708296430903583</v>
      </c>
      <c r="K500">
        <v>-19.551745107119999</v>
      </c>
      <c r="L500">
        <f>(Table2[[#This Row],[6M Return vs Nifty]]-AVERAGE(Table2[6M Return vs Nifty]))/_xlfn.STDEV.P(Table2[6M Return vs Nifty])</f>
        <v>-0.92830681459692144</v>
      </c>
      <c r="M500">
        <v>0.26247891015604302</v>
      </c>
      <c r="N500">
        <f>(Table2[[#This Row],[1W Return vs Nifty]]-AVERAGE(Table2[1W Return vs Nifty]))/_xlfn.STDEV.P(Table2[1W Return vs Nifty])</f>
        <v>-0.66955797850595777</v>
      </c>
      <c r="O500">
        <v>300.13</v>
      </c>
      <c r="P500">
        <v>315.190670657353</v>
      </c>
      <c r="Q500">
        <v>319.70802426116597</v>
      </c>
      <c r="R500">
        <v>46.8470400969764</v>
      </c>
      <c r="S500">
        <f>(Table2[[#This Row],[Close Price]]-Table2[[#This Row],[20D EMA]])/Table2[[#This Row],[20D EMA]]</f>
        <v>-2.9420584413420797E-2</v>
      </c>
      <c r="T500">
        <f>(Table2[[#This Row],[Close Price]]-Table2[[#This Row],[50D EMA]])/Table2[[#This Row],[50D EMA]]</f>
        <v>-7.5797518395856259E-2</v>
      </c>
      <c r="U500">
        <f>(Table2[[#This Row],[Close Price]]-Table2[[#This Row],[200D EMA]])/Table2[[#This Row],[200D EMA]]</f>
        <v>-8.8856150316576857E-2</v>
      </c>
      <c r="V500">
        <v>0.50502469699080399</v>
      </c>
      <c r="W500">
        <v>289.55</v>
      </c>
      <c r="X500">
        <v>295.14999999999998</v>
      </c>
      <c r="Y500">
        <v>286.8</v>
      </c>
      <c r="Z500">
        <v>301.95</v>
      </c>
      <c r="AA500">
        <v>286.8</v>
      </c>
      <c r="AB500">
        <v>304.60000000000002</v>
      </c>
      <c r="AC500" s="1">
        <f>(Table2[[#This Row],[Close Price]]/Table2[[#This Row],[Day Low]])-1</f>
        <v>6.0438611638748974E-3</v>
      </c>
      <c r="AD500" s="1">
        <f>(Table2[[#This Row],[Day High]]/Table2[[#This Row],[Close Price]])-1</f>
        <v>1.3216615173360591E-2</v>
      </c>
      <c r="AE500" s="1">
        <f>(Table2[[#This Row],[Close Price]]/Table2[[#This Row],[Current Week Low]])-1</f>
        <v>1.5690376569037712E-2</v>
      </c>
      <c r="AF500" s="1">
        <f>(Table2[[#This Row],[Current Week High]]/Table2[[#This Row],[Close Price]])-1</f>
        <v>3.6560247167868098E-2</v>
      </c>
      <c r="AG500" s="1">
        <f>(Table2[[#This Row],[Close Price]]/Table2[[#This Row],[Current Month Low]])-1</f>
        <v>1.5690376569037712E-2</v>
      </c>
      <c r="AH500" s="1">
        <f>(Table2[[#This Row],[Current Month High]]/Table2[[#This Row],[Close Price]])-1</f>
        <v>4.5657397871610161E-2</v>
      </c>
      <c r="AI500">
        <v>41.769653278407098</v>
      </c>
      <c r="AJ500">
        <v>33.777267508610699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-7.0000000000000007E-2</v>
      </c>
      <c r="AM500" t="s">
        <v>3202</v>
      </c>
      <c r="AN500">
        <v>0.43</v>
      </c>
      <c r="AO500" t="s">
        <v>3203</v>
      </c>
      <c r="AP500">
        <v>7.8109844228890002E-2</v>
      </c>
      <c r="AQ500">
        <f>(Table2[[#This Row],[Sharpe Ratio]]-AVERAGE(Table2[Sharpe Ratio]))/_xlfn.STDEV.P(Table2[Sharpe Ratio])</f>
        <v>0.17676636385822847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422</v>
      </c>
      <c r="AT500">
        <f>_xlfn.RANK.AVG(Table2[[#This Row],[6M Return vs Nifty Z-Score]],Table2[6M Return vs Nifty Z-Score])</f>
        <v>648</v>
      </c>
      <c r="AU500">
        <f>_xlfn.RANK.AVG(Table2[[#This Row],[Sharpe Ratio Z-Score]],Table2[Sharpe Ratio Z-Score])</f>
        <v>301</v>
      </c>
      <c r="AV500">
        <f>(Table2[[#This Row],[Rank 1Y]]+Table2[[#This Row],[Rank 6M]]+Table2[[#This Row],[Rank Sharpe]])/3</f>
        <v>457</v>
      </c>
    </row>
    <row r="501" spans="1:48" x14ac:dyDescent="0.3">
      <c r="A501" t="s">
        <v>669</v>
      </c>
      <c r="B501" t="s">
        <v>670</v>
      </c>
      <c r="C501" t="s">
        <v>3157</v>
      </c>
      <c r="D501" t="s">
        <v>515</v>
      </c>
      <c r="E501">
        <v>28195.69935925</v>
      </c>
      <c r="F501">
        <v>852.45</v>
      </c>
      <c r="G501">
        <v>6.3998799472867898</v>
      </c>
      <c r="H501">
        <f>(Table2[[#This Row],[1Y Return vs Nifty]]-AVERAGE(Table2[1Y Return vs Nifty]))/_xlfn.STDEV.P(Table2[1Y Return vs Nifty])</f>
        <v>-0.30578925889629627</v>
      </c>
      <c r="I501">
        <v>1.6615438060302801</v>
      </c>
      <c r="J501">
        <f>(Table2[[#This Row],[1M Return vs Nifty]]-AVERAGE(Table2[1M Return vs Nifty]))/_xlfn.STDEV.P(Table2[1M Return vs Nifty])</f>
        <v>9.7295464684693272E-2</v>
      </c>
      <c r="K501">
        <v>6.9717352208468499</v>
      </c>
      <c r="L501">
        <f>(Table2[[#This Row],[6M Return vs Nifty]]-AVERAGE(Table2[6M Return vs Nifty]))/_xlfn.STDEV.P(Table2[6M Return vs Nifty])</f>
        <v>-6.7857525974551094E-2</v>
      </c>
      <c r="M501">
        <v>-0.74730245471017598</v>
      </c>
      <c r="N501">
        <f>(Table2[[#This Row],[1W Return vs Nifty]]-AVERAGE(Table2[1W Return vs Nifty]))/_xlfn.STDEV.P(Table2[1W Return vs Nifty])</f>
        <v>-0.92592292181209934</v>
      </c>
      <c r="O501">
        <v>858.27</v>
      </c>
      <c r="P501">
        <v>847.36579880968202</v>
      </c>
      <c r="Q501">
        <v>781.85847151281905</v>
      </c>
      <c r="R501">
        <v>56.164278760897702</v>
      </c>
      <c r="S501" s="1">
        <f>(Table2[[#This Row],[Close Price]]-Table2[[#This Row],[20D EMA]])/Table2[[#This Row],[20D EMA]]</f>
        <v>-6.7810828760179621E-3</v>
      </c>
      <c r="T501" s="1">
        <f>(Table2[[#This Row],[Close Price]]-Table2[[#This Row],[50D EMA]])/Table2[[#This Row],[50D EMA]]</f>
        <v>6.0000075498208016E-3</v>
      </c>
      <c r="U501" s="1">
        <f>(Table2[[#This Row],[Close Price]]-Table2[[#This Row],[200D EMA]])/Table2[[#This Row],[200D EMA]]</f>
        <v>9.0286837144059259E-2</v>
      </c>
      <c r="V501">
        <v>0.498670152117276</v>
      </c>
      <c r="W501">
        <v>850</v>
      </c>
      <c r="X501">
        <v>870.45</v>
      </c>
      <c r="Y501">
        <v>843.75</v>
      </c>
      <c r="Z501">
        <v>875.85</v>
      </c>
      <c r="AA501">
        <v>843.75</v>
      </c>
      <c r="AB501">
        <v>875.85</v>
      </c>
      <c r="AC501" s="1">
        <f>(Table2[[#This Row],[Close Price]]/Table2[[#This Row],[Day Low]])-1</f>
        <v>2.882352941176558E-3</v>
      </c>
      <c r="AD501" s="1">
        <f>(Table2[[#This Row],[Day High]]/Table2[[#This Row],[Close Price]])-1</f>
        <v>2.1115607953545723E-2</v>
      </c>
      <c r="AE501" s="1">
        <f>(Table2[[#This Row],[Close Price]]/Table2[[#This Row],[Current Week Low]])-1</f>
        <v>1.031111111111116E-2</v>
      </c>
      <c r="AF501" s="1">
        <f>(Table2[[#This Row],[Current Week High]]/Table2[[#This Row],[Close Price]])-1</f>
        <v>2.745029033960944E-2</v>
      </c>
      <c r="AG501" s="1">
        <f>(Table2[[#This Row],[Close Price]]/Table2[[#This Row],[Current Month Low]])-1</f>
        <v>1.031111111111116E-2</v>
      </c>
      <c r="AH501" s="1">
        <f>(Table2[[#This Row],[Current Month High]]/Table2[[#This Row],[Close Price]])-1</f>
        <v>2.745029033960944E-2</v>
      </c>
      <c r="AI501">
        <v>8.2116253152677494</v>
      </c>
      <c r="AJ501">
        <v>33.174503983752501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0.05</v>
      </c>
      <c r="AM501" t="s">
        <v>3203</v>
      </c>
      <c r="AN501">
        <v>0.77</v>
      </c>
      <c r="AO501" t="s">
        <v>3203</v>
      </c>
      <c r="AP501">
        <v>-2.4280507178746E-2</v>
      </c>
      <c r="AQ501">
        <f>(Table2[[#This Row],[Sharpe Ratio]]-AVERAGE(Table2[Sharpe Ratio]))/_xlfn.STDEV.P(Table2[Sharpe Ratio])</f>
        <v>-1.0447548845935128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-2.2470291265917663</v>
      </c>
      <c r="AS501">
        <f>_xlfn.RANK.AVG(Table2[[#This Row],[1Y Return vs Nifty Z-Score]],Table2[1Y Return vs Nifty Z-Score])</f>
        <v>413</v>
      </c>
      <c r="AT501">
        <f>_xlfn.RANK.AVG(Table2[[#This Row],[6M Return vs Nifty Z-Score]],Table2[6M Return vs Nifty Z-Score])</f>
        <v>336</v>
      </c>
      <c r="AU501">
        <f>_xlfn.RANK.AVG(Table2[[#This Row],[Sharpe Ratio Z-Score]],Table2[Sharpe Ratio Z-Score])</f>
        <v>625</v>
      </c>
      <c r="AV501">
        <f>(Table2[[#This Row],[Rank 1Y]]+Table2[[#This Row],[Rank 6M]]+Table2[[#This Row],[Rank Sharpe]])/3</f>
        <v>458</v>
      </c>
    </row>
    <row r="502" spans="1:48" hidden="1" x14ac:dyDescent="0.3">
      <c r="A502" t="s">
        <v>1441</v>
      </c>
      <c r="B502" t="s">
        <v>1442</v>
      </c>
      <c r="C502" t="s">
        <v>3170</v>
      </c>
      <c r="D502" t="s">
        <v>136</v>
      </c>
      <c r="E502">
        <v>7506.4564112850003</v>
      </c>
      <c r="F502">
        <v>122.85</v>
      </c>
      <c r="G502">
        <v>31.2051627651018</v>
      </c>
      <c r="H502">
        <f>(Table2[[#This Row],[1Y Return vs Nifty]]-AVERAGE(Table2[1Y Return vs Nifty]))/_xlfn.STDEV.P(Table2[1Y Return vs Nifty])</f>
        <v>0.1333144141010224</v>
      </c>
      <c r="I502">
        <v>-2.0077045657352501</v>
      </c>
      <c r="J502">
        <f>(Table2[[#This Row],[1M Return vs Nifty]]-AVERAGE(Table2[1M Return vs Nifty]))/_xlfn.STDEV.P(Table2[1M Return vs Nifty])</f>
        <v>-0.28864536675174657</v>
      </c>
      <c r="K502">
        <v>-5.7447490076352503</v>
      </c>
      <c r="L502">
        <f>(Table2[[#This Row],[6M Return vs Nifty]]-AVERAGE(Table2[6M Return vs Nifty]))/_xlfn.STDEV.P(Table2[6M Return vs Nifty])</f>
        <v>-0.4803935006233111</v>
      </c>
      <c r="M502">
        <v>8.6364357141441506</v>
      </c>
      <c r="N502">
        <f>(Table2[[#This Row],[1W Return vs Nifty]]-AVERAGE(Table2[1W Return vs Nifty]))/_xlfn.STDEV.P(Table2[1W Return vs Nifty])</f>
        <v>1.4564358613456094</v>
      </c>
      <c r="O502">
        <v>116.53</v>
      </c>
      <c r="P502">
        <v>122.152964333979</v>
      </c>
      <c r="Q502">
        <v>120.844234451497</v>
      </c>
      <c r="R502">
        <v>58.344270255685501</v>
      </c>
      <c r="S502">
        <f>(Table2[[#This Row],[Close Price]]-Table2[[#This Row],[20D EMA]])/Table2[[#This Row],[20D EMA]]</f>
        <v>5.4234960954260648E-2</v>
      </c>
      <c r="T502">
        <f>(Table2[[#This Row],[Close Price]]-Table2[[#This Row],[50D EMA]])/Table2[[#This Row],[50D EMA]]</f>
        <v>5.7062525647369961E-3</v>
      </c>
      <c r="U502">
        <f>(Table2[[#This Row],[Close Price]]-Table2[[#This Row],[200D EMA]])/Table2[[#This Row],[200D EMA]]</f>
        <v>1.6597941619697566E-2</v>
      </c>
      <c r="V502">
        <v>1.04279969261092</v>
      </c>
      <c r="W502">
        <v>117.14</v>
      </c>
      <c r="X502">
        <v>123.95</v>
      </c>
      <c r="Y502">
        <v>105.22</v>
      </c>
      <c r="Z502">
        <v>123.95</v>
      </c>
      <c r="AA502">
        <v>105.22</v>
      </c>
      <c r="AB502">
        <v>123.95</v>
      </c>
      <c r="AC502" s="1">
        <f>(Table2[[#This Row],[Close Price]]/Table2[[#This Row],[Day Low]])-1</f>
        <v>4.8745091343691316E-2</v>
      </c>
      <c r="AD502" s="1">
        <f>(Table2[[#This Row],[Day High]]/Table2[[#This Row],[Close Price]])-1</f>
        <v>8.9540089540089962E-3</v>
      </c>
      <c r="AE502" s="1">
        <f>(Table2[[#This Row],[Close Price]]/Table2[[#This Row],[Current Week Low]])-1</f>
        <v>0.16755369701577649</v>
      </c>
      <c r="AF502" s="1">
        <f>(Table2[[#This Row],[Current Week High]]/Table2[[#This Row],[Close Price]])-1</f>
        <v>8.9540089540089962E-3</v>
      </c>
      <c r="AG502" s="1">
        <f>(Table2[[#This Row],[Close Price]]/Table2[[#This Row],[Current Month Low]])-1</f>
        <v>0.16755369701577649</v>
      </c>
      <c r="AH502" s="1">
        <f>(Table2[[#This Row],[Current Month High]]/Table2[[#This Row],[Close Price]])-1</f>
        <v>8.9540089540089962E-3</v>
      </c>
      <c r="AI502">
        <v>33.789173789173802</v>
      </c>
      <c r="AJ502">
        <v>62.7152317880794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-0.02</v>
      </c>
      <c r="AM502" t="s">
        <v>3202</v>
      </c>
      <c r="AN502">
        <v>7.83</v>
      </c>
      <c r="AO502" t="s">
        <v>3203</v>
      </c>
      <c r="AP502">
        <v>-3.3470734834048999E-2</v>
      </c>
      <c r="AQ502">
        <f>(Table2[[#This Row],[Sharpe Ratio]]-AVERAGE(Table2[Sharpe Ratio]))/_xlfn.STDEV.P(Table2[Sharpe Ratio])</f>
        <v>-1.1543946915160255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248</v>
      </c>
      <c r="AT502">
        <f>_xlfn.RANK.AVG(Table2[[#This Row],[6M Return vs Nifty Z-Score]],Table2[6M Return vs Nifty Z-Score])</f>
        <v>479</v>
      </c>
      <c r="AU502">
        <f>_xlfn.RANK.AVG(Table2[[#This Row],[Sharpe Ratio Z-Score]],Table2[Sharpe Ratio Z-Score])</f>
        <v>647</v>
      </c>
      <c r="AV502">
        <f>(Table2[[#This Row],[Rank 1Y]]+Table2[[#This Row],[Rank 6M]]+Table2[[#This Row],[Rank Sharpe]])/3</f>
        <v>458</v>
      </c>
    </row>
    <row r="503" spans="1:48" hidden="1" x14ac:dyDescent="0.3">
      <c r="A503" t="s">
        <v>181</v>
      </c>
      <c r="B503" t="s">
        <v>182</v>
      </c>
      <c r="C503" t="s">
        <v>3165</v>
      </c>
      <c r="D503" t="s">
        <v>75</v>
      </c>
      <c r="E503">
        <v>143513.88944567001</v>
      </c>
      <c r="F503">
        <v>570.70000000000005</v>
      </c>
      <c r="G503">
        <v>11.3308428054158</v>
      </c>
      <c r="H503">
        <f>(Table2[[#This Row],[1Y Return vs Nifty]]-AVERAGE(Table2[1Y Return vs Nifty]))/_xlfn.STDEV.P(Table2[1Y Return vs Nifty])</f>
        <v>-0.21850124374563779</v>
      </c>
      <c r="I503">
        <v>-2.66969207831698</v>
      </c>
      <c r="J503">
        <f>(Table2[[#This Row],[1M Return vs Nifty]]-AVERAGE(Table2[1M Return vs Nifty]))/_xlfn.STDEV.P(Table2[1M Return vs Nifty])</f>
        <v>-0.35827488896460252</v>
      </c>
      <c r="K503">
        <v>-12.4195712401358</v>
      </c>
      <c r="L503">
        <f>(Table2[[#This Row],[6M Return vs Nifty]]-AVERAGE(Table2[6M Return vs Nifty]))/_xlfn.STDEV.P(Table2[6M Return vs Nifty])</f>
        <v>-0.69693167625556363</v>
      </c>
      <c r="M503">
        <v>0.84672942083063596</v>
      </c>
      <c r="N503">
        <f>(Table2[[#This Row],[1W Return vs Nifty]]-AVERAGE(Table2[1W Return vs Nifty]))/_xlfn.STDEV.P(Table2[1W Return vs Nifty])</f>
        <v>-0.5212275039526667</v>
      </c>
      <c r="O503">
        <v>579.16999999999996</v>
      </c>
      <c r="P503">
        <v>597.17361501750804</v>
      </c>
      <c r="Q503">
        <v>595.73638192361602</v>
      </c>
      <c r="R503">
        <v>57.2523095559133</v>
      </c>
      <c r="S503" s="1">
        <f>(Table2[[#This Row],[Close Price]]-Table2[[#This Row],[20D EMA]])/Table2[[#This Row],[20D EMA]]</f>
        <v>-1.4624376262582513E-2</v>
      </c>
      <c r="T503" s="1">
        <f>(Table2[[#This Row],[Close Price]]-Table2[[#This Row],[50D EMA]])/Table2[[#This Row],[50D EMA]]</f>
        <v>-4.4331521607383538E-2</v>
      </c>
      <c r="U503" s="1">
        <f>(Table2[[#This Row],[Close Price]]-Table2[[#This Row],[200D EMA]])/Table2[[#This Row],[200D EMA]]</f>
        <v>-4.2025940807533364E-2</v>
      </c>
      <c r="V503">
        <v>0.66113677690830097</v>
      </c>
      <c r="W503">
        <v>569.4</v>
      </c>
      <c r="X503">
        <v>585.04999999999995</v>
      </c>
      <c r="Y503">
        <v>565.35</v>
      </c>
      <c r="Z503">
        <v>585.04999999999995</v>
      </c>
      <c r="AA503">
        <v>565.35</v>
      </c>
      <c r="AB503">
        <v>585.5</v>
      </c>
      <c r="AC503" s="1">
        <f>(Table2[[#This Row],[Close Price]]/Table2[[#This Row],[Day Low]])-1</f>
        <v>2.2831050228311334E-3</v>
      </c>
      <c r="AD503" s="1">
        <f>(Table2[[#This Row],[Day High]]/Table2[[#This Row],[Close Price]])-1</f>
        <v>2.5144559313124093E-2</v>
      </c>
      <c r="AE503" s="1">
        <f>(Table2[[#This Row],[Close Price]]/Table2[[#This Row],[Current Week Low]])-1</f>
        <v>9.4631644114266944E-3</v>
      </c>
      <c r="AF503" s="1">
        <f>(Table2[[#This Row],[Current Week High]]/Table2[[#This Row],[Close Price]])-1</f>
        <v>2.5144559313124093E-2</v>
      </c>
      <c r="AG503" s="1">
        <f>(Table2[[#This Row],[Close Price]]/Table2[[#This Row],[Current Month Low]])-1</f>
        <v>9.4631644114266944E-3</v>
      </c>
      <c r="AH503" s="1">
        <f>(Table2[[#This Row],[Current Month High]]/Table2[[#This Row],[Close Price]])-1</f>
        <v>2.5933064657438054E-2</v>
      </c>
      <c r="AI503">
        <v>23.874189591729401</v>
      </c>
      <c r="AJ503">
        <v>39.672050905531002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-0.04</v>
      </c>
      <c r="AM503" t="s">
        <v>3202</v>
      </c>
      <c r="AN503">
        <v>2.1800000000000002</v>
      </c>
      <c r="AO503" t="s">
        <v>3203</v>
      </c>
      <c r="AP503">
        <v>3.0463984180721999E-2</v>
      </c>
      <c r="AQ503">
        <f>(Table2[[#This Row],[Sharpe Ratio]]-AVERAGE(Table2[Sharpe Ratio]))/_xlfn.STDEV.P(Table2[Sharpe Ratio])</f>
        <v>-0.39165077359145006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368</v>
      </c>
      <c r="AT503">
        <f>_xlfn.RANK.AVG(Table2[[#This Row],[6M Return vs Nifty Z-Score]],Table2[6M Return vs Nifty Z-Score])</f>
        <v>569</v>
      </c>
      <c r="AU503">
        <f>_xlfn.RANK.AVG(Table2[[#This Row],[Sharpe Ratio Z-Score]],Table2[Sharpe Ratio Z-Score])</f>
        <v>444</v>
      </c>
      <c r="AV503">
        <f>(Table2[[#This Row],[Rank 1Y]]+Table2[[#This Row],[Rank 6M]]+Table2[[#This Row],[Rank Sharpe]])/3</f>
        <v>460.33333333333331</v>
      </c>
    </row>
    <row r="504" spans="1:48" hidden="1" x14ac:dyDescent="0.3">
      <c r="A504" t="s">
        <v>58</v>
      </c>
      <c r="B504" t="s">
        <v>59</v>
      </c>
      <c r="C504" t="s">
        <v>3157</v>
      </c>
      <c r="D504" t="s">
        <v>24</v>
      </c>
      <c r="E504">
        <v>360925.28867759998</v>
      </c>
      <c r="F504">
        <v>1159.9000000000001</v>
      </c>
      <c r="G504">
        <v>-11.0804151041316</v>
      </c>
      <c r="H504">
        <f>(Table2[[#This Row],[1Y Return vs Nifty]]-AVERAGE(Table2[1Y Return vs Nifty]))/_xlfn.STDEV.P(Table2[1Y Return vs Nifty])</f>
        <v>-0.61522583410204446</v>
      </c>
      <c r="I504">
        <v>1.12314536944938</v>
      </c>
      <c r="J504">
        <f>(Table2[[#This Row],[1M Return vs Nifty]]-AVERAGE(Table2[1M Return vs Nifty]))/_xlfn.STDEV.P(Table2[1M Return vs Nifty])</f>
        <v>4.0665354317394882E-2</v>
      </c>
      <c r="K504">
        <v>-5.6497309892593899</v>
      </c>
      <c r="L504">
        <f>(Table2[[#This Row],[6M Return vs Nifty]]-AVERAGE(Table2[6M Return vs Nifty]))/_xlfn.STDEV.P(Table2[6M Return vs Nifty])</f>
        <v>-0.47731101727999176</v>
      </c>
      <c r="M504">
        <v>7.6250298028535293E-2</v>
      </c>
      <c r="N504">
        <f>(Table2[[#This Row],[1W Return vs Nifty]]-AVERAGE(Table2[1W Return vs Nifty]))/_xlfn.STDEV.P(Table2[1W Return vs Nifty])</f>
        <v>-0.71683800292626898</v>
      </c>
      <c r="O504">
        <v>1171.3599999999999</v>
      </c>
      <c r="P504">
        <v>1182.36169299276</v>
      </c>
      <c r="Q504">
        <v>1150.08928606209</v>
      </c>
      <c r="R504">
        <v>48.851504474410298</v>
      </c>
      <c r="S504">
        <f>(Table2[[#This Row],[Close Price]]-Table2[[#This Row],[20D EMA]])/Table2[[#This Row],[20D EMA]]</f>
        <v>-9.7834995219230718E-3</v>
      </c>
      <c r="T504">
        <f>(Table2[[#This Row],[Close Price]]-Table2[[#This Row],[50D EMA]])/Table2[[#This Row],[50D EMA]]</f>
        <v>-1.8997311166184302E-2</v>
      </c>
      <c r="U504">
        <f>(Table2[[#This Row],[Close Price]]-Table2[[#This Row],[200D EMA]])/Table2[[#This Row],[200D EMA]]</f>
        <v>8.5303932979864921E-3</v>
      </c>
      <c r="V504">
        <v>1.00917686107981</v>
      </c>
      <c r="W504">
        <v>1151.05</v>
      </c>
      <c r="X504">
        <v>1172.9000000000001</v>
      </c>
      <c r="Y504">
        <v>1133.45</v>
      </c>
      <c r="Z504">
        <v>1183.55</v>
      </c>
      <c r="AA504">
        <v>1133.45</v>
      </c>
      <c r="AB504">
        <v>1183.55</v>
      </c>
      <c r="AC504" s="1">
        <f>(Table2[[#This Row],[Close Price]]/Table2[[#This Row],[Day Low]])-1</f>
        <v>7.6886321185005713E-3</v>
      </c>
      <c r="AD504" s="1">
        <f>(Table2[[#This Row],[Day High]]/Table2[[#This Row],[Close Price]])-1</f>
        <v>1.1207862746788422E-2</v>
      </c>
      <c r="AE504" s="1">
        <f>(Table2[[#This Row],[Close Price]]/Table2[[#This Row],[Current Week Low]])-1</f>
        <v>2.3335833076006951E-2</v>
      </c>
      <c r="AF504" s="1">
        <f>(Table2[[#This Row],[Current Week High]]/Table2[[#This Row],[Close Price]])-1</f>
        <v>2.0389688766272895E-2</v>
      </c>
      <c r="AG504" s="1">
        <f>(Table2[[#This Row],[Close Price]]/Table2[[#This Row],[Current Month Low]])-1</f>
        <v>2.3335833076006951E-2</v>
      </c>
      <c r="AH504" s="1">
        <f>(Table2[[#This Row],[Current Month High]]/Table2[[#This Row],[Close Price]])-1</f>
        <v>2.0389688766272895E-2</v>
      </c>
      <c r="AI504">
        <v>15.497025605655599</v>
      </c>
      <c r="AJ504">
        <v>18.3148875401642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-0.04</v>
      </c>
      <c r="AM504" t="s">
        <v>3202</v>
      </c>
      <c r="AN504">
        <v>-1.35</v>
      </c>
      <c r="AO504" t="s">
        <v>3202</v>
      </c>
      <c r="AP504">
        <v>5.7183440685267997E-2</v>
      </c>
      <c r="AQ504">
        <f>(Table2[[#This Row],[Sharpe Ratio]]-AVERAGE(Table2[Sharpe Ratio]))/_xlfn.STDEV.P(Table2[Sharpe Ratio])</f>
        <v>-7.2886520723079301E-2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535</v>
      </c>
      <c r="AT504">
        <f>_xlfn.RANK.AVG(Table2[[#This Row],[6M Return vs Nifty Z-Score]],Table2[6M Return vs Nifty Z-Score])</f>
        <v>478</v>
      </c>
      <c r="AU504">
        <f>_xlfn.RANK.AVG(Table2[[#This Row],[Sharpe Ratio Z-Score]],Table2[Sharpe Ratio Z-Score])</f>
        <v>370</v>
      </c>
      <c r="AV504">
        <f>(Table2[[#This Row],[Rank 1Y]]+Table2[[#This Row],[Rank 6M]]+Table2[[#This Row],[Rank Sharpe]])/3</f>
        <v>461</v>
      </c>
    </row>
    <row r="505" spans="1:48" x14ac:dyDescent="0.3">
      <c r="A505" t="s">
        <v>169</v>
      </c>
      <c r="B505" t="s">
        <v>170</v>
      </c>
      <c r="C505" t="s">
        <v>3157</v>
      </c>
      <c r="D505" t="s">
        <v>40</v>
      </c>
      <c r="E505">
        <v>152512.37904693899</v>
      </c>
      <c r="F505">
        <v>711.7</v>
      </c>
      <c r="G505">
        <v>-10.357351378900001</v>
      </c>
      <c r="H505">
        <f>(Table2[[#This Row],[1Y Return vs Nifty]]-AVERAGE(Table2[1Y Return vs Nifty]))/_xlfn.STDEV.P(Table2[1Y Return vs Nifty])</f>
        <v>-0.60242614381460735</v>
      </c>
      <c r="I505">
        <v>2.16594909805</v>
      </c>
      <c r="J505">
        <f>(Table2[[#This Row],[1M Return vs Nifty]]-AVERAGE(Table2[1M Return vs Nifty]))/_xlfn.STDEV.P(Table2[1M Return vs Nifty])</f>
        <v>0.15035009006274078</v>
      </c>
      <c r="K505">
        <v>20.3443610671575</v>
      </c>
      <c r="L505">
        <f>(Table2[[#This Row],[6M Return vs Nifty]]-AVERAGE(Table2[6M Return vs Nifty]))/_xlfn.STDEV.P(Table2[6M Return vs Nifty])</f>
        <v>0.36596436520232029</v>
      </c>
      <c r="M505">
        <v>-1.58565218594684</v>
      </c>
      <c r="N505">
        <f>(Table2[[#This Row],[1W Return vs Nifty]]-AVERAGE(Table2[1W Return vs Nifty]))/_xlfn.STDEV.P(Table2[1W Return vs Nifty])</f>
        <v>-1.1387645217832778</v>
      </c>
      <c r="O505">
        <v>719.83</v>
      </c>
      <c r="P505">
        <v>713.96445332462702</v>
      </c>
      <c r="Q505">
        <v>663.55713022069699</v>
      </c>
      <c r="R505">
        <v>40.853491729276101</v>
      </c>
      <c r="S505" s="1">
        <f>(Table2[[#This Row],[Close Price]]-Table2[[#This Row],[20D EMA]])/Table2[[#This Row],[20D EMA]]</f>
        <v>-1.129433338427128E-2</v>
      </c>
      <c r="T505" s="1">
        <f>(Table2[[#This Row],[Close Price]]-Table2[[#This Row],[50D EMA]])/Table2[[#This Row],[50D EMA]]</f>
        <v>-3.1716611577542551E-3</v>
      </c>
      <c r="U505" s="1">
        <f>(Table2[[#This Row],[Close Price]]-Table2[[#This Row],[200D EMA]])/Table2[[#This Row],[200D EMA]]</f>
        <v>7.2552712625197607E-2</v>
      </c>
      <c r="V505">
        <v>0.68942630510391101</v>
      </c>
      <c r="W505">
        <v>703.3</v>
      </c>
      <c r="X505">
        <v>713.7</v>
      </c>
      <c r="Y505">
        <v>685.4</v>
      </c>
      <c r="Z505">
        <v>727.6</v>
      </c>
      <c r="AA505">
        <v>685.4</v>
      </c>
      <c r="AB505">
        <v>727.6</v>
      </c>
      <c r="AC505" s="1">
        <f>(Table2[[#This Row],[Close Price]]/Table2[[#This Row],[Day Low]])-1</f>
        <v>1.1943694013934358E-2</v>
      </c>
      <c r="AD505" s="1">
        <f>(Table2[[#This Row],[Day High]]/Table2[[#This Row],[Close Price]])-1</f>
        <v>2.8101728256286762E-3</v>
      </c>
      <c r="AE505" s="1">
        <f>(Table2[[#This Row],[Close Price]]/Table2[[#This Row],[Current Week Low]])-1</f>
        <v>3.8371753720455315E-2</v>
      </c>
      <c r="AF505" s="1">
        <f>(Table2[[#This Row],[Current Week High]]/Table2[[#This Row],[Close Price]])-1</f>
        <v>2.2340873963748731E-2</v>
      </c>
      <c r="AG505" s="1">
        <f>(Table2[[#This Row],[Close Price]]/Table2[[#This Row],[Current Month Low]])-1</f>
        <v>3.8371753720455315E-2</v>
      </c>
      <c r="AH505" s="1">
        <f>(Table2[[#This Row],[Current Month High]]/Table2[[#This Row],[Close Price]])-1</f>
        <v>2.2340873963748731E-2</v>
      </c>
      <c r="AI505">
        <v>6.9551777434312099</v>
      </c>
      <c r="AJ505">
        <v>39.166992569417197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-0.05</v>
      </c>
      <c r="AM505" t="s">
        <v>3202</v>
      </c>
      <c r="AN505">
        <v>-2.27</v>
      </c>
      <c r="AO505" t="s">
        <v>3202</v>
      </c>
      <c r="AP505">
        <v>-4.2498184094226003E-2</v>
      </c>
      <c r="AQ505">
        <f>(Table2[[#This Row],[Sharpe Ratio]]-AVERAGE(Table2[Sharpe Ratio]))/_xlfn.STDEV.P(Table2[Sharpe Ratio])</f>
        <v>-1.2620925452593401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-2.486968755592164</v>
      </c>
      <c r="AS505">
        <f>_xlfn.RANK.AVG(Table2[[#This Row],[1Y Return vs Nifty Z-Score]],Table2[1Y Return vs Nifty Z-Score])</f>
        <v>529</v>
      </c>
      <c r="AT505">
        <f>_xlfn.RANK.AVG(Table2[[#This Row],[6M Return vs Nifty Z-Score]],Table2[6M Return vs Nifty Z-Score])</f>
        <v>195</v>
      </c>
      <c r="AU505">
        <f>_xlfn.RANK.AVG(Table2[[#This Row],[Sharpe Ratio Z-Score]],Table2[Sharpe Ratio Z-Score])</f>
        <v>660</v>
      </c>
      <c r="AV505">
        <f>(Table2[[#This Row],[Rank 1Y]]+Table2[[#This Row],[Rank 6M]]+Table2[[#This Row],[Rank Sharpe]])/3</f>
        <v>461.33333333333331</v>
      </c>
    </row>
    <row r="506" spans="1:48" hidden="1" x14ac:dyDescent="0.3">
      <c r="A506" t="s">
        <v>339</v>
      </c>
      <c r="B506" t="s">
        <v>340</v>
      </c>
      <c r="C506" t="s">
        <v>3157</v>
      </c>
      <c r="D506" t="s">
        <v>54</v>
      </c>
      <c r="E506">
        <v>76033.246316489996</v>
      </c>
      <c r="F506">
        <v>1823.85</v>
      </c>
      <c r="G506">
        <v>11.784111617941599</v>
      </c>
      <c r="H506">
        <f>(Table2[[#This Row],[1Y Return vs Nifty]]-AVERAGE(Table2[1Y Return vs Nifty]))/_xlfn.STDEV.P(Table2[1Y Return vs Nifty])</f>
        <v>-0.2104774690563096</v>
      </c>
      <c r="I506">
        <v>-0.21699188898053501</v>
      </c>
      <c r="J506">
        <f>(Table2[[#This Row],[1M Return vs Nifty]]-AVERAGE(Table2[1M Return vs Nifty]))/_xlfn.STDEV.P(Table2[1M Return vs Nifty])</f>
        <v>-0.10029367471353579</v>
      </c>
      <c r="K506">
        <v>0.322992043204061</v>
      </c>
      <c r="L506">
        <f>(Table2[[#This Row],[6M Return vs Nifty]]-AVERAGE(Table2[6M Return vs Nifty]))/_xlfn.STDEV.P(Table2[6M Return vs Nifty])</f>
        <v>-0.28354966994267683</v>
      </c>
      <c r="M506">
        <v>-4.1203684838891403</v>
      </c>
      <c r="N506">
        <f>(Table2[[#This Row],[1W Return vs Nifty]]-AVERAGE(Table2[1W Return vs Nifty]))/_xlfn.STDEV.P(Table2[1W Return vs Nifty])</f>
        <v>-1.7822824382633677</v>
      </c>
      <c r="O506">
        <v>1923.78</v>
      </c>
      <c r="P506">
        <v>1928.7766888235899</v>
      </c>
      <c r="Q506">
        <v>1748.4685065660699</v>
      </c>
      <c r="R506">
        <v>34.736216278042399</v>
      </c>
      <c r="S506">
        <f>(Table2[[#This Row],[Close Price]]-Table2[[#This Row],[20D EMA]])/Table2[[#This Row],[20D EMA]]</f>
        <v>-5.1944609050931012E-2</v>
      </c>
      <c r="T506">
        <f>(Table2[[#This Row],[Close Price]]-Table2[[#This Row],[50D EMA]])/Table2[[#This Row],[50D EMA]]</f>
        <v>-5.4400641314048363E-2</v>
      </c>
      <c r="U506">
        <f>(Table2[[#This Row],[Close Price]]-Table2[[#This Row],[200D EMA]])/Table2[[#This Row],[200D EMA]]</f>
        <v>4.3112868862577682E-2</v>
      </c>
      <c r="V506">
        <v>0.79417833229041401</v>
      </c>
      <c r="W506">
        <v>1789.95</v>
      </c>
      <c r="X506">
        <v>1890</v>
      </c>
      <c r="Y506">
        <v>1789.95</v>
      </c>
      <c r="Z506">
        <v>1962.45</v>
      </c>
      <c r="AA506">
        <v>1789.95</v>
      </c>
      <c r="AB506">
        <v>1962.45</v>
      </c>
      <c r="AC506" s="1">
        <f>(Table2[[#This Row],[Close Price]]/Table2[[#This Row],[Day Low]])-1</f>
        <v>1.8939076510517072E-2</v>
      </c>
      <c r="AD506" s="1">
        <f>(Table2[[#This Row],[Day High]]/Table2[[#This Row],[Close Price]])-1</f>
        <v>3.62694300518136E-2</v>
      </c>
      <c r="AE506" s="1">
        <f>(Table2[[#This Row],[Close Price]]/Table2[[#This Row],[Current Week Low]])-1</f>
        <v>1.8939076510517072E-2</v>
      </c>
      <c r="AF506" s="1">
        <f>(Table2[[#This Row],[Current Week High]]/Table2[[#This Row],[Close Price]])-1</f>
        <v>7.5993091537132962E-2</v>
      </c>
      <c r="AG506" s="1">
        <f>(Table2[[#This Row],[Close Price]]/Table2[[#This Row],[Current Month Low]])-1</f>
        <v>1.8939076510517072E-2</v>
      </c>
      <c r="AH506" s="1">
        <f>(Table2[[#This Row],[Current Month High]]/Table2[[#This Row],[Close Price]])-1</f>
        <v>7.5993091537132962E-2</v>
      </c>
      <c r="AI506">
        <v>13.9759300381061</v>
      </c>
      <c r="AJ506">
        <v>49.987664473684198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-0.08</v>
      </c>
      <c r="AM506" t="s">
        <v>3202</v>
      </c>
      <c r="AN506">
        <v>-4.54</v>
      </c>
      <c r="AO506" t="s">
        <v>3202</v>
      </c>
      <c r="AP506">
        <v>-1.8997055249856998E-2</v>
      </c>
      <c r="AQ506">
        <f>(Table2[[#This Row],[Sharpe Ratio]]-AVERAGE(Table2[Sharpe Ratio]))/_xlfn.STDEV.P(Table2[Sharpe Ratio])</f>
        <v>-0.98172307829940975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361</v>
      </c>
      <c r="AT506">
        <f>_xlfn.RANK.AVG(Table2[[#This Row],[6M Return vs Nifty Z-Score]],Table2[6M Return vs Nifty Z-Score])</f>
        <v>407</v>
      </c>
      <c r="AU506">
        <f>_xlfn.RANK.AVG(Table2[[#This Row],[Sharpe Ratio Z-Score]],Table2[Sharpe Ratio Z-Score])</f>
        <v>616</v>
      </c>
      <c r="AV506">
        <f>(Table2[[#This Row],[Rank 1Y]]+Table2[[#This Row],[Rank 6M]]+Table2[[#This Row],[Rank Sharpe]])/3</f>
        <v>461.33333333333331</v>
      </c>
    </row>
    <row r="507" spans="1:48" hidden="1" x14ac:dyDescent="0.3">
      <c r="A507" t="s">
        <v>423</v>
      </c>
      <c r="B507" t="s">
        <v>424</v>
      </c>
      <c r="C507" t="s">
        <v>3157</v>
      </c>
      <c r="D507" t="s">
        <v>405</v>
      </c>
      <c r="E507">
        <v>53705.929541197998</v>
      </c>
      <c r="F507">
        <v>203.27</v>
      </c>
      <c r="G507">
        <v>-7.9075732332182103</v>
      </c>
      <c r="H507">
        <f>(Table2[[#This Row],[1Y Return vs Nifty]]-AVERAGE(Table2[1Y Return vs Nifty]))/_xlfn.STDEV.P(Table2[1Y Return vs Nifty])</f>
        <v>-0.5590601161140536</v>
      </c>
      <c r="I507">
        <v>-8.2212394534974393</v>
      </c>
      <c r="J507">
        <f>(Table2[[#This Row],[1M Return vs Nifty]]-AVERAGE(Table2[1M Return vs Nifty]))/_xlfn.STDEV.P(Table2[1M Return vs Nifty])</f>
        <v>-0.94220069410299745</v>
      </c>
      <c r="K507">
        <v>-16.004531496861699</v>
      </c>
      <c r="L507">
        <f>(Table2[[#This Row],[6M Return vs Nifty]]-AVERAGE(Table2[6M Return vs Nifty]))/_xlfn.STDEV.P(Table2[6M Return vs Nifty])</f>
        <v>-0.81323151566188512</v>
      </c>
      <c r="M507">
        <v>-4.7384368547665101</v>
      </c>
      <c r="N507">
        <f>(Table2[[#This Row],[1W Return vs Nifty]]-AVERAGE(Table2[1W Return vs Nifty]))/_xlfn.STDEV.P(Table2[1W Return vs Nifty])</f>
        <v>-1.9391986464370932</v>
      </c>
      <c r="O507">
        <v>210.52</v>
      </c>
      <c r="P507">
        <v>216.84172239208399</v>
      </c>
      <c r="Q507">
        <v>210.347235377495</v>
      </c>
      <c r="R507">
        <v>46.241707635415203</v>
      </c>
      <c r="S507">
        <f>(Table2[[#This Row],[Close Price]]-Table2[[#This Row],[20D EMA]])/Table2[[#This Row],[20D EMA]]</f>
        <v>-3.4438533155994676E-2</v>
      </c>
      <c r="T507">
        <f>(Table2[[#This Row],[Close Price]]-Table2[[#This Row],[50D EMA]])/Table2[[#This Row],[50D EMA]]</f>
        <v>-6.2588150667536993E-2</v>
      </c>
      <c r="U507">
        <f>(Table2[[#This Row],[Close Price]]-Table2[[#This Row],[200D EMA]])/Table2[[#This Row],[200D EMA]]</f>
        <v>-3.3645487970374241E-2</v>
      </c>
      <c r="V507">
        <v>1.60494014347551</v>
      </c>
      <c r="W507">
        <v>202.3</v>
      </c>
      <c r="X507">
        <v>206.95</v>
      </c>
      <c r="Y507">
        <v>197</v>
      </c>
      <c r="Z507">
        <v>207.19</v>
      </c>
      <c r="AA507">
        <v>197</v>
      </c>
      <c r="AB507">
        <v>208.8</v>
      </c>
      <c r="AC507" s="1">
        <f>(Table2[[#This Row],[Close Price]]/Table2[[#This Row],[Day Low]])-1</f>
        <v>4.7948591201185664E-3</v>
      </c>
      <c r="AD507" s="1">
        <f>(Table2[[#This Row],[Day High]]/Table2[[#This Row],[Close Price]])-1</f>
        <v>1.8103999606434718E-2</v>
      </c>
      <c r="AE507" s="1">
        <f>(Table2[[#This Row],[Close Price]]/Table2[[#This Row],[Current Week Low]])-1</f>
        <v>3.1827411167512754E-2</v>
      </c>
      <c r="AF507" s="1">
        <f>(Table2[[#This Row],[Current Week High]]/Table2[[#This Row],[Close Price]])-1</f>
        <v>1.9284695232941296E-2</v>
      </c>
      <c r="AG507" s="1">
        <f>(Table2[[#This Row],[Close Price]]/Table2[[#This Row],[Current Month Low]])-1</f>
        <v>3.1827411167512754E-2</v>
      </c>
      <c r="AH507" s="1">
        <f>(Table2[[#This Row],[Current Month High]]/Table2[[#This Row],[Close Price]])-1</f>
        <v>2.7205195060756582E-2</v>
      </c>
      <c r="AI507">
        <v>21.464062576868098</v>
      </c>
      <c r="AJ507">
        <v>31.141935483870899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-0.12</v>
      </c>
      <c r="AM507" t="s">
        <v>3202</v>
      </c>
      <c r="AN507">
        <v>-2.0699999999999998</v>
      </c>
      <c r="AO507" t="s">
        <v>3202</v>
      </c>
      <c r="AP507">
        <v>8.8238692019435003E-2</v>
      </c>
      <c r="AQ507">
        <f>(Table2[[#This Row],[Sharpe Ratio]]-AVERAGE(Table2[Sharpe Ratio]))/_xlfn.STDEV.P(Table2[Sharpe Ratio])</f>
        <v>0.29760394892741571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511</v>
      </c>
      <c r="AT507">
        <f>_xlfn.RANK.AVG(Table2[[#This Row],[6M Return vs Nifty Z-Score]],Table2[6M Return vs Nifty Z-Score])</f>
        <v>612</v>
      </c>
      <c r="AU507">
        <f>_xlfn.RANK.AVG(Table2[[#This Row],[Sharpe Ratio Z-Score]],Table2[Sharpe Ratio Z-Score])</f>
        <v>267</v>
      </c>
      <c r="AV507">
        <f>(Table2[[#This Row],[Rank 1Y]]+Table2[[#This Row],[Rank 6M]]+Table2[[#This Row],[Rank Sharpe]])/3</f>
        <v>463.33333333333331</v>
      </c>
    </row>
    <row r="508" spans="1:48" hidden="1" x14ac:dyDescent="0.3">
      <c r="A508" t="s">
        <v>677</v>
      </c>
      <c r="B508" t="s">
        <v>678</v>
      </c>
      <c r="C508" t="s">
        <v>3163</v>
      </c>
      <c r="D508" t="s">
        <v>199</v>
      </c>
      <c r="E508">
        <v>27486.210488159999</v>
      </c>
      <c r="F508">
        <v>14969.2</v>
      </c>
      <c r="G508">
        <v>-32.830963050751102</v>
      </c>
      <c r="H508">
        <f>(Table2[[#This Row],[1Y Return vs Nifty]]-AVERAGE(Table2[1Y Return vs Nifty]))/_xlfn.STDEV.P(Table2[1Y Return vs Nifty])</f>
        <v>-1.000254521870346</v>
      </c>
      <c r="I508">
        <v>-3.4847615042759901</v>
      </c>
      <c r="J508">
        <f>(Table2[[#This Row],[1M Return vs Nifty]]-AVERAGE(Table2[1M Return vs Nifty]))/_xlfn.STDEV.P(Table2[1M Return vs Nifty])</f>
        <v>-0.44400595431128581</v>
      </c>
      <c r="K508">
        <v>3.3965824013747699</v>
      </c>
      <c r="L508">
        <f>(Table2[[#This Row],[6M Return vs Nifty]]-AVERAGE(Table2[6M Return vs Nifty]))/_xlfn.STDEV.P(Table2[6M Return vs Nifty])</f>
        <v>-0.18383920191574993</v>
      </c>
      <c r="M508">
        <v>3.5529683432563899</v>
      </c>
      <c r="N508">
        <f>(Table2[[#This Row],[1W Return vs Nifty]]-AVERAGE(Table2[1W Return vs Nifty]))/_xlfn.STDEV.P(Table2[1W Return vs Nifty])</f>
        <v>0.16583685676909027</v>
      </c>
      <c r="O508">
        <v>14595.05</v>
      </c>
      <c r="P508">
        <v>15062.3634738864</v>
      </c>
      <c r="Q508">
        <v>15126.479704540699</v>
      </c>
      <c r="R508">
        <v>53.243979461580402</v>
      </c>
      <c r="S508">
        <f>(Table2[[#This Row],[Close Price]]-Table2[[#This Row],[20D EMA]])/Table2[[#This Row],[20D EMA]]</f>
        <v>2.5635403784159801E-2</v>
      </c>
      <c r="T508">
        <f>(Table2[[#This Row],[Close Price]]-Table2[[#This Row],[50D EMA]])/Table2[[#This Row],[50D EMA]]</f>
        <v>-6.185182959362049E-3</v>
      </c>
      <c r="U508">
        <f>(Table2[[#This Row],[Close Price]]-Table2[[#This Row],[200D EMA]])/Table2[[#This Row],[200D EMA]]</f>
        <v>-1.0397640932508981E-2</v>
      </c>
      <c r="V508">
        <v>0.702761351878191</v>
      </c>
      <c r="W508">
        <v>14477.25</v>
      </c>
      <c r="X508">
        <v>15088.35</v>
      </c>
      <c r="Y508">
        <v>14255</v>
      </c>
      <c r="Z508">
        <v>15088.35</v>
      </c>
      <c r="AA508">
        <v>14255</v>
      </c>
      <c r="AB508">
        <v>15088.35</v>
      </c>
      <c r="AC508" s="1">
        <f>(Table2[[#This Row],[Close Price]]/Table2[[#This Row],[Day Low]])-1</f>
        <v>3.398090106891849E-2</v>
      </c>
      <c r="AD508" s="1">
        <f>(Table2[[#This Row],[Day High]]/Table2[[#This Row],[Close Price]])-1</f>
        <v>7.959677203858595E-3</v>
      </c>
      <c r="AE508" s="1">
        <f>(Table2[[#This Row],[Close Price]]/Table2[[#This Row],[Current Week Low]])-1</f>
        <v>5.0101718695194641E-2</v>
      </c>
      <c r="AF508" s="1">
        <f>(Table2[[#This Row],[Current Week High]]/Table2[[#This Row],[Close Price]])-1</f>
        <v>7.959677203858595E-3</v>
      </c>
      <c r="AG508" s="1">
        <f>(Table2[[#This Row],[Close Price]]/Table2[[#This Row],[Current Month Low]])-1</f>
        <v>5.0101718695194641E-2</v>
      </c>
      <c r="AH508" s="1">
        <f>(Table2[[#This Row],[Current Month High]]/Table2[[#This Row],[Close Price]])-1</f>
        <v>7.959677203858595E-3</v>
      </c>
      <c r="AI508">
        <v>21.917002912647199</v>
      </c>
      <c r="AJ508">
        <v>15.369556840076999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0.03</v>
      </c>
      <c r="AM508" t="s">
        <v>3203</v>
      </c>
      <c r="AN508">
        <v>6.15</v>
      </c>
      <c r="AO508" t="s">
        <v>3203</v>
      </c>
      <c r="AP508">
        <v>5.9506632540910001E-2</v>
      </c>
      <c r="AQ508">
        <f>(Table2[[#This Row],[Sharpe Ratio]]-AVERAGE(Table2[Sharpe Ratio]))/_xlfn.STDEV.P(Table2[Sharpe Ratio])</f>
        <v>-4.5170743045954337E-2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663</v>
      </c>
      <c r="AT508">
        <f>_xlfn.RANK.AVG(Table2[[#This Row],[6M Return vs Nifty Z-Score]],Table2[6M Return vs Nifty Z-Score])</f>
        <v>373</v>
      </c>
      <c r="AU508">
        <f>_xlfn.RANK.AVG(Table2[[#This Row],[Sharpe Ratio Z-Score]],Table2[Sharpe Ratio Z-Score])</f>
        <v>360</v>
      </c>
      <c r="AV508">
        <f>(Table2[[#This Row],[Rank 1Y]]+Table2[[#This Row],[Rank 6M]]+Table2[[#This Row],[Rank Sharpe]])/3</f>
        <v>465.33333333333331</v>
      </c>
    </row>
    <row r="509" spans="1:48" hidden="1" x14ac:dyDescent="0.3">
      <c r="A509" t="s">
        <v>1912</v>
      </c>
      <c r="B509" t="s">
        <v>1913</v>
      </c>
      <c r="C509" t="s">
        <v>3167</v>
      </c>
      <c r="D509" t="s">
        <v>568</v>
      </c>
      <c r="E509">
        <v>3837.8193422849999</v>
      </c>
      <c r="F509">
        <v>341.2</v>
      </c>
      <c r="G509">
        <v>-3.8743227182820101</v>
      </c>
      <c r="H509">
        <f>(Table2[[#This Row],[1Y Return vs Nifty]]-AVERAGE(Table2[1Y Return vs Nifty]))/_xlfn.STDEV.P(Table2[1Y Return vs Nifty])</f>
        <v>-0.48766342500457427</v>
      </c>
      <c r="I509">
        <v>8.2577854620637794</v>
      </c>
      <c r="J509">
        <f>(Table2[[#This Row],[1M Return vs Nifty]]-AVERAGE(Table2[1M Return vs Nifty]))/_xlfn.STDEV.P(Table2[1M Return vs Nifty])</f>
        <v>0.79110485863975721</v>
      </c>
      <c r="K509">
        <v>-1.8634375652694299</v>
      </c>
      <c r="L509">
        <f>(Table2[[#This Row],[6M Return vs Nifty]]-AVERAGE(Table2[6M Return vs Nifty]))/_xlfn.STDEV.P(Table2[6M Return vs Nifty])</f>
        <v>-0.35447972052318882</v>
      </c>
      <c r="M509">
        <v>-2.7408392962828199</v>
      </c>
      <c r="N509">
        <f>(Table2[[#This Row],[1W Return vs Nifty]]-AVERAGE(Table2[1W Return vs Nifty]))/_xlfn.STDEV.P(Table2[1W Return vs Nifty])</f>
        <v>-1.4320453134014757</v>
      </c>
      <c r="O509">
        <v>327.87</v>
      </c>
      <c r="P509">
        <v>330.58463997185601</v>
      </c>
      <c r="Q509">
        <v>330.64334176286701</v>
      </c>
      <c r="R509">
        <v>64.1338281639662</v>
      </c>
      <c r="S509">
        <f>(Table2[[#This Row],[Close Price]]-Table2[[#This Row],[20D EMA]])/Table2[[#This Row],[20D EMA]]</f>
        <v>4.0656357702747989E-2</v>
      </c>
      <c r="T509">
        <f>(Table2[[#This Row],[Close Price]]-Table2[[#This Row],[50D EMA]])/Table2[[#This Row],[50D EMA]]</f>
        <v>3.211086888080375E-2</v>
      </c>
      <c r="U509">
        <f>(Table2[[#This Row],[Close Price]]-Table2[[#This Row],[200D EMA]])/Table2[[#This Row],[200D EMA]]</f>
        <v>3.1927629877102057E-2</v>
      </c>
      <c r="V509">
        <v>0.82308555551413598</v>
      </c>
      <c r="W509">
        <v>338.1</v>
      </c>
      <c r="X509">
        <v>349.2</v>
      </c>
      <c r="Y509">
        <v>333.15</v>
      </c>
      <c r="Z509">
        <v>353.3</v>
      </c>
      <c r="AA509">
        <v>333.15</v>
      </c>
      <c r="AB509">
        <v>358</v>
      </c>
      <c r="AC509" s="1">
        <f>(Table2[[#This Row],[Close Price]]/Table2[[#This Row],[Day Low]])-1</f>
        <v>9.1688849452824517E-3</v>
      </c>
      <c r="AD509" s="1">
        <f>(Table2[[#This Row],[Day High]]/Table2[[#This Row],[Close Price]])-1</f>
        <v>2.3446658851113744E-2</v>
      </c>
      <c r="AE509" s="1">
        <f>(Table2[[#This Row],[Close Price]]/Table2[[#This Row],[Current Week Low]])-1</f>
        <v>2.4163289809395305E-2</v>
      </c>
      <c r="AF509" s="1">
        <f>(Table2[[#This Row],[Current Week High]]/Table2[[#This Row],[Close Price]])-1</f>
        <v>3.5463071512309652E-2</v>
      </c>
      <c r="AG509" s="1">
        <f>(Table2[[#This Row],[Close Price]]/Table2[[#This Row],[Current Month Low]])-1</f>
        <v>2.4163289809395305E-2</v>
      </c>
      <c r="AH509" s="1">
        <f>(Table2[[#This Row],[Current Month High]]/Table2[[#This Row],[Close Price]])-1</f>
        <v>4.9237983587338885E-2</v>
      </c>
      <c r="AI509">
        <v>32.4443141852285</v>
      </c>
      <c r="AJ509">
        <v>45.006374840628901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0.03</v>
      </c>
      <c r="AM509" t="s">
        <v>3203</v>
      </c>
      <c r="AN509">
        <v>18.16</v>
      </c>
      <c r="AO509" t="s">
        <v>3203</v>
      </c>
      <c r="AP509">
        <v>1.4065606639682E-2</v>
      </c>
      <c r="AQ509">
        <f>(Table2[[#This Row],[Sharpe Ratio]]-AVERAGE(Table2[Sharpe Ratio]))/_xlfn.STDEV.P(Table2[Sharpe Ratio])</f>
        <v>-0.58728411531880664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486</v>
      </c>
      <c r="AT509">
        <f>_xlfn.RANK.AVG(Table2[[#This Row],[6M Return vs Nifty Z-Score]],Table2[6M Return vs Nifty Z-Score])</f>
        <v>425</v>
      </c>
      <c r="AU509">
        <f>_xlfn.RANK.AVG(Table2[[#This Row],[Sharpe Ratio Z-Score]],Table2[Sharpe Ratio Z-Score])</f>
        <v>486</v>
      </c>
      <c r="AV509">
        <f>(Table2[[#This Row],[Rank 1Y]]+Table2[[#This Row],[Rank 6M]]+Table2[[#This Row],[Rank Sharpe]])/3</f>
        <v>465.66666666666669</v>
      </c>
    </row>
    <row r="510" spans="1:48" hidden="1" x14ac:dyDescent="0.3">
      <c r="A510" t="s">
        <v>1436</v>
      </c>
      <c r="B510" t="s">
        <v>1437</v>
      </c>
      <c r="C510" t="s">
        <v>3169</v>
      </c>
      <c r="D510" t="s">
        <v>291</v>
      </c>
      <c r="E510">
        <v>7570.3166411119901</v>
      </c>
      <c r="F510">
        <v>194.56</v>
      </c>
      <c r="G510">
        <v>-16.154708809210099</v>
      </c>
      <c r="H510">
        <f>(Table2[[#This Row],[1Y Return vs Nifty]]-AVERAGE(Table2[1Y Return vs Nifty]))/_xlfn.STDEV.P(Table2[1Y Return vs Nifty])</f>
        <v>-0.70505109512131836</v>
      </c>
      <c r="I510">
        <v>-5.1410323442042101</v>
      </c>
      <c r="J510">
        <f>(Table2[[#This Row],[1M Return vs Nifty]]-AVERAGE(Table2[1M Return vs Nifty]))/_xlfn.STDEV.P(Table2[1M Return vs Nifty])</f>
        <v>-0.61821671364951336</v>
      </c>
      <c r="K510">
        <v>-17.0765288965042</v>
      </c>
      <c r="L510">
        <f>(Table2[[#This Row],[6M Return vs Nifty]]-AVERAGE(Table2[6M Return vs Nifty]))/_xlfn.STDEV.P(Table2[6M Return vs Nifty])</f>
        <v>-0.84800822627911221</v>
      </c>
      <c r="M510">
        <v>5.8040470880722497</v>
      </c>
      <c r="N510">
        <f>(Table2[[#This Row],[1W Return vs Nifty]]-AVERAGE(Table2[1W Return vs Nifty]))/_xlfn.STDEV.P(Table2[1W Return vs Nifty])</f>
        <v>0.73734440768218823</v>
      </c>
      <c r="O510">
        <v>199.89</v>
      </c>
      <c r="P510">
        <v>206.85328468459599</v>
      </c>
      <c r="Q510">
        <v>205.00610466302399</v>
      </c>
      <c r="R510">
        <v>47.112423351086797</v>
      </c>
      <c r="S510">
        <f>(Table2[[#This Row],[Close Price]]-Table2[[#This Row],[20D EMA]])/Table2[[#This Row],[20D EMA]]</f>
        <v>-2.6664665566061257E-2</v>
      </c>
      <c r="T510">
        <f>(Table2[[#This Row],[Close Price]]-Table2[[#This Row],[50D EMA]])/Table2[[#This Row],[50D EMA]]</f>
        <v>-5.9429970876896832E-2</v>
      </c>
      <c r="U510">
        <f>(Table2[[#This Row],[Close Price]]-Table2[[#This Row],[200D EMA]])/Table2[[#This Row],[200D EMA]]</f>
        <v>-5.0955090728613331E-2</v>
      </c>
      <c r="V510">
        <v>0.35225703941700098</v>
      </c>
      <c r="W510">
        <v>193.87</v>
      </c>
      <c r="X510">
        <v>199.88</v>
      </c>
      <c r="Y510">
        <v>193.87</v>
      </c>
      <c r="Z510">
        <v>210.5</v>
      </c>
      <c r="AA510">
        <v>193.8</v>
      </c>
      <c r="AB510">
        <v>210.5</v>
      </c>
      <c r="AC510" s="1">
        <f>(Table2[[#This Row],[Close Price]]/Table2[[#This Row],[Day Low]])-1</f>
        <v>3.5590859854541801E-3</v>
      </c>
      <c r="AD510" s="1">
        <f>(Table2[[#This Row],[Day High]]/Table2[[#This Row],[Close Price]])-1</f>
        <v>2.734375E-2</v>
      </c>
      <c r="AE510" s="1">
        <f>(Table2[[#This Row],[Close Price]]/Table2[[#This Row],[Current Week Low]])-1</f>
        <v>3.5590859854541801E-3</v>
      </c>
      <c r="AF510" s="1">
        <f>(Table2[[#This Row],[Current Week High]]/Table2[[#This Row],[Close Price]])-1</f>
        <v>8.1928453947368363E-2</v>
      </c>
      <c r="AG510" s="1">
        <f>(Table2[[#This Row],[Close Price]]/Table2[[#This Row],[Current Month Low]])-1</f>
        <v>3.9215686274509665E-3</v>
      </c>
      <c r="AH510" s="1">
        <f>(Table2[[#This Row],[Current Month High]]/Table2[[#This Row],[Close Price]])-1</f>
        <v>8.1928453947368363E-2</v>
      </c>
      <c r="AI510">
        <v>34.662828947368403</v>
      </c>
      <c r="AJ510">
        <v>15.3289863663307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-0.1</v>
      </c>
      <c r="AM510" t="s">
        <v>3202</v>
      </c>
      <c r="AN510">
        <v>-0.52</v>
      </c>
      <c r="AO510" t="s">
        <v>3202</v>
      </c>
      <c r="AP510">
        <v>0.11009513792695499</v>
      </c>
      <c r="AQ510">
        <f>(Table2[[#This Row],[Sharpe Ratio]]-AVERAGE(Table2[Sharpe Ratio]))/_xlfn.STDEV.P(Table2[Sharpe Ratio])</f>
        <v>0.55835227847832591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573</v>
      </c>
      <c r="AT510">
        <f>_xlfn.RANK.AVG(Table2[[#This Row],[6M Return vs Nifty Z-Score]],Table2[6M Return vs Nifty Z-Score])</f>
        <v>622</v>
      </c>
      <c r="AU510">
        <f>_xlfn.RANK.AVG(Table2[[#This Row],[Sharpe Ratio Z-Score]],Table2[Sharpe Ratio Z-Score])</f>
        <v>206</v>
      </c>
      <c r="AV510">
        <f>(Table2[[#This Row],[Rank 1Y]]+Table2[[#This Row],[Rank 6M]]+Table2[[#This Row],[Rank Sharpe]])/3</f>
        <v>467</v>
      </c>
    </row>
    <row r="511" spans="1:48" hidden="1" x14ac:dyDescent="0.3">
      <c r="A511" t="s">
        <v>2160</v>
      </c>
      <c r="B511" t="s">
        <v>2161</v>
      </c>
      <c r="C511" t="s">
        <v>3155</v>
      </c>
      <c r="D511" t="s">
        <v>72</v>
      </c>
      <c r="E511">
        <v>2819.8236513470001</v>
      </c>
      <c r="F511">
        <v>207.34</v>
      </c>
      <c r="G511">
        <v>-4.3242994879979397</v>
      </c>
      <c r="H511">
        <f>(Table2[[#This Row],[1Y Return vs Nifty]]-AVERAGE(Table2[1Y Return vs Nifty]))/_xlfn.STDEV.P(Table2[1Y Return vs Nifty])</f>
        <v>-0.49562892387821855</v>
      </c>
      <c r="I511">
        <v>-8.3771758783908794</v>
      </c>
      <c r="J511">
        <f>(Table2[[#This Row],[1M Return vs Nifty]]-AVERAGE(Table2[1M Return vs Nifty]))/_xlfn.STDEV.P(Table2[1M Return vs Nifty])</f>
        <v>-0.95860248198350617</v>
      </c>
      <c r="K511">
        <v>-3.33644701541296</v>
      </c>
      <c r="L511">
        <f>(Table2[[#This Row],[6M Return vs Nifty]]-AVERAGE(Table2[6M Return vs Nifty]))/_xlfn.STDEV.P(Table2[6M Return vs Nifty])</f>
        <v>-0.40226567914693723</v>
      </c>
      <c r="M511">
        <v>3.0394262967861798</v>
      </c>
      <c r="N511">
        <f>(Table2[[#This Row],[1W Return vs Nifty]]-AVERAGE(Table2[1W Return vs Nifty]))/_xlfn.STDEV.P(Table2[1W Return vs Nifty])</f>
        <v>3.5457962674428974E-2</v>
      </c>
      <c r="O511">
        <v>211.05</v>
      </c>
      <c r="P511">
        <v>222.04888866969799</v>
      </c>
      <c r="Q511">
        <v>214.00958045519599</v>
      </c>
      <c r="R511">
        <v>56.6886398042557</v>
      </c>
      <c r="S511">
        <f>(Table2[[#This Row],[Close Price]]-Table2[[#This Row],[20D EMA]])/Table2[[#This Row],[20D EMA]]</f>
        <v>-1.7578772802653436E-2</v>
      </c>
      <c r="T511">
        <f>(Table2[[#This Row],[Close Price]]-Table2[[#This Row],[50D EMA]])/Table2[[#This Row],[50D EMA]]</f>
        <v>-6.624166757969116E-2</v>
      </c>
      <c r="U511">
        <f>(Table2[[#This Row],[Close Price]]-Table2[[#This Row],[200D EMA]])/Table2[[#This Row],[200D EMA]]</f>
        <v>-3.1164868605460843E-2</v>
      </c>
      <c r="V511">
        <v>0.40257896681266098</v>
      </c>
      <c r="W511">
        <v>205.05</v>
      </c>
      <c r="X511">
        <v>214.99</v>
      </c>
      <c r="Y511">
        <v>200.24</v>
      </c>
      <c r="Z511">
        <v>214.99</v>
      </c>
      <c r="AA511">
        <v>200.24</v>
      </c>
      <c r="AB511">
        <v>214.99</v>
      </c>
      <c r="AC511" s="1">
        <f>(Table2[[#This Row],[Close Price]]/Table2[[#This Row],[Day Low]])-1</f>
        <v>1.1168007802974778E-2</v>
      </c>
      <c r="AD511" s="1">
        <f>(Table2[[#This Row],[Day High]]/Table2[[#This Row],[Close Price]])-1</f>
        <v>3.6895919745345784E-2</v>
      </c>
      <c r="AE511" s="1">
        <f>(Table2[[#This Row],[Close Price]]/Table2[[#This Row],[Current Week Low]])-1</f>
        <v>3.545745105872955E-2</v>
      </c>
      <c r="AF511" s="1">
        <f>(Table2[[#This Row],[Current Week High]]/Table2[[#This Row],[Close Price]])-1</f>
        <v>3.6895919745345784E-2</v>
      </c>
      <c r="AG511" s="1">
        <f>(Table2[[#This Row],[Close Price]]/Table2[[#This Row],[Current Month Low]])-1</f>
        <v>3.545745105872955E-2</v>
      </c>
      <c r="AH511" s="1">
        <f>(Table2[[#This Row],[Current Month High]]/Table2[[#This Row],[Close Price]])-1</f>
        <v>3.6895919745345784E-2</v>
      </c>
      <c r="AI511">
        <v>41.579048905179803</v>
      </c>
      <c r="AJ511">
        <v>32.274322169058998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-0.13</v>
      </c>
      <c r="AM511" t="s">
        <v>3202</v>
      </c>
      <c r="AN511">
        <v>4.83</v>
      </c>
      <c r="AO511" t="s">
        <v>3203</v>
      </c>
      <c r="AP511">
        <v>2.1323251331224001E-2</v>
      </c>
      <c r="AQ511">
        <f>(Table2[[#This Row],[Sharpe Ratio]]-AVERAGE(Table2[Sharpe Ratio]))/_xlfn.STDEV.P(Table2[Sharpe Ratio])</f>
        <v>-0.50070010537497134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491</v>
      </c>
      <c r="AT511">
        <f>_xlfn.RANK.AVG(Table2[[#This Row],[6M Return vs Nifty Z-Score]],Table2[6M Return vs Nifty Z-Score])</f>
        <v>450</v>
      </c>
      <c r="AU511">
        <f>_xlfn.RANK.AVG(Table2[[#This Row],[Sharpe Ratio Z-Score]],Table2[Sharpe Ratio Z-Score])</f>
        <v>467</v>
      </c>
      <c r="AV511">
        <f>(Table2[[#This Row],[Rank 1Y]]+Table2[[#This Row],[Rank 6M]]+Table2[[#This Row],[Rank Sharpe]])/3</f>
        <v>469.33333333333331</v>
      </c>
    </row>
    <row r="512" spans="1:48" hidden="1" x14ac:dyDescent="0.3">
      <c r="A512" t="s">
        <v>1958</v>
      </c>
      <c r="B512" t="s">
        <v>1959</v>
      </c>
      <c r="C512" t="s">
        <v>3167</v>
      </c>
      <c r="D512" t="s">
        <v>460</v>
      </c>
      <c r="E512">
        <v>3673.8525599999998</v>
      </c>
      <c r="F512">
        <v>412.85</v>
      </c>
      <c r="G512">
        <v>-15.150247156525101</v>
      </c>
      <c r="H512">
        <f>(Table2[[#This Row],[1Y Return vs Nifty]]-AVERAGE(Table2[1Y Return vs Nifty]))/_xlfn.STDEV.P(Table2[1Y Return vs Nifty])</f>
        <v>-0.68727009240837311</v>
      </c>
      <c r="I512">
        <v>12.7693601326216</v>
      </c>
      <c r="J512">
        <f>(Table2[[#This Row],[1M Return vs Nifty]]-AVERAGE(Table2[1M Return vs Nifty]))/_xlfn.STDEV.P(Table2[1M Return vs Nifty])</f>
        <v>1.2656437023007694</v>
      </c>
      <c r="K512">
        <v>-46.8189473984012</v>
      </c>
      <c r="L512">
        <f>(Table2[[#This Row],[6M Return vs Nifty]]-AVERAGE(Table2[6M Return vs Nifty]))/_xlfn.STDEV.P(Table2[6M Return vs Nifty])</f>
        <v>-1.8128832172463265</v>
      </c>
      <c r="M512">
        <v>7.5504435526999902</v>
      </c>
      <c r="N512">
        <f>(Table2[[#This Row],[1W Return vs Nifty]]-AVERAGE(Table2[1W Return vs Nifty]))/_xlfn.STDEV.P(Table2[1W Return vs Nifty])</f>
        <v>1.1807223964447877</v>
      </c>
      <c r="O512">
        <v>409.69</v>
      </c>
      <c r="P512">
        <v>420.89455184562098</v>
      </c>
      <c r="Q512">
        <v>460.10554032394998</v>
      </c>
      <c r="R512">
        <v>63.107704057953903</v>
      </c>
      <c r="S512">
        <f>(Table2[[#This Row],[Close Price]]-Table2[[#This Row],[20D EMA]])/Table2[[#This Row],[20D EMA]]</f>
        <v>7.7131489662916478E-3</v>
      </c>
      <c r="T512">
        <f>(Table2[[#This Row],[Close Price]]-Table2[[#This Row],[50D EMA]])/Table2[[#This Row],[50D EMA]]</f>
        <v>-1.9112986400858907E-2</v>
      </c>
      <c r="U512">
        <f>(Table2[[#This Row],[Close Price]]-Table2[[#This Row],[200D EMA]])/Table2[[#This Row],[200D EMA]]</f>
        <v>-0.10270587111530627</v>
      </c>
      <c r="V512">
        <v>0.403414924320465</v>
      </c>
      <c r="W512">
        <v>407.5</v>
      </c>
      <c r="X512">
        <v>428.65</v>
      </c>
      <c r="Y512">
        <v>395.2</v>
      </c>
      <c r="Z512">
        <v>428.65</v>
      </c>
      <c r="AA512">
        <v>395.2</v>
      </c>
      <c r="AB512">
        <v>428.65</v>
      </c>
      <c r="AC512" s="1">
        <f>(Table2[[#This Row],[Close Price]]/Table2[[#This Row],[Day Low]])-1</f>
        <v>1.3128834355828234E-2</v>
      </c>
      <c r="AD512" s="1">
        <f>(Table2[[#This Row],[Day High]]/Table2[[#This Row],[Close Price]])-1</f>
        <v>3.8270558314157599E-2</v>
      </c>
      <c r="AE512" s="1">
        <f>(Table2[[#This Row],[Close Price]]/Table2[[#This Row],[Current Week Low]])-1</f>
        <v>4.4660931174089091E-2</v>
      </c>
      <c r="AF512" s="1">
        <f>(Table2[[#This Row],[Current Week High]]/Table2[[#This Row],[Close Price]])-1</f>
        <v>3.8270558314157599E-2</v>
      </c>
      <c r="AG512" s="1">
        <f>(Table2[[#This Row],[Close Price]]/Table2[[#This Row],[Current Month Low]])-1</f>
        <v>4.4660931174089091E-2</v>
      </c>
      <c r="AH512" s="1">
        <f>(Table2[[#This Row],[Current Month High]]/Table2[[#This Row],[Close Price]])-1</f>
        <v>3.8270558314157599E-2</v>
      </c>
      <c r="AI512">
        <v>81.052440353639298</v>
      </c>
      <c r="AJ512">
        <v>15.466368340092201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0.02</v>
      </c>
      <c r="AM512" t="s">
        <v>3203</v>
      </c>
      <c r="AN512">
        <v>2.15</v>
      </c>
      <c r="AO512" t="s">
        <v>3203</v>
      </c>
      <c r="AP512">
        <v>0.14950587354690201</v>
      </c>
      <c r="AQ512">
        <f>(Table2[[#This Row],[Sharpe Ratio]]-AVERAGE(Table2[Sharpe Ratio]))/_xlfn.STDEV.P(Table2[Sharpe Ratio])</f>
        <v>1.0285240311390844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565</v>
      </c>
      <c r="AT512">
        <f>_xlfn.RANK.AVG(Table2[[#This Row],[6M Return vs Nifty Z-Score]],Table2[6M Return vs Nifty Z-Score])</f>
        <v>735</v>
      </c>
      <c r="AU512">
        <f>_xlfn.RANK.AVG(Table2[[#This Row],[Sharpe Ratio Z-Score]],Table2[Sharpe Ratio Z-Score])</f>
        <v>109</v>
      </c>
      <c r="AV512">
        <f>(Table2[[#This Row],[Rank 1Y]]+Table2[[#This Row],[Rank 6M]]+Table2[[#This Row],[Rank Sharpe]])/3</f>
        <v>469.66666666666669</v>
      </c>
    </row>
    <row r="513" spans="1:48" hidden="1" x14ac:dyDescent="0.3">
      <c r="A513" t="s">
        <v>498</v>
      </c>
      <c r="B513" t="s">
        <v>499</v>
      </c>
      <c r="C513" t="s">
        <v>3163</v>
      </c>
      <c r="D513" t="s">
        <v>199</v>
      </c>
      <c r="E513">
        <v>44066.601759149999</v>
      </c>
      <c r="F513">
        <v>704.65</v>
      </c>
      <c r="G513">
        <v>0.253167839893844</v>
      </c>
      <c r="H513">
        <f>(Table2[[#This Row],[1Y Return vs Nifty]]-AVERAGE(Table2[1Y Return vs Nifty]))/_xlfn.STDEV.P(Table2[1Y Return vs Nifty])</f>
        <v>-0.41459849453520192</v>
      </c>
      <c r="I513">
        <v>4.7941077127848297</v>
      </c>
      <c r="J513">
        <f>(Table2[[#This Row],[1M Return vs Nifty]]-AVERAGE(Table2[1M Return vs Nifty]))/_xlfn.STDEV.P(Table2[1M Return vs Nifty])</f>
        <v>0.42678646562200695</v>
      </c>
      <c r="K513">
        <v>6.2026971680059004</v>
      </c>
      <c r="L513">
        <f>(Table2[[#This Row],[6M Return vs Nifty]]-AVERAGE(Table2[6M Return vs Nifty]))/_xlfn.STDEV.P(Table2[6M Return vs Nifty])</f>
        <v>-9.280592027681768E-2</v>
      </c>
      <c r="M513">
        <v>4.3563072495378297</v>
      </c>
      <c r="N513">
        <f>(Table2[[#This Row],[1W Return vs Nifty]]-AVERAGE(Table2[1W Return vs Nifty]))/_xlfn.STDEV.P(Table2[1W Return vs Nifty])</f>
        <v>0.36978985127869296</v>
      </c>
      <c r="O513">
        <v>688.2</v>
      </c>
      <c r="P513">
        <v>690.10862751247396</v>
      </c>
      <c r="Q513">
        <v>661.14160143945605</v>
      </c>
      <c r="R513">
        <v>64.804766567691203</v>
      </c>
      <c r="S513">
        <f>(Table2[[#This Row],[Close Price]]-Table2[[#This Row],[20D EMA]])/Table2[[#This Row],[20D EMA]]</f>
        <v>2.3902935193257674E-2</v>
      </c>
      <c r="T513">
        <f>(Table2[[#This Row],[Close Price]]-Table2[[#This Row],[50D EMA]])/Table2[[#This Row],[50D EMA]]</f>
        <v>2.1071135626779536E-2</v>
      </c>
      <c r="U513">
        <f>(Table2[[#This Row],[Close Price]]-Table2[[#This Row],[200D EMA]])/Table2[[#This Row],[200D EMA]]</f>
        <v>6.5807987979906599E-2</v>
      </c>
      <c r="V513">
        <v>1.7580983284962799</v>
      </c>
      <c r="W513">
        <v>703.3</v>
      </c>
      <c r="X513">
        <v>720.9</v>
      </c>
      <c r="Y513">
        <v>675.25</v>
      </c>
      <c r="Z513">
        <v>720.9</v>
      </c>
      <c r="AA513">
        <v>675.25</v>
      </c>
      <c r="AB513">
        <v>720.9</v>
      </c>
      <c r="AC513" s="1">
        <f>(Table2[[#This Row],[Close Price]]/Table2[[#This Row],[Day Low]])-1</f>
        <v>1.9195222522394584E-3</v>
      </c>
      <c r="AD513" s="1">
        <f>(Table2[[#This Row],[Day High]]/Table2[[#This Row],[Close Price]])-1</f>
        <v>2.3061094160221396E-2</v>
      </c>
      <c r="AE513" s="1">
        <f>(Table2[[#This Row],[Close Price]]/Table2[[#This Row],[Current Week Low]])-1</f>
        <v>4.3539429840799615E-2</v>
      </c>
      <c r="AF513" s="1">
        <f>(Table2[[#This Row],[Current Week High]]/Table2[[#This Row],[Close Price]])-1</f>
        <v>2.3061094160221396E-2</v>
      </c>
      <c r="AG513" s="1">
        <f>(Table2[[#This Row],[Close Price]]/Table2[[#This Row],[Current Month Low]])-1</f>
        <v>4.3539429840799615E-2</v>
      </c>
      <c r="AH513" s="1">
        <f>(Table2[[#This Row],[Current Month High]]/Table2[[#This Row],[Close Price]])-1</f>
        <v>2.3061094160221396E-2</v>
      </c>
      <c r="AI513">
        <v>9.0825232384871892</v>
      </c>
      <c r="AJ513">
        <v>32.552671181339299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0.11</v>
      </c>
      <c r="AM513" t="s">
        <v>3203</v>
      </c>
      <c r="AN513">
        <v>10.91</v>
      </c>
      <c r="AO513" t="s">
        <v>3203</v>
      </c>
      <c r="AP513">
        <v>-1.7468252113992999E-2</v>
      </c>
      <c r="AQ513">
        <f>(Table2[[#This Row],[Sharpe Ratio]]-AVERAGE(Table2[Sharpe Ratio]))/_xlfn.STDEV.P(Table2[Sharpe Ratio])</f>
        <v>-0.96348439184620294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456</v>
      </c>
      <c r="AT513">
        <f>_xlfn.RANK.AVG(Table2[[#This Row],[6M Return vs Nifty Z-Score]],Table2[6M Return vs Nifty Z-Score])</f>
        <v>345</v>
      </c>
      <c r="AU513">
        <f>_xlfn.RANK.AVG(Table2[[#This Row],[Sharpe Ratio Z-Score]],Table2[Sharpe Ratio Z-Score])</f>
        <v>613</v>
      </c>
      <c r="AV513">
        <f>(Table2[[#This Row],[Rank 1Y]]+Table2[[#This Row],[Rank 6M]]+Table2[[#This Row],[Rank Sharpe]])/3</f>
        <v>471.33333333333331</v>
      </c>
    </row>
    <row r="514" spans="1:48" hidden="1" x14ac:dyDescent="0.3">
      <c r="A514" t="s">
        <v>719</v>
      </c>
      <c r="B514" t="s">
        <v>720</v>
      </c>
      <c r="C514" t="s">
        <v>3167</v>
      </c>
      <c r="D514" t="s">
        <v>264</v>
      </c>
      <c r="E514">
        <v>25360.748355439999</v>
      </c>
      <c r="F514">
        <v>3399.45</v>
      </c>
      <c r="G514">
        <v>-9.0938597066210693</v>
      </c>
      <c r="H514">
        <f>(Table2[[#This Row],[1Y Return vs Nifty]]-AVERAGE(Table2[1Y Return vs Nifty]))/_xlfn.STDEV.P(Table2[1Y Return vs Nifty])</f>
        <v>-0.58005978588295148</v>
      </c>
      <c r="I514">
        <v>-4.9696477965946899</v>
      </c>
      <c r="J514">
        <f>(Table2[[#This Row],[1M Return vs Nifty]]-AVERAGE(Table2[1M Return vs Nifty]))/_xlfn.STDEV.P(Table2[1M Return vs Nifty])</f>
        <v>-0.60019005311904894</v>
      </c>
      <c r="K514">
        <v>-8.4962745892299392</v>
      </c>
      <c r="L514">
        <f>(Table2[[#This Row],[6M Return vs Nifty]]-AVERAGE(Table2[6M Return vs Nifty]))/_xlfn.STDEV.P(Table2[6M Return vs Nifty])</f>
        <v>-0.56965585232204408</v>
      </c>
      <c r="M514">
        <v>-0.24586209523915301</v>
      </c>
      <c r="N514">
        <f>(Table2[[#This Row],[1W Return vs Nifty]]-AVERAGE(Table2[1W Return vs Nifty]))/_xlfn.STDEV.P(Table2[1W Return vs Nifty])</f>
        <v>-0.7986164237918757</v>
      </c>
      <c r="O514">
        <v>3496.98</v>
      </c>
      <c r="P514">
        <v>3636.65417946252</v>
      </c>
      <c r="Q514">
        <v>3611.0406306329801</v>
      </c>
      <c r="R514">
        <v>38.392277220833897</v>
      </c>
      <c r="S514">
        <f>(Table2[[#This Row],[Close Price]]-Table2[[#This Row],[20D EMA]])/Table2[[#This Row],[20D EMA]]</f>
        <v>-2.7889779180893286E-2</v>
      </c>
      <c r="T514">
        <f>(Table2[[#This Row],[Close Price]]-Table2[[#This Row],[50D EMA]])/Table2[[#This Row],[50D EMA]]</f>
        <v>-6.522593784201329E-2</v>
      </c>
      <c r="U514">
        <f>(Table2[[#This Row],[Close Price]]-Table2[[#This Row],[200D EMA]])/Table2[[#This Row],[200D EMA]]</f>
        <v>-5.8595472130118488E-2</v>
      </c>
      <c r="V514">
        <v>1.1558949115667501</v>
      </c>
      <c r="W514">
        <v>3351.05</v>
      </c>
      <c r="X514">
        <v>3418</v>
      </c>
      <c r="Y514">
        <v>3292.05</v>
      </c>
      <c r="Z514">
        <v>3543.25</v>
      </c>
      <c r="AA514">
        <v>3292.05</v>
      </c>
      <c r="AB514">
        <v>3543.25</v>
      </c>
      <c r="AC514" s="1">
        <f>(Table2[[#This Row],[Close Price]]/Table2[[#This Row],[Day Low]])-1</f>
        <v>1.4443234210172795E-2</v>
      </c>
      <c r="AD514" s="1">
        <f>(Table2[[#This Row],[Day High]]/Table2[[#This Row],[Close Price]])-1</f>
        <v>5.4567650649370858E-3</v>
      </c>
      <c r="AE514" s="1">
        <f>(Table2[[#This Row],[Close Price]]/Table2[[#This Row],[Current Week Low]])-1</f>
        <v>3.262404884494452E-2</v>
      </c>
      <c r="AF514" s="1">
        <f>(Table2[[#This Row],[Current Week High]]/Table2[[#This Row],[Close Price]])-1</f>
        <v>4.2300960449484615E-2</v>
      </c>
      <c r="AG514" s="1">
        <f>(Table2[[#This Row],[Close Price]]/Table2[[#This Row],[Current Month Low]])-1</f>
        <v>3.262404884494452E-2</v>
      </c>
      <c r="AH514" s="1">
        <f>(Table2[[#This Row],[Current Month High]]/Table2[[#This Row],[Close Price]])-1</f>
        <v>4.2300960449484615E-2</v>
      </c>
      <c r="AI514">
        <v>41.725867419729603</v>
      </c>
      <c r="AJ514">
        <v>34.658348187759898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-0.02</v>
      </c>
      <c r="AM514" t="s">
        <v>3202</v>
      </c>
      <c r="AN514">
        <v>-2.58</v>
      </c>
      <c r="AO514" t="s">
        <v>3202</v>
      </c>
      <c r="AP514">
        <v>5.6337333455392997E-2</v>
      </c>
      <c r="AQ514">
        <f>(Table2[[#This Row],[Sharpe Ratio]]-AVERAGE(Table2[Sharpe Ratio]))/_xlfn.STDEV.P(Table2[Sharpe Ratio])</f>
        <v>-8.2980615972799043E-2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521</v>
      </c>
      <c r="AT514">
        <f>_xlfn.RANK.AVG(Table2[[#This Row],[6M Return vs Nifty Z-Score]],Table2[6M Return vs Nifty Z-Score])</f>
        <v>519</v>
      </c>
      <c r="AU514">
        <f>_xlfn.RANK.AVG(Table2[[#This Row],[Sharpe Ratio Z-Score]],Table2[Sharpe Ratio Z-Score])</f>
        <v>374</v>
      </c>
      <c r="AV514">
        <f>(Table2[[#This Row],[Rank 1Y]]+Table2[[#This Row],[Rank 6M]]+Table2[[#This Row],[Rank Sharpe]])/3</f>
        <v>471.33333333333331</v>
      </c>
    </row>
    <row r="515" spans="1:48" hidden="1" x14ac:dyDescent="0.3">
      <c r="A515" t="s">
        <v>38</v>
      </c>
      <c r="B515" t="s">
        <v>39</v>
      </c>
      <c r="C515" t="s">
        <v>3157</v>
      </c>
      <c r="D515" t="s">
        <v>40</v>
      </c>
      <c r="E515">
        <v>597870.40768702503</v>
      </c>
      <c r="F515">
        <v>929.7</v>
      </c>
      <c r="G515">
        <v>27.514363646695099</v>
      </c>
      <c r="H515">
        <f>(Table2[[#This Row],[1Y Return vs Nifty]]-AVERAGE(Table2[1Y Return vs Nifty]))/_xlfn.STDEV.P(Table2[1Y Return vs Nifty])</f>
        <v>6.7979805296493404E-2</v>
      </c>
      <c r="I515">
        <v>-0.26169035536109397</v>
      </c>
      <c r="J515">
        <f>(Table2[[#This Row],[1M Return vs Nifty]]-AVERAGE(Table2[1M Return vs Nifty]))/_xlfn.STDEV.P(Table2[1M Return vs Nifty])</f>
        <v>-0.10499517254932988</v>
      </c>
      <c r="K515">
        <v>-7.6316668090988697</v>
      </c>
      <c r="L515">
        <f>(Table2[[#This Row],[6M Return vs Nifty]]-AVERAGE(Table2[6M Return vs Nifty]))/_xlfn.STDEV.P(Table2[6M Return vs Nifty])</f>
        <v>-0.54160707666545316</v>
      </c>
      <c r="M515">
        <v>1.3431865364661799</v>
      </c>
      <c r="N515">
        <f>(Table2[[#This Row],[1W Return vs Nifty]]-AVERAGE(Table2[1W Return vs Nifty]))/_xlfn.STDEV.P(Table2[1W Return vs Nifty])</f>
        <v>-0.39518616002204393</v>
      </c>
      <c r="O515">
        <v>938.11</v>
      </c>
      <c r="P515">
        <v>973.03519880073395</v>
      </c>
      <c r="Q515">
        <v>962.34726183729595</v>
      </c>
      <c r="R515">
        <v>60.150475256207699</v>
      </c>
      <c r="S515">
        <f>(Table2[[#This Row],[Close Price]]-Table2[[#This Row],[20D EMA]])/Table2[[#This Row],[20D EMA]]</f>
        <v>-8.9648335483045356E-3</v>
      </c>
      <c r="T515">
        <f>(Table2[[#This Row],[Close Price]]-Table2[[#This Row],[50D EMA]])/Table2[[#This Row],[50D EMA]]</f>
        <v>-4.4536106046466302E-2</v>
      </c>
      <c r="U515">
        <f>(Table2[[#This Row],[Close Price]]-Table2[[#This Row],[200D EMA]])/Table2[[#This Row],[200D EMA]]</f>
        <v>-3.3924616541191527E-2</v>
      </c>
      <c r="V515">
        <v>0.57993459640874701</v>
      </c>
      <c r="W515">
        <v>927.15</v>
      </c>
      <c r="X515">
        <v>954</v>
      </c>
      <c r="Y515">
        <v>911.25</v>
      </c>
      <c r="Z515">
        <v>954</v>
      </c>
      <c r="AA515">
        <v>911.25</v>
      </c>
      <c r="AB515">
        <v>954</v>
      </c>
      <c r="AC515" s="1">
        <f>(Table2[[#This Row],[Close Price]]/Table2[[#This Row],[Day Low]])-1</f>
        <v>2.7503640187671596E-3</v>
      </c>
      <c r="AD515" s="1">
        <f>(Table2[[#This Row],[Day High]]/Table2[[#This Row],[Close Price]])-1</f>
        <v>2.6137463697966989E-2</v>
      </c>
      <c r="AE515" s="1">
        <f>(Table2[[#This Row],[Close Price]]/Table2[[#This Row],[Current Week Low]])-1</f>
        <v>2.0246913580246995E-2</v>
      </c>
      <c r="AF515" s="1">
        <f>(Table2[[#This Row],[Current Week High]]/Table2[[#This Row],[Close Price]])-1</f>
        <v>2.6137463697966989E-2</v>
      </c>
      <c r="AG515" s="1">
        <f>(Table2[[#This Row],[Close Price]]/Table2[[#This Row],[Current Month Low]])-1</f>
        <v>2.0246913580246995E-2</v>
      </c>
      <c r="AH515" s="1">
        <f>(Table2[[#This Row],[Current Month High]]/Table2[[#This Row],[Close Price]])-1</f>
        <v>2.6137463697966989E-2</v>
      </c>
      <c r="AI515">
        <v>31.440249542863199</v>
      </c>
      <c r="AJ515">
        <v>55.403259506895097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-0.17</v>
      </c>
      <c r="AM515" t="s">
        <v>3202</v>
      </c>
      <c r="AN515">
        <v>1.55</v>
      </c>
      <c r="AO515" t="s">
        <v>3203</v>
      </c>
      <c r="AP515">
        <v>-2.9775065759944999E-2</v>
      </c>
      <c r="AQ515">
        <f>(Table2[[#This Row],[Sharpe Ratio]]-AVERAGE(Table2[Sharpe Ratio]))/_xlfn.STDEV.P(Table2[Sharpe Ratio])</f>
        <v>-1.1103052022311266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274</v>
      </c>
      <c r="AT515">
        <f>_xlfn.RANK.AVG(Table2[[#This Row],[6M Return vs Nifty Z-Score]],Table2[6M Return vs Nifty Z-Score])</f>
        <v>506</v>
      </c>
      <c r="AU515">
        <f>_xlfn.RANK.AVG(Table2[[#This Row],[Sharpe Ratio Z-Score]],Table2[Sharpe Ratio Z-Score])</f>
        <v>636</v>
      </c>
      <c r="AV515">
        <f>(Table2[[#This Row],[Rank 1Y]]+Table2[[#This Row],[Rank 6M]]+Table2[[#This Row],[Rank Sharpe]])/3</f>
        <v>472</v>
      </c>
    </row>
    <row r="516" spans="1:48" hidden="1" x14ac:dyDescent="0.3">
      <c r="A516" t="s">
        <v>951</v>
      </c>
      <c r="B516" t="s">
        <v>952</v>
      </c>
      <c r="C516" t="s">
        <v>3157</v>
      </c>
      <c r="D516" t="s">
        <v>953</v>
      </c>
      <c r="E516">
        <v>15772.439681225</v>
      </c>
      <c r="F516">
        <v>174.01</v>
      </c>
      <c r="G516">
        <v>6.1387340028408897</v>
      </c>
      <c r="H516">
        <f>(Table2[[#This Row],[1Y Return vs Nifty]]-AVERAGE(Table2[1Y Return vs Nifty]))/_xlfn.STDEV.P(Table2[1Y Return vs Nifty])</f>
        <v>-0.31041207026421158</v>
      </c>
      <c r="I516">
        <v>-13.233274664952001</v>
      </c>
      <c r="J516">
        <f>(Table2[[#This Row],[1M Return vs Nifty]]-AVERAGE(Table2[1M Return vs Nifty]))/_xlfn.STDEV.P(Table2[1M Return vs Nifty])</f>
        <v>-1.4693792442338887</v>
      </c>
      <c r="K516">
        <v>8.5157470185692592</v>
      </c>
      <c r="L516">
        <f>(Table2[[#This Row],[6M Return vs Nifty]]-AVERAGE(Table2[6M Return vs Nifty]))/_xlfn.STDEV.P(Table2[6M Return vs Nifty])</f>
        <v>-1.7768177346575108E-2</v>
      </c>
      <c r="M516">
        <v>0.25081491868597899</v>
      </c>
      <c r="N516">
        <f>(Table2[[#This Row],[1W Return vs Nifty]]-AVERAGE(Table2[1W Return vs Nifty]))/_xlfn.STDEV.P(Table2[1W Return vs Nifty])</f>
        <v>-0.672519251724089</v>
      </c>
      <c r="O516">
        <v>183.76</v>
      </c>
      <c r="P516">
        <v>191.45219460397701</v>
      </c>
      <c r="Q516">
        <v>176.841679361768</v>
      </c>
      <c r="R516">
        <v>40.319603701343603</v>
      </c>
      <c r="S516">
        <f>(Table2[[#This Row],[Close Price]]-Table2[[#This Row],[20D EMA]])/Table2[[#This Row],[20D EMA]]</f>
        <v>-5.305833696125381E-2</v>
      </c>
      <c r="T516">
        <f>(Table2[[#This Row],[Close Price]]-Table2[[#This Row],[50D EMA]])/Table2[[#This Row],[50D EMA]]</f>
        <v>-9.1104699217768537E-2</v>
      </c>
      <c r="U516">
        <f>(Table2[[#This Row],[Close Price]]-Table2[[#This Row],[200D EMA]])/Table2[[#This Row],[200D EMA]]</f>
        <v>-1.6012511145493007E-2</v>
      </c>
      <c r="V516">
        <v>0.42772289020292897</v>
      </c>
      <c r="W516">
        <v>173.57</v>
      </c>
      <c r="X516">
        <v>178.9</v>
      </c>
      <c r="Y516">
        <v>169.69</v>
      </c>
      <c r="Z516">
        <v>179.3</v>
      </c>
      <c r="AA516">
        <v>169.69</v>
      </c>
      <c r="AB516">
        <v>180</v>
      </c>
      <c r="AC516" s="1">
        <f>(Table2[[#This Row],[Close Price]]/Table2[[#This Row],[Day Low]])-1</f>
        <v>2.5350002880681899E-3</v>
      </c>
      <c r="AD516" s="1">
        <f>(Table2[[#This Row],[Day High]]/Table2[[#This Row],[Close Price]])-1</f>
        <v>2.8101833227975437E-2</v>
      </c>
      <c r="AE516" s="1">
        <f>(Table2[[#This Row],[Close Price]]/Table2[[#This Row],[Current Week Low]])-1</f>
        <v>2.545818846131187E-2</v>
      </c>
      <c r="AF516" s="1">
        <f>(Table2[[#This Row],[Current Week High]]/Table2[[#This Row],[Close Price]])-1</f>
        <v>3.0400551692431499E-2</v>
      </c>
      <c r="AG516" s="1">
        <f>(Table2[[#This Row],[Close Price]]/Table2[[#This Row],[Current Month Low]])-1</f>
        <v>2.545818846131187E-2</v>
      </c>
      <c r="AH516" s="1">
        <f>(Table2[[#This Row],[Current Month High]]/Table2[[#This Row],[Close Price]])-1</f>
        <v>3.4423309005229719E-2</v>
      </c>
      <c r="AI516">
        <v>40.451698178265602</v>
      </c>
      <c r="AJ516">
        <v>34.008471313053498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-0.01</v>
      </c>
      <c r="AM516" t="s">
        <v>3202</v>
      </c>
      <c r="AN516">
        <v>-2.87</v>
      </c>
      <c r="AO516" t="s">
        <v>3202</v>
      </c>
      <c r="AP516">
        <v>-6.7620398855353994E-2</v>
      </c>
      <c r="AQ516">
        <f>(Table2[[#This Row],[Sharpe Ratio]]-AVERAGE(Table2[Sharpe Ratio]))/_xlfn.STDEV.P(Table2[Sharpe Ratio])</f>
        <v>-1.56180163617469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417</v>
      </c>
      <c r="AT516">
        <f>_xlfn.RANK.AVG(Table2[[#This Row],[6M Return vs Nifty Z-Score]],Table2[6M Return vs Nifty Z-Score])</f>
        <v>310</v>
      </c>
      <c r="AU516">
        <f>_xlfn.RANK.AVG(Table2[[#This Row],[Sharpe Ratio Z-Score]],Table2[Sharpe Ratio Z-Score])</f>
        <v>696</v>
      </c>
      <c r="AV516">
        <f>(Table2[[#This Row],[Rank 1Y]]+Table2[[#This Row],[Rank 6M]]+Table2[[#This Row],[Rank Sharpe]])/3</f>
        <v>474.33333333333331</v>
      </c>
    </row>
    <row r="517" spans="1:48" hidden="1" x14ac:dyDescent="0.3">
      <c r="A517" t="s">
        <v>970</v>
      </c>
      <c r="B517" t="s">
        <v>971</v>
      </c>
      <c r="C517" t="s">
        <v>590</v>
      </c>
      <c r="D517" t="s">
        <v>590</v>
      </c>
      <c r="E517">
        <v>15216.725918544</v>
      </c>
      <c r="F517">
        <v>162.68</v>
      </c>
      <c r="G517">
        <v>-15.477994121599</v>
      </c>
      <c r="H517">
        <f>(Table2[[#This Row],[1Y Return vs Nifty]]-AVERAGE(Table2[1Y Return vs Nifty]))/_xlfn.STDEV.P(Table2[1Y Return vs Nifty])</f>
        <v>-0.69307187653777302</v>
      </c>
      <c r="I517">
        <v>-1.52090147082494</v>
      </c>
      <c r="J517">
        <f>(Table2[[#This Row],[1M Return vs Nifty]]-AVERAGE(Table2[1M Return vs Nifty]))/_xlfn.STDEV.P(Table2[1M Return vs Nifty])</f>
        <v>-0.23744218502079267</v>
      </c>
      <c r="K517">
        <v>5.5762460984867603</v>
      </c>
      <c r="L517">
        <f>(Table2[[#This Row],[6M Return vs Nifty]]-AVERAGE(Table2[6M Return vs Nifty]))/_xlfn.STDEV.P(Table2[6M Return vs Nifty])</f>
        <v>-0.11312864453695577</v>
      </c>
      <c r="M517">
        <v>5.7155231540896301</v>
      </c>
      <c r="N517">
        <f>(Table2[[#This Row],[1W Return vs Nifty]]-AVERAGE(Table2[1W Return vs Nifty]))/_xlfn.STDEV.P(Table2[1W Return vs Nifty])</f>
        <v>0.71486980663852806</v>
      </c>
      <c r="O517">
        <v>158.56</v>
      </c>
      <c r="P517">
        <v>164.78070865663199</v>
      </c>
      <c r="Q517">
        <v>158.26493341702999</v>
      </c>
      <c r="R517">
        <v>59.422576263042799</v>
      </c>
      <c r="S517">
        <f>(Table2[[#This Row],[Close Price]]-Table2[[#This Row],[20D EMA]])/Table2[[#This Row],[20D EMA]]</f>
        <v>2.59838546922301E-2</v>
      </c>
      <c r="T517">
        <f>(Table2[[#This Row],[Close Price]]-Table2[[#This Row],[50D EMA]])/Table2[[#This Row],[50D EMA]]</f>
        <v>-1.2748510877019049E-2</v>
      </c>
      <c r="U517">
        <f>(Table2[[#This Row],[Close Price]]-Table2[[#This Row],[200D EMA]])/Table2[[#This Row],[200D EMA]]</f>
        <v>2.7896682402388278E-2</v>
      </c>
      <c r="V517">
        <v>0.51746221224863298</v>
      </c>
      <c r="W517">
        <v>157.5</v>
      </c>
      <c r="X517">
        <v>165</v>
      </c>
      <c r="Y517">
        <v>147.29</v>
      </c>
      <c r="Z517">
        <v>165</v>
      </c>
      <c r="AA517">
        <v>147.29</v>
      </c>
      <c r="AB517">
        <v>165</v>
      </c>
      <c r="AC517" s="1">
        <f>(Table2[[#This Row],[Close Price]]/Table2[[#This Row],[Day Low]])-1</f>
        <v>3.2888888888888967E-2</v>
      </c>
      <c r="AD517" s="1">
        <f>(Table2[[#This Row],[Day High]]/Table2[[#This Row],[Close Price]])-1</f>
        <v>1.4261126137201874E-2</v>
      </c>
      <c r="AE517" s="1">
        <f>(Table2[[#This Row],[Close Price]]/Table2[[#This Row],[Current Week Low]])-1</f>
        <v>0.10448774526444438</v>
      </c>
      <c r="AF517" s="1">
        <f>(Table2[[#This Row],[Current Week High]]/Table2[[#This Row],[Close Price]])-1</f>
        <v>1.4261126137201874E-2</v>
      </c>
      <c r="AG517" s="1">
        <f>(Table2[[#This Row],[Close Price]]/Table2[[#This Row],[Current Month Low]])-1</f>
        <v>0.10448774526444438</v>
      </c>
      <c r="AH517" s="1">
        <f>(Table2[[#This Row],[Current Month High]]/Table2[[#This Row],[Close Price]])-1</f>
        <v>1.4261126137201874E-2</v>
      </c>
      <c r="AI517">
        <v>30.901155642980001</v>
      </c>
      <c r="AJ517">
        <v>32.637586628618003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-0.13</v>
      </c>
      <c r="AM517" t="s">
        <v>3202</v>
      </c>
      <c r="AN517">
        <v>5.62</v>
      </c>
      <c r="AO517" t="s">
        <v>3203</v>
      </c>
      <c r="AP517">
        <v>8.1064001633620007E-3</v>
      </c>
      <c r="AQ517">
        <f>(Table2[[#This Row],[Sharpe Ratio]]-AVERAGE(Table2[Sharpe Ratio]))/_xlfn.STDEV.P(Table2[Sharpe Ratio])</f>
        <v>-0.65837770211348223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567</v>
      </c>
      <c r="AT517">
        <f>_xlfn.RANK.AVG(Table2[[#This Row],[6M Return vs Nifty Z-Score]],Table2[6M Return vs Nifty Z-Score])</f>
        <v>351</v>
      </c>
      <c r="AU517">
        <f>_xlfn.RANK.AVG(Table2[[#This Row],[Sharpe Ratio Z-Score]],Table2[Sharpe Ratio Z-Score])</f>
        <v>506</v>
      </c>
      <c r="AV517">
        <f>(Table2[[#This Row],[Rank 1Y]]+Table2[[#This Row],[Rank 6M]]+Table2[[#This Row],[Rank Sharpe]])/3</f>
        <v>474.66666666666669</v>
      </c>
    </row>
    <row r="518" spans="1:48" hidden="1" x14ac:dyDescent="0.3">
      <c r="A518" t="s">
        <v>1562</v>
      </c>
      <c r="B518" t="s">
        <v>1563</v>
      </c>
      <c r="C518" t="s">
        <v>3157</v>
      </c>
      <c r="D518" t="s">
        <v>24</v>
      </c>
      <c r="E518">
        <v>6365.4105416550001</v>
      </c>
      <c r="F518">
        <v>24.39</v>
      </c>
      <c r="G518">
        <v>-17.417790150050902</v>
      </c>
      <c r="H518">
        <f>(Table2[[#This Row],[1Y Return vs Nifty]]-AVERAGE(Table2[1Y Return vs Nifty]))/_xlfn.STDEV.P(Table2[1Y Return vs Nifty])</f>
        <v>-0.72741018935664981</v>
      </c>
      <c r="I518">
        <v>2.98400245007914</v>
      </c>
      <c r="J518">
        <f>(Table2[[#This Row],[1M Return vs Nifty]]-AVERAGE(Table2[1M Return vs Nifty]))/_xlfn.STDEV.P(Table2[1M Return vs Nifty])</f>
        <v>0.23639501230646939</v>
      </c>
      <c r="K518">
        <v>-20.295335406449901</v>
      </c>
      <c r="L518">
        <f>(Table2[[#This Row],[6M Return vs Nifty]]-AVERAGE(Table2[6M Return vs Nifty]))/_xlfn.STDEV.P(Table2[6M Return vs Nifty])</f>
        <v>-0.95242965730735829</v>
      </c>
      <c r="M518">
        <v>-2.1858230240176302</v>
      </c>
      <c r="N518">
        <f>(Table2[[#This Row],[1W Return vs Nifty]]-AVERAGE(Table2[1W Return vs Nifty]))/_xlfn.STDEV.P(Table2[1W Return vs Nifty])</f>
        <v>-1.2911368750762127</v>
      </c>
      <c r="O518">
        <v>24.29</v>
      </c>
      <c r="P518">
        <v>24.6463537565647</v>
      </c>
      <c r="Q518">
        <v>25.4899622169143</v>
      </c>
      <c r="R518">
        <v>51.255378452276801</v>
      </c>
      <c r="S518">
        <f>(Table2[[#This Row],[Close Price]]-Table2[[#This Row],[20D EMA]])/Table2[[#This Row],[20D EMA]]</f>
        <v>4.1169205434335703E-3</v>
      </c>
      <c r="T518">
        <f>(Table2[[#This Row],[Close Price]]-Table2[[#This Row],[50D EMA]])/Table2[[#This Row],[50D EMA]]</f>
        <v>-1.0401285281252538E-2</v>
      </c>
      <c r="U518">
        <f>(Table2[[#This Row],[Close Price]]-Table2[[#This Row],[200D EMA]])/Table2[[#This Row],[200D EMA]]</f>
        <v>-4.3152759802225236E-2</v>
      </c>
      <c r="V518">
        <v>0.97087186094476197</v>
      </c>
      <c r="W518">
        <v>24.26</v>
      </c>
      <c r="X518">
        <v>24.66</v>
      </c>
      <c r="Y518">
        <v>23.96</v>
      </c>
      <c r="Z518">
        <v>24.77</v>
      </c>
      <c r="AA518">
        <v>23.96</v>
      </c>
      <c r="AB518">
        <v>24.95</v>
      </c>
      <c r="AC518" s="1">
        <f>(Table2[[#This Row],[Close Price]]/Table2[[#This Row],[Day Low]])-1</f>
        <v>5.3586150041220471E-3</v>
      </c>
      <c r="AD518" s="1">
        <f>(Table2[[#This Row],[Day High]]/Table2[[#This Row],[Close Price]])-1</f>
        <v>1.1070110701107083E-2</v>
      </c>
      <c r="AE518" s="1">
        <f>(Table2[[#This Row],[Close Price]]/Table2[[#This Row],[Current Week Low]])-1</f>
        <v>1.7946577629382343E-2</v>
      </c>
      <c r="AF518" s="1">
        <f>(Table2[[#This Row],[Current Week High]]/Table2[[#This Row],[Close Price]])-1</f>
        <v>1.5580155801558027E-2</v>
      </c>
      <c r="AG518" s="1">
        <f>(Table2[[#This Row],[Close Price]]/Table2[[#This Row],[Current Month Low]])-1</f>
        <v>1.7946577629382343E-2</v>
      </c>
      <c r="AH518" s="1">
        <f>(Table2[[#This Row],[Current Month High]]/Table2[[#This Row],[Close Price]])-1</f>
        <v>2.2960229602295934E-2</v>
      </c>
      <c r="AI518">
        <v>51.2165849421297</v>
      </c>
      <c r="AJ518">
        <v>9.7162000931206993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-0.08</v>
      </c>
      <c r="AM518" t="s">
        <v>3202</v>
      </c>
      <c r="AN518">
        <v>2.87</v>
      </c>
      <c r="AO518" t="s">
        <v>3203</v>
      </c>
      <c r="AP518">
        <v>0.115270002828801</v>
      </c>
      <c r="AQ518">
        <f>(Table2[[#This Row],[Sharpe Ratio]]-AVERAGE(Table2[Sharpe Ratio]))/_xlfn.STDEV.P(Table2[Sharpe Ratio])</f>
        <v>0.62008863692001204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584</v>
      </c>
      <c r="AT518">
        <f>_xlfn.RANK.AVG(Table2[[#This Row],[6M Return vs Nifty Z-Score]],Table2[6M Return vs Nifty Z-Score])</f>
        <v>654</v>
      </c>
      <c r="AU518">
        <f>_xlfn.RANK.AVG(Table2[[#This Row],[Sharpe Ratio Z-Score]],Table2[Sharpe Ratio Z-Score])</f>
        <v>187</v>
      </c>
      <c r="AV518">
        <f>(Table2[[#This Row],[Rank 1Y]]+Table2[[#This Row],[Rank 6M]]+Table2[[#This Row],[Rank Sharpe]])/3</f>
        <v>475</v>
      </c>
    </row>
    <row r="519" spans="1:48" hidden="1" x14ac:dyDescent="0.3">
      <c r="A519" t="s">
        <v>830</v>
      </c>
      <c r="B519" t="s">
        <v>831</v>
      </c>
      <c r="C519" t="s">
        <v>3163</v>
      </c>
      <c r="D519" t="s">
        <v>199</v>
      </c>
      <c r="E519">
        <v>19178.664969235</v>
      </c>
      <c r="F519">
        <v>497.15</v>
      </c>
      <c r="G519">
        <v>-21.9895204728276</v>
      </c>
      <c r="H519">
        <f>(Table2[[#This Row],[1Y Return vs Nifty]]-AVERAGE(Table2[1Y Return vs Nifty]))/_xlfn.STDEV.P(Table2[1Y Return vs Nifty])</f>
        <v>-0.80833906210639794</v>
      </c>
      <c r="I519">
        <v>-7.5671469275900902</v>
      </c>
      <c r="J519">
        <f>(Table2[[#This Row],[1M Return vs Nifty]]-AVERAGE(Table2[1M Return vs Nifty]))/_xlfn.STDEV.P(Table2[1M Return vs Nifty])</f>
        <v>-0.87340158657254241</v>
      </c>
      <c r="K519">
        <v>-6.1582140667122998</v>
      </c>
      <c r="L519">
        <f>(Table2[[#This Row],[6M Return vs Nifty]]-AVERAGE(Table2[6M Return vs Nifty]))/_xlfn.STDEV.P(Table2[6M Return vs Nifty])</f>
        <v>-0.49380673718027707</v>
      </c>
      <c r="M519">
        <v>2.0736373230727101</v>
      </c>
      <c r="N519">
        <f>(Table2[[#This Row],[1W Return vs Nifty]]-AVERAGE(Table2[1W Return vs Nifty]))/_xlfn.STDEV.P(Table2[1W Return vs Nifty])</f>
        <v>-0.20973812046437293</v>
      </c>
      <c r="O519">
        <v>510.61</v>
      </c>
      <c r="P519">
        <v>532.08623433424702</v>
      </c>
      <c r="Q519">
        <v>526.51447672664597</v>
      </c>
      <c r="R519">
        <v>50.178521420428702</v>
      </c>
      <c r="S519">
        <f>(Table2[[#This Row],[Close Price]]-Table2[[#This Row],[20D EMA]])/Table2[[#This Row],[20D EMA]]</f>
        <v>-2.6360627484773184E-2</v>
      </c>
      <c r="T519">
        <f>(Table2[[#This Row],[Close Price]]-Table2[[#This Row],[50D EMA]])/Table2[[#This Row],[50D EMA]]</f>
        <v>-6.5658970444818401E-2</v>
      </c>
      <c r="U519">
        <f>(Table2[[#This Row],[Close Price]]-Table2[[#This Row],[200D EMA]])/Table2[[#This Row],[200D EMA]]</f>
        <v>-5.5771451735203363E-2</v>
      </c>
      <c r="V519">
        <v>0.71678594231541903</v>
      </c>
      <c r="W519">
        <v>495.6</v>
      </c>
      <c r="X519">
        <v>508.9</v>
      </c>
      <c r="Y519">
        <v>488.05</v>
      </c>
      <c r="Z519">
        <v>511.25</v>
      </c>
      <c r="AA519">
        <v>488.05</v>
      </c>
      <c r="AB519">
        <v>511.25</v>
      </c>
      <c r="AC519" s="1">
        <f>(Table2[[#This Row],[Close Price]]/Table2[[#This Row],[Day Low]])-1</f>
        <v>3.1275221953186438E-3</v>
      </c>
      <c r="AD519" s="1">
        <f>(Table2[[#This Row],[Day High]]/Table2[[#This Row],[Close Price]])-1</f>
        <v>2.3634717891984236E-2</v>
      </c>
      <c r="AE519" s="1">
        <f>(Table2[[#This Row],[Close Price]]/Table2[[#This Row],[Current Week Low]])-1</f>
        <v>1.8645630570638172E-2</v>
      </c>
      <c r="AF519" s="1">
        <f>(Table2[[#This Row],[Current Week High]]/Table2[[#This Row],[Close Price]])-1</f>
        <v>2.8361661470381216E-2</v>
      </c>
      <c r="AG519" s="1">
        <f>(Table2[[#This Row],[Close Price]]/Table2[[#This Row],[Current Month Low]])-1</f>
        <v>1.8645630570638172E-2</v>
      </c>
      <c r="AH519" s="1">
        <f>(Table2[[#This Row],[Current Month High]]/Table2[[#This Row],[Close Price]])-1</f>
        <v>2.8361661470381216E-2</v>
      </c>
      <c r="AI519">
        <v>25.193603540179001</v>
      </c>
      <c r="AJ519">
        <v>22.209931170108099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-0.04</v>
      </c>
      <c r="AM519" t="s">
        <v>3202</v>
      </c>
      <c r="AN519">
        <v>-2.5299999999999998</v>
      </c>
      <c r="AO519" t="s">
        <v>3202</v>
      </c>
      <c r="AP519">
        <v>6.6629398223995995E-2</v>
      </c>
      <c r="AQ519">
        <f>(Table2[[#This Row],[Sharpe Ratio]]-AVERAGE(Table2[Sharpe Ratio]))/_xlfn.STDEV.P(Table2[Sharpe Ratio])</f>
        <v>3.9804154588624484E-2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606</v>
      </c>
      <c r="AT519">
        <f>_xlfn.RANK.AVG(Table2[[#This Row],[6M Return vs Nifty Z-Score]],Table2[6M Return vs Nifty Z-Score])</f>
        <v>485</v>
      </c>
      <c r="AU519">
        <f>_xlfn.RANK.AVG(Table2[[#This Row],[Sharpe Ratio Z-Score]],Table2[Sharpe Ratio Z-Score])</f>
        <v>338</v>
      </c>
      <c r="AV519">
        <f>(Table2[[#This Row],[Rank 1Y]]+Table2[[#This Row],[Rank 6M]]+Table2[[#This Row],[Rank Sharpe]])/3</f>
        <v>476.33333333333331</v>
      </c>
    </row>
    <row r="520" spans="1:48" hidden="1" x14ac:dyDescent="0.3">
      <c r="A520" t="s">
        <v>1747</v>
      </c>
      <c r="B520" t="s">
        <v>1748</v>
      </c>
      <c r="C520" t="s">
        <v>3171</v>
      </c>
      <c r="D520" t="s">
        <v>294</v>
      </c>
      <c r="E520">
        <v>4749.2385234000003</v>
      </c>
      <c r="F520">
        <v>282.85000000000002</v>
      </c>
      <c r="G520">
        <v>4.9626394000722396</v>
      </c>
      <c r="H520">
        <f>(Table2[[#This Row],[1Y Return vs Nifty]]-AVERAGE(Table2[1Y Return vs Nifty]))/_xlfn.STDEV.P(Table2[1Y Return vs Nifty])</f>
        <v>-0.33123132331046756</v>
      </c>
      <c r="I520">
        <v>2.0899592550803798</v>
      </c>
      <c r="J520">
        <f>(Table2[[#This Row],[1M Return vs Nifty]]-AVERAGE(Table2[1M Return vs Nifty]))/_xlfn.STDEV.P(Table2[1M Return vs Nifty])</f>
        <v>0.14235728603178655</v>
      </c>
      <c r="K520">
        <v>-1.5270367849848601</v>
      </c>
      <c r="L520">
        <f>(Table2[[#This Row],[6M Return vs Nifty]]-AVERAGE(Table2[6M Return vs Nifty]))/_xlfn.STDEV.P(Table2[6M Return vs Nifty])</f>
        <v>-0.34356652932396819</v>
      </c>
      <c r="M520">
        <v>1.6497879084582501</v>
      </c>
      <c r="N520">
        <f>(Table2[[#This Row],[1W Return vs Nifty]]-AVERAGE(Table2[1W Return vs Nifty]))/_xlfn.STDEV.P(Table2[1W Return vs Nifty])</f>
        <v>-0.31734570258921552</v>
      </c>
      <c r="O520">
        <v>281.94</v>
      </c>
      <c r="P520">
        <v>284.14556394286001</v>
      </c>
      <c r="Q520">
        <v>275.33932469647698</v>
      </c>
      <c r="R520">
        <v>54.5010057130376</v>
      </c>
      <c r="S520">
        <f>(Table2[[#This Row],[Close Price]]-Table2[[#This Row],[20D EMA]])/Table2[[#This Row],[20D EMA]]</f>
        <v>3.2276370859048911E-3</v>
      </c>
      <c r="T520">
        <f>(Table2[[#This Row],[Close Price]]-Table2[[#This Row],[50D EMA]])/Table2[[#This Row],[50D EMA]]</f>
        <v>-4.5595078975806764E-3</v>
      </c>
      <c r="U520">
        <f>(Table2[[#This Row],[Close Price]]-Table2[[#This Row],[200D EMA]])/Table2[[#This Row],[200D EMA]]</f>
        <v>2.7277888154198501E-2</v>
      </c>
      <c r="V520">
        <v>0.50996158332371</v>
      </c>
      <c r="W520">
        <v>281.8</v>
      </c>
      <c r="X520">
        <v>287.7</v>
      </c>
      <c r="Y520">
        <v>271.2</v>
      </c>
      <c r="Z520">
        <v>287.7</v>
      </c>
      <c r="AA520">
        <v>271.2</v>
      </c>
      <c r="AB520">
        <v>291.2</v>
      </c>
      <c r="AC520" s="1">
        <f>(Table2[[#This Row],[Close Price]]/Table2[[#This Row],[Day Low]])-1</f>
        <v>3.7260468417317227E-3</v>
      </c>
      <c r="AD520" s="1">
        <f>(Table2[[#This Row],[Day High]]/Table2[[#This Row],[Close Price]])-1</f>
        <v>1.7146897648930404E-2</v>
      </c>
      <c r="AE520" s="1">
        <f>(Table2[[#This Row],[Close Price]]/Table2[[#This Row],[Current Week Low]])-1</f>
        <v>4.2957227138643139E-2</v>
      </c>
      <c r="AF520" s="1">
        <f>(Table2[[#This Row],[Current Week High]]/Table2[[#This Row],[Close Price]])-1</f>
        <v>1.7146897648930404E-2</v>
      </c>
      <c r="AG520" s="1">
        <f>(Table2[[#This Row],[Close Price]]/Table2[[#This Row],[Current Month Low]])-1</f>
        <v>4.2957227138643139E-2</v>
      </c>
      <c r="AH520" s="1">
        <f>(Table2[[#This Row],[Current Month High]]/Table2[[#This Row],[Close Price]])-1</f>
        <v>2.9520947498674177E-2</v>
      </c>
      <c r="AI520">
        <v>18.790878557539301</v>
      </c>
      <c r="AJ520">
        <v>31.009726725335799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0.02</v>
      </c>
      <c r="AM520" t="s">
        <v>3203</v>
      </c>
      <c r="AN520">
        <v>2.61</v>
      </c>
      <c r="AO520" t="s">
        <v>3203</v>
      </c>
      <c r="AP520">
        <v>-7.9148766647880002E-3</v>
      </c>
      <c r="AQ520">
        <f>(Table2[[#This Row],[Sharpe Ratio]]-AVERAGE(Table2[Sharpe Ratio]))/_xlfn.STDEV.P(Table2[Sharpe Ratio])</f>
        <v>-0.84951221629245444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423</v>
      </c>
      <c r="AT520">
        <f>_xlfn.RANK.AVG(Table2[[#This Row],[6M Return vs Nifty Z-Score]],Table2[6M Return vs Nifty Z-Score])</f>
        <v>424</v>
      </c>
      <c r="AU520">
        <f>_xlfn.RANK.AVG(Table2[[#This Row],[Sharpe Ratio Z-Score]],Table2[Sharpe Ratio Z-Score])</f>
        <v>589</v>
      </c>
      <c r="AV520">
        <f>(Table2[[#This Row],[Rank 1Y]]+Table2[[#This Row],[Rank 6M]]+Table2[[#This Row],[Rank Sharpe]])/3</f>
        <v>478.66666666666669</v>
      </c>
    </row>
    <row r="521" spans="1:48" hidden="1" x14ac:dyDescent="0.3">
      <c r="A521" t="s">
        <v>295</v>
      </c>
      <c r="B521" t="s">
        <v>296</v>
      </c>
      <c r="C521" t="s">
        <v>3157</v>
      </c>
      <c r="D521" t="s">
        <v>32</v>
      </c>
      <c r="E521">
        <v>92221.589338167003</v>
      </c>
      <c r="F521">
        <v>120.07</v>
      </c>
      <c r="G521">
        <v>-10.179877260653999</v>
      </c>
      <c r="H521">
        <f>(Table2[[#This Row],[1Y Return vs Nifty]]-AVERAGE(Table2[1Y Return vs Nifty]))/_xlfn.STDEV.P(Table2[1Y Return vs Nifty])</f>
        <v>-0.59928449299142816</v>
      </c>
      <c r="I521">
        <v>3.2062521514162499</v>
      </c>
      <c r="J521">
        <f>(Table2[[#This Row],[1M Return vs Nifty]]-AVERAGE(Table2[1M Return vs Nifty]))/_xlfn.STDEV.P(Table2[1M Return vs Nifty])</f>
        <v>0.25977179845716331</v>
      </c>
      <c r="K521">
        <v>-23.8295008892505</v>
      </c>
      <c r="L521">
        <f>(Table2[[#This Row],[6M Return vs Nifty]]-AVERAGE(Table2[6M Return vs Nifty]))/_xlfn.STDEV.P(Table2[6M Return vs Nifty])</f>
        <v>-1.0670816614164518</v>
      </c>
      <c r="M521">
        <v>3.97419420685784</v>
      </c>
      <c r="N521">
        <f>(Table2[[#This Row],[1W Return vs Nifty]]-AVERAGE(Table2[1W Return vs Nifty]))/_xlfn.STDEV.P(Table2[1W Return vs Nifty])</f>
        <v>0.27277836747479933</v>
      </c>
      <c r="O521">
        <v>116.15</v>
      </c>
      <c r="P521">
        <v>118.844004532548</v>
      </c>
      <c r="Q521">
        <v>125.22903010462301</v>
      </c>
      <c r="R521">
        <v>72.732721454092299</v>
      </c>
      <c r="S521">
        <f>(Table2[[#This Row],[Close Price]]-Table2[[#This Row],[20D EMA]])/Table2[[#This Row],[20D EMA]]</f>
        <v>3.37494619027119E-2</v>
      </c>
      <c r="T521">
        <f>(Table2[[#This Row],[Close Price]]-Table2[[#This Row],[50D EMA]])/Table2[[#This Row],[50D EMA]]</f>
        <v>1.0316006030545943E-2</v>
      </c>
      <c r="U521">
        <f>(Table2[[#This Row],[Close Price]]-Table2[[#This Row],[200D EMA]])/Table2[[#This Row],[200D EMA]]</f>
        <v>-4.1196758453793704E-2</v>
      </c>
      <c r="V521">
        <v>0.78709588737890401</v>
      </c>
      <c r="W521">
        <v>119.85</v>
      </c>
      <c r="X521">
        <v>122.41</v>
      </c>
      <c r="Y521">
        <v>113.16</v>
      </c>
      <c r="Z521">
        <v>122.41</v>
      </c>
      <c r="AA521">
        <v>113.16</v>
      </c>
      <c r="AB521">
        <v>122.41</v>
      </c>
      <c r="AC521" s="1">
        <f>(Table2[[#This Row],[Close Price]]/Table2[[#This Row],[Day Low]])-1</f>
        <v>1.8356278681685989E-3</v>
      </c>
      <c r="AD521" s="1">
        <f>(Table2[[#This Row],[Day High]]/Table2[[#This Row],[Close Price]])-1</f>
        <v>1.9488631631548348E-2</v>
      </c>
      <c r="AE521" s="1">
        <f>(Table2[[#This Row],[Close Price]]/Table2[[#This Row],[Current Week Low]])-1</f>
        <v>6.1063980205019464E-2</v>
      </c>
      <c r="AF521" s="1">
        <f>(Table2[[#This Row],[Current Week High]]/Table2[[#This Row],[Close Price]])-1</f>
        <v>1.9488631631548348E-2</v>
      </c>
      <c r="AG521" s="1">
        <f>(Table2[[#This Row],[Close Price]]/Table2[[#This Row],[Current Month Low]])-1</f>
        <v>6.1063980205019464E-2</v>
      </c>
      <c r="AH521" s="1">
        <f>(Table2[[#This Row],[Current Month High]]/Table2[[#This Row],[Close Price]])-1</f>
        <v>1.9488631631548348E-2</v>
      </c>
      <c r="AI521">
        <v>43.666194719746798</v>
      </c>
      <c r="AJ521">
        <v>16.913339824732201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-0.06</v>
      </c>
      <c r="AM521" t="s">
        <v>3202</v>
      </c>
      <c r="AN521">
        <v>9.91</v>
      </c>
      <c r="AO521" t="s">
        <v>3203</v>
      </c>
      <c r="AP521">
        <v>0.10441965456404199</v>
      </c>
      <c r="AQ521">
        <f>(Table2[[#This Row],[Sharpe Ratio]]-AVERAGE(Table2[Sharpe Ratio]))/_xlfn.STDEV.P(Table2[Sharpe Ratio])</f>
        <v>0.49064352049748794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528</v>
      </c>
      <c r="AT521">
        <f>_xlfn.RANK.AVG(Table2[[#This Row],[6M Return vs Nifty Z-Score]],Table2[6M Return vs Nifty Z-Score])</f>
        <v>685</v>
      </c>
      <c r="AU521">
        <f>_xlfn.RANK.AVG(Table2[[#This Row],[Sharpe Ratio Z-Score]],Table2[Sharpe Ratio Z-Score])</f>
        <v>224</v>
      </c>
      <c r="AV521">
        <f>(Table2[[#This Row],[Rank 1Y]]+Table2[[#This Row],[Rank 6M]]+Table2[[#This Row],[Rank Sharpe]])/3</f>
        <v>479</v>
      </c>
    </row>
    <row r="522" spans="1:48" hidden="1" x14ac:dyDescent="0.3">
      <c r="A522" t="s">
        <v>238</v>
      </c>
      <c r="B522" t="s">
        <v>239</v>
      </c>
      <c r="C522" t="s">
        <v>3168</v>
      </c>
      <c r="D522" t="s">
        <v>240</v>
      </c>
      <c r="E522">
        <v>105022.14423598</v>
      </c>
      <c r="F522">
        <v>1666.05</v>
      </c>
      <c r="G522">
        <v>8.2690318144089208</v>
      </c>
      <c r="H522">
        <f>(Table2[[#This Row],[1Y Return vs Nifty]]-AVERAGE(Table2[1Y Return vs Nifty]))/_xlfn.STDEV.P(Table2[1Y Return vs Nifty])</f>
        <v>-0.27270149060632276</v>
      </c>
      <c r="I522">
        <v>-11.175537379141099</v>
      </c>
      <c r="J522">
        <f>(Table2[[#This Row],[1M Return vs Nifty]]-AVERAGE(Table2[1M Return vs Nifty]))/_xlfn.STDEV.P(Table2[1M Return vs Nifty])</f>
        <v>-1.2529412279157144</v>
      </c>
      <c r="K522">
        <v>-8.9175454071163696</v>
      </c>
      <c r="L522">
        <f>(Table2[[#This Row],[6M Return vs Nifty]]-AVERAGE(Table2[6M Return vs Nifty]))/_xlfn.STDEV.P(Table2[6M Return vs Nifty])</f>
        <v>-0.58332231581347116</v>
      </c>
      <c r="M522">
        <v>-0.21045716330636999</v>
      </c>
      <c r="N522">
        <f>(Table2[[#This Row],[1W Return vs Nifty]]-AVERAGE(Table2[1W Return vs Nifty]))/_xlfn.STDEV.P(Table2[1W Return vs Nifty])</f>
        <v>-0.78962776180670613</v>
      </c>
      <c r="O522">
        <v>1737.73</v>
      </c>
      <c r="P522">
        <v>1820.4205926019899</v>
      </c>
      <c r="Q522">
        <v>1729.6331808530599</v>
      </c>
      <c r="R522">
        <v>38.564575101210501</v>
      </c>
      <c r="S522">
        <f>(Table2[[#This Row],[Close Price]]-Table2[[#This Row],[20D EMA]])/Table2[[#This Row],[20D EMA]]</f>
        <v>-4.1249215931128576E-2</v>
      </c>
      <c r="T522">
        <f>(Table2[[#This Row],[Close Price]]-Table2[[#This Row],[50D EMA]])/Table2[[#This Row],[50D EMA]]</f>
        <v>-8.4799410218351121E-2</v>
      </c>
      <c r="U522">
        <f>(Table2[[#This Row],[Close Price]]-Table2[[#This Row],[200D EMA]])/Table2[[#This Row],[200D EMA]]</f>
        <v>-3.6761078335523466E-2</v>
      </c>
      <c r="V522">
        <v>1.00980083598262</v>
      </c>
      <c r="W522">
        <v>1645.55</v>
      </c>
      <c r="X522">
        <v>1700.05</v>
      </c>
      <c r="Y522">
        <v>1590</v>
      </c>
      <c r="Z522">
        <v>1700.05</v>
      </c>
      <c r="AA522">
        <v>1590</v>
      </c>
      <c r="AB522">
        <v>1700.05</v>
      </c>
      <c r="AC522" s="1">
        <f>(Table2[[#This Row],[Close Price]]/Table2[[#This Row],[Day Low]])-1</f>
        <v>1.2457840843487E-2</v>
      </c>
      <c r="AD522" s="1">
        <f>(Table2[[#This Row],[Day High]]/Table2[[#This Row],[Close Price]])-1</f>
        <v>2.0407550793793749E-2</v>
      </c>
      <c r="AE522" s="1">
        <f>(Table2[[#This Row],[Close Price]]/Table2[[#This Row],[Current Week Low]])-1</f>
        <v>4.7830188679245156E-2</v>
      </c>
      <c r="AF522" s="1">
        <f>(Table2[[#This Row],[Current Week High]]/Table2[[#This Row],[Close Price]])-1</f>
        <v>2.0407550793793749E-2</v>
      </c>
      <c r="AG522" s="1">
        <f>(Table2[[#This Row],[Close Price]]/Table2[[#This Row],[Current Month Low]])-1</f>
        <v>4.7830188679245156E-2</v>
      </c>
      <c r="AH522" s="1">
        <f>(Table2[[#This Row],[Current Month High]]/Table2[[#This Row],[Close Price]])-1</f>
        <v>2.0407550793793749E-2</v>
      </c>
      <c r="AI522">
        <v>26.406770505086801</v>
      </c>
      <c r="AJ522">
        <v>33.926848874598001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-0.09</v>
      </c>
      <c r="AM522" t="s">
        <v>3202</v>
      </c>
      <c r="AN522">
        <v>-5.92</v>
      </c>
      <c r="AO522" t="s">
        <v>3202</v>
      </c>
      <c r="AP522">
        <v>2.8878215174E-5</v>
      </c>
      <c r="AQ522">
        <f>(Table2[[#This Row],[Sharpe Ratio]]-AVERAGE(Table2[Sharpe Ratio]))/_xlfn.STDEV.P(Table2[Sharpe Ratio])</f>
        <v>-0.75474288261047096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396</v>
      </c>
      <c r="AT522">
        <f>_xlfn.RANK.AVG(Table2[[#This Row],[6M Return vs Nifty Z-Score]],Table2[6M Return vs Nifty Z-Score])</f>
        <v>522</v>
      </c>
      <c r="AU522">
        <f>_xlfn.RANK.AVG(Table2[[#This Row],[Sharpe Ratio Z-Score]],Table2[Sharpe Ratio Z-Score])</f>
        <v>521</v>
      </c>
      <c r="AV522">
        <f>(Table2[[#This Row],[Rank 1Y]]+Table2[[#This Row],[Rank 6M]]+Table2[[#This Row],[Rank Sharpe]])/3</f>
        <v>479.66666666666669</v>
      </c>
    </row>
    <row r="523" spans="1:48" hidden="1" x14ac:dyDescent="0.3">
      <c r="A523" t="s">
        <v>531</v>
      </c>
      <c r="B523" t="s">
        <v>532</v>
      </c>
      <c r="C523" t="s">
        <v>3169</v>
      </c>
      <c r="D523" t="s">
        <v>533</v>
      </c>
      <c r="E523">
        <v>39480.645853169997</v>
      </c>
      <c r="F523">
        <v>596.35</v>
      </c>
      <c r="G523">
        <v>-6.4076445886840103</v>
      </c>
      <c r="H523">
        <f>(Table2[[#This Row],[1Y Return vs Nifty]]-AVERAGE(Table2[1Y Return vs Nifty]))/_xlfn.STDEV.P(Table2[1Y Return vs Nifty])</f>
        <v>-0.53250834559459648</v>
      </c>
      <c r="I523">
        <v>-2.01213209919309</v>
      </c>
      <c r="J523">
        <f>(Table2[[#This Row],[1M Return vs Nifty]]-AVERAGE(Table2[1M Return vs Nifty]))/_xlfn.STDEV.P(Table2[1M Return vs Nifty])</f>
        <v>-0.28911106592792668</v>
      </c>
      <c r="K523">
        <v>15.656881769448599</v>
      </c>
      <c r="L523">
        <f>(Table2[[#This Row],[6M Return vs Nifty]]-AVERAGE(Table2[6M Return vs Nifty]))/_xlfn.STDEV.P(Table2[6M Return vs Nifty])</f>
        <v>0.21389766138845898</v>
      </c>
      <c r="M523">
        <v>4.09793116177309</v>
      </c>
      <c r="N523">
        <f>(Table2[[#This Row],[1W Return vs Nifty]]-AVERAGE(Table2[1W Return vs Nifty]))/_xlfn.STDEV.P(Table2[1W Return vs Nifty])</f>
        <v>0.30419290782524971</v>
      </c>
      <c r="O523">
        <v>601.29</v>
      </c>
      <c r="P523">
        <v>616.63371493218403</v>
      </c>
      <c r="Q523">
        <v>573.32177236208099</v>
      </c>
      <c r="R523">
        <v>55.239398969860801</v>
      </c>
      <c r="S523">
        <f>(Table2[[#This Row],[Close Price]]-Table2[[#This Row],[20D EMA]])/Table2[[#This Row],[20D EMA]]</f>
        <v>-8.2156696435994967E-3</v>
      </c>
      <c r="T523">
        <f>(Table2[[#This Row],[Close Price]]-Table2[[#This Row],[50D EMA]])/Table2[[#This Row],[50D EMA]]</f>
        <v>-3.2894268414134259E-2</v>
      </c>
      <c r="U523">
        <f>(Table2[[#This Row],[Close Price]]-Table2[[#This Row],[200D EMA]])/Table2[[#This Row],[200D EMA]]</f>
        <v>4.0166323255164234E-2</v>
      </c>
      <c r="V523">
        <v>0.77405627965255996</v>
      </c>
      <c r="W523">
        <v>584.29999999999995</v>
      </c>
      <c r="X523">
        <v>604.9</v>
      </c>
      <c r="Y523">
        <v>558.25</v>
      </c>
      <c r="Z523">
        <v>604.9</v>
      </c>
      <c r="AA523">
        <v>558.25</v>
      </c>
      <c r="AB523">
        <v>604.9</v>
      </c>
      <c r="AC523" s="1">
        <f>(Table2[[#This Row],[Close Price]]/Table2[[#This Row],[Day Low]])-1</f>
        <v>2.062296765360272E-2</v>
      </c>
      <c r="AD523" s="1">
        <f>(Table2[[#This Row],[Day High]]/Table2[[#This Row],[Close Price]])-1</f>
        <v>1.4337218076632796E-2</v>
      </c>
      <c r="AE523" s="1">
        <f>(Table2[[#This Row],[Close Price]]/Table2[[#This Row],[Current Week Low]])-1</f>
        <v>6.8248992386923391E-2</v>
      </c>
      <c r="AF523" s="1">
        <f>(Table2[[#This Row],[Current Week High]]/Table2[[#This Row],[Close Price]])-1</f>
        <v>1.4337218076632796E-2</v>
      </c>
      <c r="AG523" s="1">
        <f>(Table2[[#This Row],[Close Price]]/Table2[[#This Row],[Current Month Low]])-1</f>
        <v>6.8248992386923391E-2</v>
      </c>
      <c r="AH523" s="1">
        <f>(Table2[[#This Row],[Current Month High]]/Table2[[#This Row],[Close Price]])-1</f>
        <v>1.4337218076632796E-2</v>
      </c>
      <c r="AI523">
        <v>19.9714932506078</v>
      </c>
      <c r="AJ523">
        <v>41.634010212563801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0</v>
      </c>
      <c r="AM523" t="s">
        <v>3204</v>
      </c>
      <c r="AN523">
        <v>-3.1</v>
      </c>
      <c r="AO523" t="s">
        <v>3202</v>
      </c>
      <c r="AP523">
        <v>-8.2050059703349998E-2</v>
      </c>
      <c r="AQ523">
        <f>(Table2[[#This Row],[Sharpe Ratio]]-AVERAGE(Table2[Sharpe Ratio]))/_xlfn.STDEV.P(Table2[Sharpe Ratio])</f>
        <v>-1.7339481039957272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503</v>
      </c>
      <c r="AT523">
        <f>_xlfn.RANK.AVG(Table2[[#This Row],[6M Return vs Nifty Z-Score]],Table2[6M Return vs Nifty Z-Score])</f>
        <v>232</v>
      </c>
      <c r="AU523">
        <f>_xlfn.RANK.AVG(Table2[[#This Row],[Sharpe Ratio Z-Score]],Table2[Sharpe Ratio Z-Score])</f>
        <v>706</v>
      </c>
      <c r="AV523">
        <f>(Table2[[#This Row],[Rank 1Y]]+Table2[[#This Row],[Rank 6M]]+Table2[[#This Row],[Rank Sharpe]])/3</f>
        <v>480.33333333333331</v>
      </c>
    </row>
    <row r="524" spans="1:48" hidden="1" x14ac:dyDescent="0.3">
      <c r="A524" t="s">
        <v>1357</v>
      </c>
      <c r="B524" t="s">
        <v>1358</v>
      </c>
      <c r="C524" t="s">
        <v>3160</v>
      </c>
      <c r="D524" t="s">
        <v>46</v>
      </c>
      <c r="E524">
        <v>8445.4750380000005</v>
      </c>
      <c r="F524">
        <v>297</v>
      </c>
      <c r="G524">
        <v>-13.6885641060081</v>
      </c>
      <c r="H524">
        <f>(Table2[[#This Row],[1Y Return vs Nifty]]-AVERAGE(Table2[1Y Return vs Nifty]))/_xlfn.STDEV.P(Table2[1Y Return vs Nifty])</f>
        <v>-0.66139534625232521</v>
      </c>
      <c r="I524">
        <v>-5.7177412984042801</v>
      </c>
      <c r="J524">
        <f>(Table2[[#This Row],[1M Return vs Nifty]]-AVERAGE(Table2[1M Return vs Nifty]))/_xlfn.STDEV.P(Table2[1M Return vs Nifty])</f>
        <v>-0.67887642123254566</v>
      </c>
      <c r="K524">
        <v>10.9158888184707</v>
      </c>
      <c r="L524">
        <f>(Table2[[#This Row],[6M Return vs Nifty]]-AVERAGE(Table2[6M Return vs Nifty]))/_xlfn.STDEV.P(Table2[6M Return vs Nifty])</f>
        <v>6.0094919003583165E-2</v>
      </c>
      <c r="M524">
        <v>3.5765120463892899</v>
      </c>
      <c r="N524">
        <f>(Table2[[#This Row],[1W Return vs Nifty]]-AVERAGE(Table2[1W Return vs Nifty]))/_xlfn.STDEV.P(Table2[1W Return vs Nifty])</f>
        <v>0.17181417060046822</v>
      </c>
      <c r="O524">
        <v>301.64999999999998</v>
      </c>
      <c r="P524">
        <v>316.53456542723598</v>
      </c>
      <c r="Q524">
        <v>311.51785266466402</v>
      </c>
      <c r="R524">
        <v>52.562342645435102</v>
      </c>
      <c r="S524">
        <f>(Table2[[#This Row],[Close Price]]-Table2[[#This Row],[20D EMA]])/Table2[[#This Row],[20D EMA]]</f>
        <v>-1.5415216310293313E-2</v>
      </c>
      <c r="T524">
        <f>(Table2[[#This Row],[Close Price]]-Table2[[#This Row],[50D EMA]])/Table2[[#This Row],[50D EMA]]</f>
        <v>-6.171384600879086E-2</v>
      </c>
      <c r="U524">
        <f>(Table2[[#This Row],[Close Price]]-Table2[[#This Row],[200D EMA]])/Table2[[#This Row],[200D EMA]]</f>
        <v>-4.6603597644504446E-2</v>
      </c>
      <c r="V524">
        <v>0.60332067766058195</v>
      </c>
      <c r="W524">
        <v>295.2</v>
      </c>
      <c r="X524">
        <v>304.5</v>
      </c>
      <c r="Y524">
        <v>285.64999999999998</v>
      </c>
      <c r="Z524">
        <v>304.5</v>
      </c>
      <c r="AA524">
        <v>285.64999999999998</v>
      </c>
      <c r="AB524">
        <v>304.5</v>
      </c>
      <c r="AC524" s="1">
        <f>(Table2[[#This Row],[Close Price]]/Table2[[#This Row],[Day Low]])-1</f>
        <v>6.0975609756097615E-3</v>
      </c>
      <c r="AD524" s="1">
        <f>(Table2[[#This Row],[Day High]]/Table2[[#This Row],[Close Price]])-1</f>
        <v>2.5252525252525304E-2</v>
      </c>
      <c r="AE524" s="1">
        <f>(Table2[[#This Row],[Close Price]]/Table2[[#This Row],[Current Week Low]])-1</f>
        <v>3.9733940136530865E-2</v>
      </c>
      <c r="AF524" s="1">
        <f>(Table2[[#This Row],[Current Week High]]/Table2[[#This Row],[Close Price]])-1</f>
        <v>2.5252525252525304E-2</v>
      </c>
      <c r="AG524" s="1">
        <f>(Table2[[#This Row],[Close Price]]/Table2[[#This Row],[Current Month Low]])-1</f>
        <v>3.9733940136530865E-2</v>
      </c>
      <c r="AH524" s="1">
        <f>(Table2[[#This Row],[Current Month High]]/Table2[[#This Row],[Close Price]])-1</f>
        <v>2.5252525252525304E-2</v>
      </c>
      <c r="AI524">
        <v>39.865319865319798</v>
      </c>
      <c r="AJ524">
        <v>25.448785638859501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-0.06</v>
      </c>
      <c r="AM524" t="s">
        <v>3202</v>
      </c>
      <c r="AN524">
        <v>1.19</v>
      </c>
      <c r="AO524" t="s">
        <v>3203</v>
      </c>
      <c r="AP524">
        <v>-1.1134051201234001E-2</v>
      </c>
      <c r="AQ524">
        <f>(Table2[[#This Row],[Sharpe Ratio]]-AVERAGE(Table2[Sharpe Ratio]))/_xlfn.STDEV.P(Table2[Sharpe Ratio])</f>
        <v>-0.88791710547081415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554</v>
      </c>
      <c r="AT524">
        <f>_xlfn.RANK.AVG(Table2[[#This Row],[6M Return vs Nifty Z-Score]],Table2[6M Return vs Nifty Z-Score])</f>
        <v>287</v>
      </c>
      <c r="AU524">
        <f>_xlfn.RANK.AVG(Table2[[#This Row],[Sharpe Ratio Z-Score]],Table2[Sharpe Ratio Z-Score])</f>
        <v>600</v>
      </c>
      <c r="AV524">
        <f>(Table2[[#This Row],[Rank 1Y]]+Table2[[#This Row],[Rank 6M]]+Table2[[#This Row],[Rank Sharpe]])/3</f>
        <v>480.33333333333331</v>
      </c>
    </row>
    <row r="525" spans="1:48" hidden="1" x14ac:dyDescent="0.3">
      <c r="A525" t="s">
        <v>569</v>
      </c>
      <c r="B525" t="s">
        <v>570</v>
      </c>
      <c r="C525" t="s">
        <v>3167</v>
      </c>
      <c r="D525" t="s">
        <v>264</v>
      </c>
      <c r="E525">
        <v>35089.392323699998</v>
      </c>
      <c r="F525">
        <v>3677.15</v>
      </c>
      <c r="G525">
        <v>-21.1710280710892</v>
      </c>
      <c r="H525">
        <f>(Table2[[#This Row],[1Y Return vs Nifty]]-AVERAGE(Table2[1Y Return vs Nifty]))/_xlfn.STDEV.P(Table2[1Y Return vs Nifty])</f>
        <v>-0.79385009124630324</v>
      </c>
      <c r="I525">
        <v>-9.2724753318705595</v>
      </c>
      <c r="J525">
        <f>(Table2[[#This Row],[1M Return vs Nifty]]-AVERAGE(Table2[1M Return vs Nifty]))/_xlfn.STDEV.P(Table2[1M Return vs Nifty])</f>
        <v>-1.0527723447050854</v>
      </c>
      <c r="K525">
        <v>-11.863882963480799</v>
      </c>
      <c r="L525">
        <f>(Table2[[#This Row],[6M Return vs Nifty]]-AVERAGE(Table2[6M Return vs Nifty]))/_xlfn.STDEV.P(Table2[6M Return vs Nifty])</f>
        <v>-0.67890457059554865</v>
      </c>
      <c r="M525">
        <v>-2.30900863435398</v>
      </c>
      <c r="N525">
        <f>(Table2[[#This Row],[1W Return vs Nifty]]-AVERAGE(Table2[1W Return vs Nifty]))/_xlfn.STDEV.P(Table2[1W Return vs Nifty])</f>
        <v>-1.3224114391638502</v>
      </c>
      <c r="O525">
        <v>3928.15</v>
      </c>
      <c r="P525">
        <v>4091.24454626442</v>
      </c>
      <c r="Q525">
        <v>4016.4059645727898</v>
      </c>
      <c r="R525">
        <v>20.611232476053001</v>
      </c>
      <c r="S525">
        <f>(Table2[[#This Row],[Close Price]]-Table2[[#This Row],[20D EMA]])/Table2[[#This Row],[20D EMA]]</f>
        <v>-6.3897763578274758E-2</v>
      </c>
      <c r="T525">
        <f>(Table2[[#This Row],[Close Price]]-Table2[[#This Row],[50D EMA]])/Table2[[#This Row],[50D EMA]]</f>
        <v>-0.10121481167448569</v>
      </c>
      <c r="U525">
        <f>(Table2[[#This Row],[Close Price]]-Table2[[#This Row],[200D EMA]])/Table2[[#This Row],[200D EMA]]</f>
        <v>-8.4467548242194462E-2</v>
      </c>
      <c r="V525">
        <v>1.1266751840148099</v>
      </c>
      <c r="W525">
        <v>3666.15</v>
      </c>
      <c r="X525">
        <v>3758</v>
      </c>
      <c r="Y525">
        <v>3663.15</v>
      </c>
      <c r="Z525">
        <v>3863.15</v>
      </c>
      <c r="AA525">
        <v>3663.15</v>
      </c>
      <c r="AB525">
        <v>3870</v>
      </c>
      <c r="AC525" s="1">
        <f>(Table2[[#This Row],[Close Price]]/Table2[[#This Row],[Day Low]])-1</f>
        <v>3.0004227868472011E-3</v>
      </c>
      <c r="AD525" s="1">
        <f>(Table2[[#This Row],[Day High]]/Table2[[#This Row],[Close Price]])-1</f>
        <v>2.1987136777123606E-2</v>
      </c>
      <c r="AE525" s="1">
        <f>(Table2[[#This Row],[Close Price]]/Table2[[#This Row],[Current Week Low]])-1</f>
        <v>3.8218473171995893E-3</v>
      </c>
      <c r="AF525" s="1">
        <f>(Table2[[#This Row],[Current Week High]]/Table2[[#This Row],[Close Price]])-1</f>
        <v>5.058265232585013E-2</v>
      </c>
      <c r="AG525" s="1">
        <f>(Table2[[#This Row],[Close Price]]/Table2[[#This Row],[Current Month Low]])-1</f>
        <v>3.8218473171995893E-3</v>
      </c>
      <c r="AH525" s="1">
        <f>(Table2[[#This Row],[Current Month High]]/Table2[[#This Row],[Close Price]])-1</f>
        <v>5.2445508070108726E-2</v>
      </c>
      <c r="AI525">
        <v>34.613763376527999</v>
      </c>
      <c r="AJ525">
        <v>8.0053457087470008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-0.11</v>
      </c>
      <c r="AM525" t="s">
        <v>3202</v>
      </c>
      <c r="AN525">
        <v>-7.67</v>
      </c>
      <c r="AO525" t="s">
        <v>3202</v>
      </c>
      <c r="AP525">
        <v>8.4058231226947999E-2</v>
      </c>
      <c r="AQ525">
        <f>(Table2[[#This Row],[Sharpe Ratio]]-AVERAGE(Table2[Sharpe Ratio]))/_xlfn.STDEV.P(Table2[Sharpe Ratio])</f>
        <v>0.24773087381692782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601</v>
      </c>
      <c r="AT525">
        <f>_xlfn.RANK.AVG(Table2[[#This Row],[6M Return vs Nifty Z-Score]],Table2[6M Return vs Nifty Z-Score])</f>
        <v>564</v>
      </c>
      <c r="AU525">
        <f>_xlfn.RANK.AVG(Table2[[#This Row],[Sharpe Ratio Z-Score]],Table2[Sharpe Ratio Z-Score])</f>
        <v>277</v>
      </c>
      <c r="AV525">
        <f>(Table2[[#This Row],[Rank 1Y]]+Table2[[#This Row],[Rank 6M]]+Table2[[#This Row],[Rank Sharpe]])/3</f>
        <v>480.66666666666669</v>
      </c>
    </row>
    <row r="526" spans="1:48" hidden="1" x14ac:dyDescent="0.3">
      <c r="A526" t="s">
        <v>1201</v>
      </c>
      <c r="B526" t="s">
        <v>1202</v>
      </c>
      <c r="C526" t="s">
        <v>3169</v>
      </c>
      <c r="D526" t="s">
        <v>953</v>
      </c>
      <c r="E526">
        <v>10014.196904208</v>
      </c>
      <c r="F526">
        <v>71.25</v>
      </c>
      <c r="G526">
        <v>-3.9331405989177299</v>
      </c>
      <c r="H526">
        <f>(Table2[[#This Row],[1Y Return vs Nifty]]-AVERAGE(Table2[1Y Return vs Nifty]))/_xlfn.STDEV.P(Table2[1Y Return vs Nifty])</f>
        <v>-0.48870462044728513</v>
      </c>
      <c r="I526">
        <v>7.5284569885459604E-2</v>
      </c>
      <c r="J526">
        <f>(Table2[[#This Row],[1M Return vs Nifty]]-AVERAGE(Table2[1M Return vs Nifty]))/_xlfn.STDEV.P(Table2[1M Return vs Nifty])</f>
        <v>-6.9551296952456682E-2</v>
      </c>
      <c r="K526">
        <v>-9.6154403667134005</v>
      </c>
      <c r="L526">
        <f>(Table2[[#This Row],[6M Return vs Nifty]]-AVERAGE(Table2[6M Return vs Nifty]))/_xlfn.STDEV.P(Table2[6M Return vs Nifty])</f>
        <v>-0.6059627541757483</v>
      </c>
      <c r="M526">
        <v>10.020237627857499</v>
      </c>
      <c r="N526">
        <f>(Table2[[#This Row],[1W Return vs Nifty]]-AVERAGE(Table2[1W Return vs Nifty]))/_xlfn.STDEV.P(Table2[1W Return vs Nifty])</f>
        <v>1.8077577528949282</v>
      </c>
      <c r="O526">
        <v>70.81</v>
      </c>
      <c r="P526">
        <v>73.336686097504696</v>
      </c>
      <c r="Q526">
        <v>73.883513031765006</v>
      </c>
      <c r="R526">
        <v>58.049630577527303</v>
      </c>
      <c r="S526">
        <f>(Table2[[#This Row],[Close Price]]-Table2[[#This Row],[20D EMA]])/Table2[[#This Row],[20D EMA]]</f>
        <v>6.2138116085298364E-3</v>
      </c>
      <c r="T526">
        <f>(Table2[[#This Row],[Close Price]]-Table2[[#This Row],[50D EMA]])/Table2[[#This Row],[50D EMA]]</f>
        <v>-2.8453509539964013E-2</v>
      </c>
      <c r="U526">
        <f>(Table2[[#This Row],[Close Price]]-Table2[[#This Row],[200D EMA]])/Table2[[#This Row],[200D EMA]]</f>
        <v>-3.5644123075641646E-2</v>
      </c>
      <c r="V526">
        <v>0.77673461754145601</v>
      </c>
      <c r="W526">
        <v>70.81</v>
      </c>
      <c r="X526">
        <v>73.89</v>
      </c>
      <c r="Y526">
        <v>70.66</v>
      </c>
      <c r="Z526">
        <v>74.489999999999995</v>
      </c>
      <c r="AA526">
        <v>70.66</v>
      </c>
      <c r="AB526">
        <v>77.59</v>
      </c>
      <c r="AC526" s="1">
        <f>(Table2[[#This Row],[Close Price]]/Table2[[#This Row],[Day Low]])-1</f>
        <v>6.2138116085297401E-3</v>
      </c>
      <c r="AD526" s="1">
        <f>(Table2[[#This Row],[Day High]]/Table2[[#This Row],[Close Price]])-1</f>
        <v>3.7052631578947448E-2</v>
      </c>
      <c r="AE526" s="1">
        <f>(Table2[[#This Row],[Close Price]]/Table2[[#This Row],[Current Week Low]])-1</f>
        <v>8.3498443249363508E-3</v>
      </c>
      <c r="AF526" s="1">
        <f>(Table2[[#This Row],[Current Week High]]/Table2[[#This Row],[Close Price]])-1</f>
        <v>4.5473684210526333E-2</v>
      </c>
      <c r="AG526" s="1">
        <f>(Table2[[#This Row],[Close Price]]/Table2[[#This Row],[Current Month Low]])-1</f>
        <v>8.3498443249363508E-3</v>
      </c>
      <c r="AH526" s="1">
        <f>(Table2[[#This Row],[Current Month High]]/Table2[[#This Row],[Close Price]])-1</f>
        <v>8.8982456140350941E-2</v>
      </c>
      <c r="AI526">
        <v>33.122807017543799</v>
      </c>
      <c r="AJ526">
        <v>21.5870307167235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0</v>
      </c>
      <c r="AM526">
        <v>0</v>
      </c>
      <c r="AN526">
        <v>7.21</v>
      </c>
      <c r="AO526" t="s">
        <v>3203</v>
      </c>
      <c r="AP526">
        <v>3.8110656001398999E-2</v>
      </c>
      <c r="AQ526">
        <f>(Table2[[#This Row],[Sharpe Ratio]]-AVERAGE(Table2[Sharpe Ratio]))/_xlfn.STDEV.P(Table2[Sharpe Ratio])</f>
        <v>-0.30042565344602273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487</v>
      </c>
      <c r="AT526">
        <f>_xlfn.RANK.AVG(Table2[[#This Row],[6M Return vs Nifty Z-Score]],Table2[6M Return vs Nifty Z-Score])</f>
        <v>534</v>
      </c>
      <c r="AU526">
        <f>_xlfn.RANK.AVG(Table2[[#This Row],[Sharpe Ratio Z-Score]],Table2[Sharpe Ratio Z-Score])</f>
        <v>424</v>
      </c>
      <c r="AV526">
        <f>(Table2[[#This Row],[Rank 1Y]]+Table2[[#This Row],[Rank 6M]]+Table2[[#This Row],[Rank Sharpe]])/3</f>
        <v>481.66666666666669</v>
      </c>
    </row>
    <row r="527" spans="1:48" hidden="1" x14ac:dyDescent="0.3">
      <c r="A527" t="s">
        <v>965</v>
      </c>
      <c r="B527" t="s">
        <v>966</v>
      </c>
      <c r="C527" t="s">
        <v>3166</v>
      </c>
      <c r="D527" t="s">
        <v>967</v>
      </c>
      <c r="E527">
        <v>15461.152921887</v>
      </c>
      <c r="F527">
        <v>196.67</v>
      </c>
      <c r="G527">
        <v>8.4591915448000599</v>
      </c>
      <c r="H527">
        <f>(Table2[[#This Row],[1Y Return vs Nifty]]-AVERAGE(Table2[1Y Return vs Nifty]))/_xlfn.STDEV.P(Table2[1Y Return vs Nifty])</f>
        <v>-0.26933527879232322</v>
      </c>
      <c r="I527">
        <v>8.7446422322531401</v>
      </c>
      <c r="J527">
        <f>(Table2[[#This Row],[1M Return vs Nifty]]-AVERAGE(Table2[1M Return vs Nifty]))/_xlfn.STDEV.P(Table2[1M Return vs Nifty])</f>
        <v>0.84231368607242596</v>
      </c>
      <c r="K527">
        <v>-14.314487298255701</v>
      </c>
      <c r="L527">
        <f>(Table2[[#This Row],[6M Return vs Nifty]]-AVERAGE(Table2[6M Return vs Nifty]))/_xlfn.STDEV.P(Table2[6M Return vs Nifty])</f>
        <v>-0.75840472406253512</v>
      </c>
      <c r="M527">
        <v>6.3527448977055698</v>
      </c>
      <c r="N527">
        <f>(Table2[[#This Row],[1W Return vs Nifty]]-AVERAGE(Table2[1W Return vs Nifty]))/_xlfn.STDEV.P(Table2[1W Return vs Nifty])</f>
        <v>0.8766487043875314</v>
      </c>
      <c r="O527">
        <v>184.65</v>
      </c>
      <c r="P527">
        <v>187.15697569972099</v>
      </c>
      <c r="Q527">
        <v>193.361170359379</v>
      </c>
      <c r="R527">
        <v>71.337384625104903</v>
      </c>
      <c r="S527">
        <f>(Table2[[#This Row],[Close Price]]-Table2[[#This Row],[20D EMA]])/Table2[[#This Row],[20D EMA]]</f>
        <v>6.5096127809368978E-2</v>
      </c>
      <c r="T527">
        <f>(Table2[[#This Row],[Close Price]]-Table2[[#This Row],[50D EMA]])/Table2[[#This Row],[50D EMA]]</f>
        <v>5.0829119591790782E-2</v>
      </c>
      <c r="U527">
        <f>(Table2[[#This Row],[Close Price]]-Table2[[#This Row],[200D EMA]])/Table2[[#This Row],[200D EMA]]</f>
        <v>1.7112172182611584E-2</v>
      </c>
      <c r="V527">
        <v>3.0194012829572099</v>
      </c>
      <c r="W527">
        <v>194.37</v>
      </c>
      <c r="X527">
        <v>202.73</v>
      </c>
      <c r="Y527">
        <v>186.31</v>
      </c>
      <c r="Z527">
        <v>202.73</v>
      </c>
      <c r="AA527">
        <v>186.31</v>
      </c>
      <c r="AB527">
        <v>202.73</v>
      </c>
      <c r="AC527" s="1">
        <f>(Table2[[#This Row],[Close Price]]/Table2[[#This Row],[Day Low]])-1</f>
        <v>1.1833101816123737E-2</v>
      </c>
      <c r="AD527" s="1">
        <f>(Table2[[#This Row],[Day High]]/Table2[[#This Row],[Close Price]])-1</f>
        <v>3.0813037067168425E-2</v>
      </c>
      <c r="AE527" s="1">
        <f>(Table2[[#This Row],[Close Price]]/Table2[[#This Row],[Current Week Low]])-1</f>
        <v>5.5606247651763141E-2</v>
      </c>
      <c r="AF527" s="1">
        <f>(Table2[[#This Row],[Current Week High]]/Table2[[#This Row],[Close Price]])-1</f>
        <v>3.0813037067168425E-2</v>
      </c>
      <c r="AG527" s="1">
        <f>(Table2[[#This Row],[Close Price]]/Table2[[#This Row],[Current Month Low]])-1</f>
        <v>5.5606247651763141E-2</v>
      </c>
      <c r="AH527" s="1">
        <f>(Table2[[#This Row],[Current Month High]]/Table2[[#This Row],[Close Price]])-1</f>
        <v>3.0813037067168425E-2</v>
      </c>
      <c r="AI527">
        <v>20.786088371383499</v>
      </c>
      <c r="AJ527">
        <v>33.971389645776497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-0.06</v>
      </c>
      <c r="AM527" t="s">
        <v>3202</v>
      </c>
      <c r="AN527">
        <v>16.059999999999999</v>
      </c>
      <c r="AO527" t="s">
        <v>3203</v>
      </c>
      <c r="AP527">
        <v>2.3575102598820001E-2</v>
      </c>
      <c r="AQ527">
        <f>(Table2[[#This Row],[Sharpe Ratio]]-AVERAGE(Table2[Sharpe Ratio]))/_xlfn.STDEV.P(Table2[Sharpe Ratio])</f>
        <v>-0.47383542394839351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394</v>
      </c>
      <c r="AT527">
        <f>_xlfn.RANK.AVG(Table2[[#This Row],[6M Return vs Nifty Z-Score]],Table2[6M Return vs Nifty Z-Score])</f>
        <v>590</v>
      </c>
      <c r="AU527">
        <f>_xlfn.RANK.AVG(Table2[[#This Row],[Sharpe Ratio Z-Score]],Table2[Sharpe Ratio Z-Score])</f>
        <v>465</v>
      </c>
      <c r="AV527">
        <f>(Table2[[#This Row],[Rank 1Y]]+Table2[[#This Row],[Rank 6M]]+Table2[[#This Row],[Rank Sharpe]])/3</f>
        <v>483</v>
      </c>
    </row>
    <row r="528" spans="1:48" hidden="1" x14ac:dyDescent="0.3">
      <c r="A528" t="s">
        <v>1845</v>
      </c>
      <c r="B528" t="s">
        <v>1846</v>
      </c>
      <c r="C528" t="s">
        <v>3160</v>
      </c>
      <c r="D528" t="s">
        <v>46</v>
      </c>
      <c r="E528">
        <v>4249.5318005279996</v>
      </c>
      <c r="F528">
        <v>51.67</v>
      </c>
      <c r="G528">
        <v>-18.0498256315391</v>
      </c>
      <c r="H528">
        <f>(Table2[[#This Row],[1Y Return vs Nifty]]-AVERAGE(Table2[1Y Return vs Nifty]))/_xlfn.STDEV.P(Table2[1Y Return vs Nifty])</f>
        <v>-0.73859849563093982</v>
      </c>
      <c r="I528">
        <v>-3.6115318175200901</v>
      </c>
      <c r="J528">
        <f>(Table2[[#This Row],[1M Return vs Nifty]]-AVERAGE(Table2[1M Return vs Nifty]))/_xlfn.STDEV.P(Table2[1M Return vs Nifty])</f>
        <v>-0.45733997674251858</v>
      </c>
      <c r="K528">
        <v>-15.489798794922599</v>
      </c>
      <c r="L528">
        <f>(Table2[[#This Row],[6M Return vs Nifty]]-AVERAGE(Table2[6M Return vs Nifty]))/_xlfn.STDEV.P(Table2[6M Return vs Nifty])</f>
        <v>-0.79653305144310127</v>
      </c>
      <c r="M528">
        <v>3.8717005144949499</v>
      </c>
      <c r="N528">
        <f>(Table2[[#This Row],[1W Return vs Nifty]]-AVERAGE(Table2[1W Return vs Nifty]))/_xlfn.STDEV.P(Table2[1W Return vs Nifty])</f>
        <v>0.24675710134128281</v>
      </c>
      <c r="O528">
        <v>52.1</v>
      </c>
      <c r="P528">
        <v>54.320121586609098</v>
      </c>
      <c r="Q528">
        <v>56.479213680555802</v>
      </c>
      <c r="R528">
        <v>57.138510203299198</v>
      </c>
      <c r="S528">
        <f>(Table2[[#This Row],[Close Price]]-Table2[[#This Row],[20D EMA]])/Table2[[#This Row],[20D EMA]]</f>
        <v>-8.2533589251439481E-3</v>
      </c>
      <c r="T528">
        <f>(Table2[[#This Row],[Close Price]]-Table2[[#This Row],[50D EMA]])/Table2[[#This Row],[50D EMA]]</f>
        <v>-4.8787107046211017E-2</v>
      </c>
      <c r="U528">
        <f>(Table2[[#This Row],[Close Price]]-Table2[[#This Row],[200D EMA]])/Table2[[#This Row],[200D EMA]]</f>
        <v>-8.5150152899729131E-2</v>
      </c>
      <c r="V528">
        <v>0.62071088979787004</v>
      </c>
      <c r="W528">
        <v>51.52</v>
      </c>
      <c r="X528">
        <v>53.25</v>
      </c>
      <c r="Y528">
        <v>49.84</v>
      </c>
      <c r="Z528">
        <v>53.25</v>
      </c>
      <c r="AA528">
        <v>49.84</v>
      </c>
      <c r="AB528">
        <v>53.25</v>
      </c>
      <c r="AC528" s="1">
        <f>(Table2[[#This Row],[Close Price]]/Table2[[#This Row],[Day Low]])-1</f>
        <v>2.9114906832297116E-3</v>
      </c>
      <c r="AD528" s="1">
        <f>(Table2[[#This Row],[Day High]]/Table2[[#This Row],[Close Price]])-1</f>
        <v>3.0578672343719804E-2</v>
      </c>
      <c r="AE528" s="1">
        <f>(Table2[[#This Row],[Close Price]]/Table2[[#This Row],[Current Week Low]])-1</f>
        <v>3.6717495987158788E-2</v>
      </c>
      <c r="AF528" s="1">
        <f>(Table2[[#This Row],[Current Week High]]/Table2[[#This Row],[Close Price]])-1</f>
        <v>3.0578672343719804E-2</v>
      </c>
      <c r="AG528" s="1">
        <f>(Table2[[#This Row],[Close Price]]/Table2[[#This Row],[Current Month Low]])-1</f>
        <v>3.6717495987158788E-2</v>
      </c>
      <c r="AH528" s="1">
        <f>(Table2[[#This Row],[Current Month High]]/Table2[[#This Row],[Close Price]])-1</f>
        <v>3.0578672343719804E-2</v>
      </c>
      <c r="AI528">
        <v>52.893361718598797</v>
      </c>
      <c r="AJ528">
        <v>11.7189189189189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0</v>
      </c>
      <c r="AM528" t="s">
        <v>3204</v>
      </c>
      <c r="AN528">
        <v>1.1399999999999999</v>
      </c>
      <c r="AO528" t="s">
        <v>3203</v>
      </c>
      <c r="AP528">
        <v>9.1461332786345995E-2</v>
      </c>
      <c r="AQ528">
        <f>(Table2[[#This Row],[Sharpe Ratio]]-AVERAGE(Table2[Sharpe Ratio]))/_xlfn.STDEV.P(Table2[Sharpe Ratio])</f>
        <v>0.33605019038269229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585</v>
      </c>
      <c r="AT528">
        <f>_xlfn.RANK.AVG(Table2[[#This Row],[6M Return vs Nifty Z-Score]],Table2[6M Return vs Nifty Z-Score])</f>
        <v>608</v>
      </c>
      <c r="AU528">
        <f>_xlfn.RANK.AVG(Table2[[#This Row],[Sharpe Ratio Z-Score]],Table2[Sharpe Ratio Z-Score])</f>
        <v>256</v>
      </c>
      <c r="AV528">
        <f>(Table2[[#This Row],[Rank 1Y]]+Table2[[#This Row],[Rank 6M]]+Table2[[#This Row],[Rank Sharpe]])/3</f>
        <v>483</v>
      </c>
    </row>
    <row r="529" spans="1:48" x14ac:dyDescent="0.3">
      <c r="A529" t="s">
        <v>647</v>
      </c>
      <c r="B529" t="s">
        <v>648</v>
      </c>
      <c r="C529" t="s">
        <v>3171</v>
      </c>
      <c r="D529" t="s">
        <v>158</v>
      </c>
      <c r="E529">
        <v>29310.98356529</v>
      </c>
      <c r="F529">
        <v>1120.25</v>
      </c>
      <c r="G529">
        <v>-8.4511705083592705</v>
      </c>
      <c r="H529">
        <f>(Table2[[#This Row],[1Y Return vs Nifty]]-AVERAGE(Table2[1Y Return vs Nifty]))/_xlfn.STDEV.P(Table2[1Y Return vs Nifty])</f>
        <v>-0.5686828872752977</v>
      </c>
      <c r="I529">
        <v>3.5080628506426499</v>
      </c>
      <c r="J529">
        <f>(Table2[[#This Row],[1M Return vs Nifty]]-AVERAGE(Table2[1M Return vs Nifty]))/_xlfn.STDEV.P(Table2[1M Return vs Nifty])</f>
        <v>0.29151701175265982</v>
      </c>
      <c r="K529">
        <v>-3.17389821892173</v>
      </c>
      <c r="L529">
        <f>(Table2[[#This Row],[6M Return vs Nifty]]-AVERAGE(Table2[6M Return vs Nifty]))/_xlfn.STDEV.P(Table2[6M Return vs Nifty])</f>
        <v>-0.39699242712352822</v>
      </c>
      <c r="M529">
        <v>1.68144102738385</v>
      </c>
      <c r="N529">
        <f>(Table2[[#This Row],[1W Return vs Nifty]]-AVERAGE(Table2[1W Return vs Nifty]))/_xlfn.STDEV.P(Table2[1W Return vs Nifty])</f>
        <v>-0.30930955702229962</v>
      </c>
      <c r="O529">
        <v>1119.56</v>
      </c>
      <c r="P529">
        <v>1100.87906549336</v>
      </c>
      <c r="Q529">
        <v>1073.21756750794</v>
      </c>
      <c r="R529">
        <v>58.824894151861301</v>
      </c>
      <c r="S529" s="1">
        <f>(Table2[[#This Row],[Close Price]]-Table2[[#This Row],[20D EMA]])/Table2[[#This Row],[20D EMA]]</f>
        <v>6.1631355175252296E-4</v>
      </c>
      <c r="T529" s="1">
        <f>(Table2[[#This Row],[Close Price]]-Table2[[#This Row],[50D EMA]])/Table2[[#This Row],[50D EMA]]</f>
        <v>1.7595878706221802E-2</v>
      </c>
      <c r="U529" s="1">
        <f>(Table2[[#This Row],[Close Price]]-Table2[[#This Row],[200D EMA]])/Table2[[#This Row],[200D EMA]]</f>
        <v>4.382376315482002E-2</v>
      </c>
      <c r="V529">
        <v>0.68858012009988401</v>
      </c>
      <c r="W529">
        <v>1117</v>
      </c>
      <c r="X529">
        <v>1159.2</v>
      </c>
      <c r="Y529">
        <v>1110.9000000000001</v>
      </c>
      <c r="Z529">
        <v>1159.2</v>
      </c>
      <c r="AA529">
        <v>1110.9000000000001</v>
      </c>
      <c r="AB529">
        <v>1163.8499999999999</v>
      </c>
      <c r="AC529" s="1">
        <f>(Table2[[#This Row],[Close Price]]/Table2[[#This Row],[Day Low]])-1</f>
        <v>2.9095792300806167E-3</v>
      </c>
      <c r="AD529" s="1">
        <f>(Table2[[#This Row],[Day High]]/Table2[[#This Row],[Close Price]])-1</f>
        <v>3.4769024771256429E-2</v>
      </c>
      <c r="AE529" s="1">
        <f>(Table2[[#This Row],[Close Price]]/Table2[[#This Row],[Current Week Low]])-1</f>
        <v>8.4165991538391882E-3</v>
      </c>
      <c r="AF529" s="1">
        <f>(Table2[[#This Row],[Current Week High]]/Table2[[#This Row],[Close Price]])-1</f>
        <v>3.4769024771256429E-2</v>
      </c>
      <c r="AG529" s="1">
        <f>(Table2[[#This Row],[Close Price]]/Table2[[#This Row],[Current Month Low]])-1</f>
        <v>8.4165991538391882E-3</v>
      </c>
      <c r="AH529" s="1">
        <f>(Table2[[#This Row],[Current Month High]]/Table2[[#This Row],[Close Price]])-1</f>
        <v>3.8919883954474432E-2</v>
      </c>
      <c r="AI529">
        <v>20.419549207766099</v>
      </c>
      <c r="AJ529">
        <v>20.069667738478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0.12</v>
      </c>
      <c r="AM529" t="s">
        <v>3203</v>
      </c>
      <c r="AN529">
        <v>-2.02</v>
      </c>
      <c r="AO529" t="s">
        <v>3202</v>
      </c>
      <c r="AP529">
        <v>1.4023714075465999E-2</v>
      </c>
      <c r="AQ529">
        <f>(Table2[[#This Row],[Sharpe Ratio]]-AVERAGE(Table2[Sharpe Ratio]))/_xlfn.STDEV.P(Table2[Sharpe Ratio])</f>
        <v>-0.58778389539220666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-1.5712517550606724</v>
      </c>
      <c r="AS529">
        <f>_xlfn.RANK.AVG(Table2[[#This Row],[1Y Return vs Nifty Z-Score]],Table2[1Y Return vs Nifty Z-Score])</f>
        <v>518</v>
      </c>
      <c r="AT529">
        <f>_xlfn.RANK.AVG(Table2[[#This Row],[6M Return vs Nifty Z-Score]],Table2[6M Return vs Nifty Z-Score])</f>
        <v>447</v>
      </c>
      <c r="AU529">
        <f>_xlfn.RANK.AVG(Table2[[#This Row],[Sharpe Ratio Z-Score]],Table2[Sharpe Ratio Z-Score])</f>
        <v>487</v>
      </c>
      <c r="AV529">
        <f>(Table2[[#This Row],[Rank 1Y]]+Table2[[#This Row],[Rank 6M]]+Table2[[#This Row],[Rank Sharpe]])/3</f>
        <v>484</v>
      </c>
    </row>
    <row r="530" spans="1:48" hidden="1" x14ac:dyDescent="0.3">
      <c r="A530" t="s">
        <v>1990</v>
      </c>
      <c r="B530" t="s">
        <v>1991</v>
      </c>
      <c r="C530" t="s">
        <v>3156</v>
      </c>
      <c r="D530" t="s">
        <v>21</v>
      </c>
      <c r="E530">
        <v>3473.4290065199998</v>
      </c>
      <c r="F530">
        <v>573.25</v>
      </c>
      <c r="G530">
        <v>-23.513256046415101</v>
      </c>
      <c r="H530">
        <f>(Table2[[#This Row],[1Y Return vs Nifty]]-AVERAGE(Table2[1Y Return vs Nifty]))/_xlfn.STDEV.P(Table2[1Y Return vs Nifty])</f>
        <v>-0.83531226341811293</v>
      </c>
      <c r="I530">
        <v>0.36341408011681697</v>
      </c>
      <c r="J530">
        <f>(Table2[[#This Row],[1M Return vs Nifty]]-AVERAGE(Table2[1M Return vs Nifty]))/_xlfn.STDEV.P(Table2[1M Return vs Nifty])</f>
        <v>-3.9245105745629824E-2</v>
      </c>
      <c r="K530">
        <v>-6.1755751554933704</v>
      </c>
      <c r="L530">
        <f>(Table2[[#This Row],[6M Return vs Nifty]]-AVERAGE(Table2[6M Return vs Nifty]))/_xlfn.STDEV.P(Table2[6M Return vs Nifty])</f>
        <v>-0.49436994895741448</v>
      </c>
      <c r="M530">
        <v>0.14403833435263999</v>
      </c>
      <c r="N530">
        <f>(Table2[[#This Row],[1W Return vs Nifty]]-AVERAGE(Table2[1W Return vs Nifty]))/_xlfn.STDEV.P(Table2[1W Return vs Nifty])</f>
        <v>-0.69962786547105249</v>
      </c>
      <c r="O530">
        <v>585.16999999999996</v>
      </c>
      <c r="P530">
        <v>598.24899423457703</v>
      </c>
      <c r="Q530">
        <v>600.33479543724502</v>
      </c>
      <c r="R530">
        <v>54.070064905027003</v>
      </c>
      <c r="S530">
        <f>(Table2[[#This Row],[Close Price]]-Table2[[#This Row],[20D EMA]])/Table2[[#This Row],[20D EMA]]</f>
        <v>-2.0370148845634532E-2</v>
      </c>
      <c r="T530">
        <f>(Table2[[#This Row],[Close Price]]-Table2[[#This Row],[50D EMA]])/Table2[[#This Row],[50D EMA]]</f>
        <v>-4.1786939009503407E-2</v>
      </c>
      <c r="U530">
        <f>(Table2[[#This Row],[Close Price]]-Table2[[#This Row],[200D EMA]])/Table2[[#This Row],[200D EMA]]</f>
        <v>-4.5116151259428847E-2</v>
      </c>
      <c r="V530">
        <v>0.28188261312483098</v>
      </c>
      <c r="W530">
        <v>572</v>
      </c>
      <c r="X530">
        <v>594.1</v>
      </c>
      <c r="Y530">
        <v>563.65</v>
      </c>
      <c r="Z530">
        <v>595</v>
      </c>
      <c r="AA530">
        <v>563.65</v>
      </c>
      <c r="AB530">
        <v>595</v>
      </c>
      <c r="AC530" s="1">
        <f>(Table2[[#This Row],[Close Price]]/Table2[[#This Row],[Day Low]])-1</f>
        <v>2.1853146853145766E-3</v>
      </c>
      <c r="AD530" s="1">
        <f>(Table2[[#This Row],[Day High]]/Table2[[#This Row],[Close Price]])-1</f>
        <v>3.6371565634540026E-2</v>
      </c>
      <c r="AE530" s="1">
        <f>(Table2[[#This Row],[Close Price]]/Table2[[#This Row],[Current Week Low]])-1</f>
        <v>1.7031846003725759E-2</v>
      </c>
      <c r="AF530" s="1">
        <f>(Table2[[#This Row],[Current Week High]]/Table2[[#This Row],[Close Price]])-1</f>
        <v>3.7941561273440838E-2</v>
      </c>
      <c r="AG530" s="1">
        <f>(Table2[[#This Row],[Close Price]]/Table2[[#This Row],[Current Month Low]])-1</f>
        <v>1.7031846003725759E-2</v>
      </c>
      <c r="AH530" s="1">
        <f>(Table2[[#This Row],[Current Month High]]/Table2[[#This Row],[Close Price]])-1</f>
        <v>3.7941561273440838E-2</v>
      </c>
      <c r="AI530">
        <v>38.072394243349301</v>
      </c>
      <c r="AJ530">
        <v>27.3888888888888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0.01</v>
      </c>
      <c r="AM530" t="s">
        <v>3203</v>
      </c>
      <c r="AN530">
        <v>1.2</v>
      </c>
      <c r="AO530" t="s">
        <v>3203</v>
      </c>
      <c r="AP530">
        <v>6.2909305769184007E-2</v>
      </c>
      <c r="AQ530">
        <f>(Table2[[#This Row],[Sharpe Ratio]]-AVERAGE(Table2[Sharpe Ratio]))/_xlfn.STDEV.P(Table2[Sharpe Ratio])</f>
        <v>-4.5767066672042552E-3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615</v>
      </c>
      <c r="AT530">
        <f>_xlfn.RANK.AVG(Table2[[#This Row],[6M Return vs Nifty Z-Score]],Table2[6M Return vs Nifty Z-Score])</f>
        <v>486</v>
      </c>
      <c r="AU530">
        <f>_xlfn.RANK.AVG(Table2[[#This Row],[Sharpe Ratio Z-Score]],Table2[Sharpe Ratio Z-Score])</f>
        <v>352</v>
      </c>
      <c r="AV530">
        <f>(Table2[[#This Row],[Rank 1Y]]+Table2[[#This Row],[Rank 6M]]+Table2[[#This Row],[Rank Sharpe]])/3</f>
        <v>484.33333333333331</v>
      </c>
    </row>
    <row r="531" spans="1:48" hidden="1" x14ac:dyDescent="0.3">
      <c r="A531" t="s">
        <v>152</v>
      </c>
      <c r="B531" t="s">
        <v>153</v>
      </c>
      <c r="C531" t="s">
        <v>3156</v>
      </c>
      <c r="D531" t="s">
        <v>21</v>
      </c>
      <c r="E531">
        <v>177383.57564947999</v>
      </c>
      <c r="F531">
        <v>5886</v>
      </c>
      <c r="G531">
        <v>-11.2187609162689</v>
      </c>
      <c r="H531">
        <f>(Table2[[#This Row],[1Y Return vs Nifty]]-AVERAGE(Table2[1Y Return vs Nifty]))/_xlfn.STDEV.P(Table2[1Y Return vs Nifty])</f>
        <v>-0.61767483477256524</v>
      </c>
      <c r="I531">
        <v>-0.95604618815337306</v>
      </c>
      <c r="J531">
        <f>(Table2[[#This Row],[1M Return vs Nifty]]-AVERAGE(Table2[1M Return vs Nifty]))/_xlfn.STDEV.P(Table2[1M Return vs Nifty])</f>
        <v>-0.17802927661344095</v>
      </c>
      <c r="K531">
        <v>16.744931593892701</v>
      </c>
      <c r="L531">
        <f>(Table2[[#This Row],[6M Return vs Nifty]]-AVERAGE(Table2[6M Return vs Nifty]))/_xlfn.STDEV.P(Table2[6M Return vs Nifty])</f>
        <v>0.24919512936220237</v>
      </c>
      <c r="M531">
        <v>3.50216251654102</v>
      </c>
      <c r="N531">
        <f>(Table2[[#This Row],[1W Return vs Nifty]]-AVERAGE(Table2[1W Return vs Nifty]))/_xlfn.STDEV.P(Table2[1W Return vs Nifty])</f>
        <v>0.15293819044518456</v>
      </c>
      <c r="O531">
        <v>5949.82</v>
      </c>
      <c r="P531">
        <v>5991.3708404786703</v>
      </c>
      <c r="Q531">
        <v>5613.3419362995101</v>
      </c>
      <c r="R531">
        <v>58.480673773516003</v>
      </c>
      <c r="S531">
        <f>(Table2[[#This Row],[Close Price]]-Table2[[#This Row],[20D EMA]])/Table2[[#This Row],[20D EMA]]</f>
        <v>-1.0726374915543615E-2</v>
      </c>
      <c r="T531">
        <f>(Table2[[#This Row],[Close Price]]-Table2[[#This Row],[50D EMA]])/Table2[[#This Row],[50D EMA]]</f>
        <v>-1.7587100395583571E-2</v>
      </c>
      <c r="U531">
        <f>(Table2[[#This Row],[Close Price]]-Table2[[#This Row],[200D EMA]])/Table2[[#This Row],[200D EMA]]</f>
        <v>4.8573214814744504E-2</v>
      </c>
      <c r="V531">
        <v>0.40183835702157</v>
      </c>
      <c r="W531">
        <v>5820.05</v>
      </c>
      <c r="X531">
        <v>6002.55</v>
      </c>
      <c r="Y531">
        <v>5572.65</v>
      </c>
      <c r="Z531">
        <v>6002.55</v>
      </c>
      <c r="AA531">
        <v>5572.65</v>
      </c>
      <c r="AB531">
        <v>6002.55</v>
      </c>
      <c r="AC531" s="1">
        <f>(Table2[[#This Row],[Close Price]]/Table2[[#This Row],[Day Low]])-1</f>
        <v>1.1331517770465815E-2</v>
      </c>
      <c r="AD531" s="1">
        <f>(Table2[[#This Row],[Day High]]/Table2[[#This Row],[Close Price]])-1</f>
        <v>1.9801223241590282E-2</v>
      </c>
      <c r="AE531" s="1">
        <f>(Table2[[#This Row],[Close Price]]/Table2[[#This Row],[Current Week Low]])-1</f>
        <v>5.6229980350461783E-2</v>
      </c>
      <c r="AF531" s="1">
        <f>(Table2[[#This Row],[Current Week High]]/Table2[[#This Row],[Close Price]])-1</f>
        <v>1.9801223241590282E-2</v>
      </c>
      <c r="AG531" s="1">
        <f>(Table2[[#This Row],[Close Price]]/Table2[[#This Row],[Current Month Low]])-1</f>
        <v>5.6229980350461783E-2</v>
      </c>
      <c r="AH531" s="1">
        <f>(Table2[[#This Row],[Current Month High]]/Table2[[#This Row],[Close Price]])-1</f>
        <v>1.9801223241590282E-2</v>
      </c>
      <c r="AI531">
        <v>11.7048929663608</v>
      </c>
      <c r="AJ531">
        <v>30.407329042549598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0.03</v>
      </c>
      <c r="AM531" t="s">
        <v>3203</v>
      </c>
      <c r="AN531">
        <v>0.16</v>
      </c>
      <c r="AO531" t="s">
        <v>3203</v>
      </c>
      <c r="AP531">
        <v>-6.1599616213822997E-2</v>
      </c>
      <c r="AQ531">
        <f>(Table2[[#This Row],[Sharpe Ratio]]-AVERAGE(Table2[Sharpe Ratio]))/_xlfn.STDEV.P(Table2[Sharpe Ratio])</f>
        <v>-1.4899734431093128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539</v>
      </c>
      <c r="AT531">
        <f>_xlfn.RANK.AVG(Table2[[#This Row],[6M Return vs Nifty Z-Score]],Table2[6M Return vs Nifty Z-Score])</f>
        <v>225</v>
      </c>
      <c r="AU531">
        <f>_xlfn.RANK.AVG(Table2[[#This Row],[Sharpe Ratio Z-Score]],Table2[Sharpe Ratio Z-Score])</f>
        <v>690</v>
      </c>
      <c r="AV531">
        <f>(Table2[[#This Row],[Rank 1Y]]+Table2[[#This Row],[Rank 6M]]+Table2[[#This Row],[Rank Sharpe]])/3</f>
        <v>484.66666666666669</v>
      </c>
    </row>
    <row r="532" spans="1:48" x14ac:dyDescent="0.3">
      <c r="A532" t="s">
        <v>1241</v>
      </c>
      <c r="B532" t="s">
        <v>1242</v>
      </c>
      <c r="C532" t="s">
        <v>3161</v>
      </c>
      <c r="D532" t="s">
        <v>51</v>
      </c>
      <c r="E532">
        <v>9578.8393769199993</v>
      </c>
      <c r="F532">
        <v>5679.85</v>
      </c>
      <c r="G532">
        <v>-13.89329301267</v>
      </c>
      <c r="H532">
        <f>(Table2[[#This Row],[1Y Return vs Nifty]]-AVERAGE(Table2[1Y Return vs Nifty]))/_xlfn.STDEV.P(Table2[1Y Return vs Nifty])</f>
        <v>-0.66501946195155848</v>
      </c>
      <c r="I532">
        <v>10.2125257331135</v>
      </c>
      <c r="J532">
        <f>(Table2[[#This Row],[1M Return vs Nifty]]-AVERAGE(Table2[1M Return vs Nifty]))/_xlfn.STDEV.P(Table2[1M Return vs Nifty])</f>
        <v>0.99670938823670574</v>
      </c>
      <c r="K532">
        <v>11.1034241131916</v>
      </c>
      <c r="L532">
        <f>(Table2[[#This Row],[6M Return vs Nifty]]-AVERAGE(Table2[6M Return vs Nifty]))/_xlfn.STDEV.P(Table2[6M Return vs Nifty])</f>
        <v>6.6178759017747515E-2</v>
      </c>
      <c r="M532">
        <v>14.0164517766604</v>
      </c>
      <c r="N532">
        <f>(Table2[[#This Row],[1W Return vs Nifty]]-AVERAGE(Table2[1W Return vs Nifty]))/_xlfn.STDEV.P(Table2[1W Return vs Nifty])</f>
        <v>2.8223231324340783</v>
      </c>
      <c r="O532">
        <v>5304.23</v>
      </c>
      <c r="P532">
        <v>5255.0408481742797</v>
      </c>
      <c r="Q532">
        <v>5122.3806336628004</v>
      </c>
      <c r="R532">
        <v>85.002987040337302</v>
      </c>
      <c r="S532" s="1">
        <f>(Table2[[#This Row],[Close Price]]-Table2[[#This Row],[20D EMA]])/Table2[[#This Row],[20D EMA]]</f>
        <v>7.0815179583087612E-2</v>
      </c>
      <c r="T532" s="1">
        <f>(Table2[[#This Row],[Close Price]]-Table2[[#This Row],[50D EMA]])/Table2[[#This Row],[50D EMA]]</f>
        <v>8.0838410984628017E-2</v>
      </c>
      <c r="U532" s="1">
        <f>(Table2[[#This Row],[Close Price]]-Table2[[#This Row],[200D EMA]])/Table2[[#This Row],[200D EMA]]</f>
        <v>0.10883013313647036</v>
      </c>
      <c r="V532">
        <v>2.0598651728858401</v>
      </c>
      <c r="W532">
        <v>5633</v>
      </c>
      <c r="X532">
        <v>5803.95</v>
      </c>
      <c r="Y532">
        <v>5232.45</v>
      </c>
      <c r="Z532">
        <v>5833.3</v>
      </c>
      <c r="AA532">
        <v>5175</v>
      </c>
      <c r="AB532">
        <v>5833.3</v>
      </c>
      <c r="AC532" s="1">
        <f>(Table2[[#This Row],[Close Price]]/Table2[[#This Row],[Day Low]])-1</f>
        <v>8.3170601810758082E-3</v>
      </c>
      <c r="AD532" s="1">
        <f>(Table2[[#This Row],[Day High]]/Table2[[#This Row],[Close Price]])-1</f>
        <v>2.1849168551986375E-2</v>
      </c>
      <c r="AE532" s="1">
        <f>(Table2[[#This Row],[Close Price]]/Table2[[#This Row],[Current Week Low]])-1</f>
        <v>8.5504878211927648E-2</v>
      </c>
      <c r="AF532" s="1">
        <f>(Table2[[#This Row],[Current Week High]]/Table2[[#This Row],[Close Price]])-1</f>
        <v>2.7016558535876811E-2</v>
      </c>
      <c r="AG532" s="1">
        <f>(Table2[[#This Row],[Close Price]]/Table2[[#This Row],[Current Month Low]])-1</f>
        <v>9.7555555555555618E-2</v>
      </c>
      <c r="AH532" s="1">
        <f>(Table2[[#This Row],[Current Month High]]/Table2[[#This Row],[Close Price]])-1</f>
        <v>2.7016558535876811E-2</v>
      </c>
      <c r="AI532">
        <v>2.7016558535876798</v>
      </c>
      <c r="AJ532">
        <v>22.501644541739001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0.06</v>
      </c>
      <c r="AM532" t="s">
        <v>3203</v>
      </c>
      <c r="AN532">
        <v>11.05</v>
      </c>
      <c r="AO532" t="s">
        <v>3203</v>
      </c>
      <c r="AP532">
        <v>-1.8065344173716E-2</v>
      </c>
      <c r="AQ532">
        <f>(Table2[[#This Row],[Sharpe Ratio]]-AVERAGE(Table2[Sharpe Ratio]))/_xlfn.STDEV.P(Table2[Sharpe Ratio])</f>
        <v>-0.97060772552175345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2.2495840922152195</v>
      </c>
      <c r="AS532">
        <f>_xlfn.RANK.AVG(Table2[[#This Row],[1Y Return vs Nifty Z-Score]],Table2[1Y Return vs Nifty Z-Score])</f>
        <v>558</v>
      </c>
      <c r="AT532">
        <f>_xlfn.RANK.AVG(Table2[[#This Row],[6M Return vs Nifty Z-Score]],Table2[6M Return vs Nifty Z-Score])</f>
        <v>283</v>
      </c>
      <c r="AU532">
        <f>_xlfn.RANK.AVG(Table2[[#This Row],[Sharpe Ratio Z-Score]],Table2[Sharpe Ratio Z-Score])</f>
        <v>614</v>
      </c>
      <c r="AV532">
        <f>(Table2[[#This Row],[Rank 1Y]]+Table2[[#This Row],[Rank 6M]]+Table2[[#This Row],[Rank Sharpe]])/3</f>
        <v>485</v>
      </c>
    </row>
    <row r="533" spans="1:48" hidden="1" x14ac:dyDescent="0.3">
      <c r="A533" t="s">
        <v>1047</v>
      </c>
      <c r="B533" t="s">
        <v>1048</v>
      </c>
      <c r="C533" t="s">
        <v>3175</v>
      </c>
      <c r="D533" t="s">
        <v>1049</v>
      </c>
      <c r="E533">
        <v>13279.704155015999</v>
      </c>
      <c r="F533">
        <v>83.81</v>
      </c>
      <c r="G533">
        <v>-6.4871077524641496</v>
      </c>
      <c r="H533">
        <f>(Table2[[#This Row],[1Y Return vs Nifty]]-AVERAGE(Table2[1Y Return vs Nifty]))/_xlfn.STDEV.P(Table2[1Y Return vs Nifty])</f>
        <v>-0.53391500430274819</v>
      </c>
      <c r="I533">
        <v>10.176493547830701</v>
      </c>
      <c r="J533">
        <f>(Table2[[#This Row],[1M Return vs Nifty]]-AVERAGE(Table2[1M Return vs Nifty]))/_xlfn.STDEV.P(Table2[1M Return vs Nifty])</f>
        <v>0.99291943178308351</v>
      </c>
      <c r="K533">
        <v>-3.7426003250756499</v>
      </c>
      <c r="L533">
        <f>(Table2[[#This Row],[6M Return vs Nifty]]-AVERAGE(Table2[6M Return vs Nifty]))/_xlfn.STDEV.P(Table2[6M Return vs Nifty])</f>
        <v>-0.41544171494803045</v>
      </c>
      <c r="M533">
        <v>6.8734231441902702</v>
      </c>
      <c r="N533">
        <f>(Table2[[#This Row],[1W Return vs Nifty]]-AVERAGE(Table2[1W Return vs Nifty]))/_xlfn.STDEV.P(Table2[1W Return vs Nifty])</f>
        <v>1.008839348605328</v>
      </c>
      <c r="O533">
        <v>82.39</v>
      </c>
      <c r="P533">
        <v>83.799095776641394</v>
      </c>
      <c r="Q533">
        <v>85.840903081073293</v>
      </c>
      <c r="R533">
        <v>63.5832442239657</v>
      </c>
      <c r="S533">
        <f>(Table2[[#This Row],[Close Price]]-Table2[[#This Row],[20D EMA]])/Table2[[#This Row],[20D EMA]]</f>
        <v>1.7235101347250901E-2</v>
      </c>
      <c r="T533">
        <f>(Table2[[#This Row],[Close Price]]-Table2[[#This Row],[50D EMA]])/Table2[[#This Row],[50D EMA]]</f>
        <v>1.3012340118409224E-4</v>
      </c>
      <c r="U533">
        <f>(Table2[[#This Row],[Close Price]]-Table2[[#This Row],[200D EMA]])/Table2[[#This Row],[200D EMA]]</f>
        <v>-2.3658920260370329E-2</v>
      </c>
      <c r="V533">
        <v>0.41523012410114402</v>
      </c>
      <c r="W533">
        <v>83.43</v>
      </c>
      <c r="X533">
        <v>87.23</v>
      </c>
      <c r="Y533">
        <v>83.1</v>
      </c>
      <c r="Z533">
        <v>87.23</v>
      </c>
      <c r="AA533">
        <v>83.1</v>
      </c>
      <c r="AB533">
        <v>87.5</v>
      </c>
      <c r="AC533" s="1">
        <f>(Table2[[#This Row],[Close Price]]/Table2[[#This Row],[Day Low]])-1</f>
        <v>4.5547165288264413E-3</v>
      </c>
      <c r="AD533" s="1">
        <f>(Table2[[#This Row],[Day High]]/Table2[[#This Row],[Close Price]])-1</f>
        <v>4.0806586326214145E-2</v>
      </c>
      <c r="AE533" s="1">
        <f>(Table2[[#This Row],[Close Price]]/Table2[[#This Row],[Current Week Low]])-1</f>
        <v>8.5439229843562448E-3</v>
      </c>
      <c r="AF533" s="1">
        <f>(Table2[[#This Row],[Current Week High]]/Table2[[#This Row],[Close Price]])-1</f>
        <v>4.0806586326214145E-2</v>
      </c>
      <c r="AG533" s="1">
        <f>(Table2[[#This Row],[Close Price]]/Table2[[#This Row],[Current Month Low]])-1</f>
        <v>8.5439229843562448E-3</v>
      </c>
      <c r="AH533" s="1">
        <f>(Table2[[#This Row],[Current Month High]]/Table2[[#This Row],[Close Price]])-1</f>
        <v>4.4028158930915051E-2</v>
      </c>
      <c r="AI533">
        <v>61.9138527622002</v>
      </c>
      <c r="AJ533">
        <v>18.459363957597098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-0.11</v>
      </c>
      <c r="AM533" t="s">
        <v>3202</v>
      </c>
      <c r="AN533">
        <v>10.16</v>
      </c>
      <c r="AO533" t="s">
        <v>3203</v>
      </c>
      <c r="AP533">
        <v>1.1415813203546E-2</v>
      </c>
      <c r="AQ533">
        <f>(Table2[[#This Row],[Sharpe Ratio]]-AVERAGE(Table2[Sharpe Ratio]))/_xlfn.STDEV.P(Table2[Sharpe Ratio])</f>
        <v>-0.6188962637463653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504</v>
      </c>
      <c r="AT533">
        <f>_xlfn.RANK.AVG(Table2[[#This Row],[6M Return vs Nifty Z-Score]],Table2[6M Return vs Nifty Z-Score])</f>
        <v>456</v>
      </c>
      <c r="AU533">
        <f>_xlfn.RANK.AVG(Table2[[#This Row],[Sharpe Ratio Z-Score]],Table2[Sharpe Ratio Z-Score])</f>
        <v>496</v>
      </c>
      <c r="AV533">
        <f>(Table2[[#This Row],[Rank 1Y]]+Table2[[#This Row],[Rank 6M]]+Table2[[#This Row],[Rank Sharpe]])/3</f>
        <v>485.33333333333331</v>
      </c>
    </row>
    <row r="534" spans="1:48" hidden="1" x14ac:dyDescent="0.3">
      <c r="A534" t="s">
        <v>448</v>
      </c>
      <c r="B534" t="s">
        <v>449</v>
      </c>
      <c r="C534" t="s">
        <v>3158</v>
      </c>
      <c r="D534" t="s">
        <v>27</v>
      </c>
      <c r="E534">
        <v>51557.925000000003</v>
      </c>
      <c r="F534">
        <v>1805.8</v>
      </c>
      <c r="G534">
        <v>-19.031721392522801</v>
      </c>
      <c r="H534">
        <f>(Table2[[#This Row],[1Y Return vs Nifty]]-AVERAGE(Table2[1Y Return vs Nifty]))/_xlfn.STDEV.P(Table2[1Y Return vs Nifty])</f>
        <v>-0.75598003642267741</v>
      </c>
      <c r="I534">
        <v>-10.5856347986307</v>
      </c>
      <c r="J534">
        <f>(Table2[[#This Row],[1M Return vs Nifty]]-AVERAGE(Table2[1M Return vs Nifty]))/_xlfn.STDEV.P(Table2[1M Return vs Nifty])</f>
        <v>-1.1908937813213216</v>
      </c>
      <c r="K534">
        <v>-3.5075714708150998</v>
      </c>
      <c r="L534">
        <f>(Table2[[#This Row],[6M Return vs Nifty]]-AVERAGE(Table2[6M Return vs Nifty]))/_xlfn.STDEV.P(Table2[6M Return vs Nifty])</f>
        <v>-0.40781713446486567</v>
      </c>
      <c r="M534">
        <v>1.3607726720701601</v>
      </c>
      <c r="N534">
        <f>(Table2[[#This Row],[1W Return vs Nifty]]-AVERAGE(Table2[1W Return vs Nifty]))/_xlfn.STDEV.P(Table2[1W Return vs Nifty])</f>
        <v>-0.39072136317199929</v>
      </c>
      <c r="O534">
        <v>1831.88</v>
      </c>
      <c r="P534">
        <v>1889.48522279999</v>
      </c>
      <c r="Q534">
        <v>1853.2052180571</v>
      </c>
      <c r="R534">
        <v>49.944810262957198</v>
      </c>
      <c r="S534">
        <f>(Table2[[#This Row],[Close Price]]-Table2[[#This Row],[20D EMA]])/Table2[[#This Row],[20D EMA]]</f>
        <v>-1.4236740397842737E-2</v>
      </c>
      <c r="T534">
        <f>(Table2[[#This Row],[Close Price]]-Table2[[#This Row],[50D EMA]])/Table2[[#This Row],[50D EMA]]</f>
        <v>-4.4289958868256492E-2</v>
      </c>
      <c r="U534">
        <f>(Table2[[#This Row],[Close Price]]-Table2[[#This Row],[200D EMA]])/Table2[[#This Row],[200D EMA]]</f>
        <v>-2.5580123342626687E-2</v>
      </c>
      <c r="V534">
        <v>0.77882681666920495</v>
      </c>
      <c r="W534">
        <v>1799.1</v>
      </c>
      <c r="X534">
        <v>1829.1</v>
      </c>
      <c r="Y534">
        <v>1715.05</v>
      </c>
      <c r="Z534">
        <v>1829.1</v>
      </c>
      <c r="AA534">
        <v>1715.05</v>
      </c>
      <c r="AB534">
        <v>1829.1</v>
      </c>
      <c r="AC534" s="1">
        <f>(Table2[[#This Row],[Close Price]]/Table2[[#This Row],[Day Low]])-1</f>
        <v>3.7240842643544436E-3</v>
      </c>
      <c r="AD534" s="1">
        <f>(Table2[[#This Row],[Day High]]/Table2[[#This Row],[Close Price]])-1</f>
        <v>1.2902868534721446E-2</v>
      </c>
      <c r="AE534" s="1">
        <f>(Table2[[#This Row],[Close Price]]/Table2[[#This Row],[Current Week Low]])-1</f>
        <v>5.2913909215474675E-2</v>
      </c>
      <c r="AF534" s="1">
        <f>(Table2[[#This Row],[Current Week High]]/Table2[[#This Row],[Close Price]])-1</f>
        <v>1.2902868534721446E-2</v>
      </c>
      <c r="AG534" s="1">
        <f>(Table2[[#This Row],[Close Price]]/Table2[[#This Row],[Current Month Low]])-1</f>
        <v>5.2913909215474675E-2</v>
      </c>
      <c r="AH534" s="1">
        <f>(Table2[[#This Row],[Current Month High]]/Table2[[#This Row],[Close Price]])-1</f>
        <v>1.2902868534721446E-2</v>
      </c>
      <c r="AI534">
        <v>20.445232030125101</v>
      </c>
      <c r="AJ534">
        <v>13.891078805461801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-0.06</v>
      </c>
      <c r="AM534" t="s">
        <v>3202</v>
      </c>
      <c r="AN534">
        <v>0.37</v>
      </c>
      <c r="AO534" t="s">
        <v>3203</v>
      </c>
      <c r="AP534">
        <v>4.1242664473125003E-2</v>
      </c>
      <c r="AQ534">
        <f>(Table2[[#This Row],[Sharpe Ratio]]-AVERAGE(Table2[Sharpe Ratio]))/_xlfn.STDEV.P(Table2[Sharpe Ratio])</f>
        <v>-0.26306065912821969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589</v>
      </c>
      <c r="AT534">
        <f>_xlfn.RANK.AVG(Table2[[#This Row],[6M Return vs Nifty Z-Score]],Table2[6M Return vs Nifty Z-Score])</f>
        <v>454</v>
      </c>
      <c r="AU534">
        <f>_xlfn.RANK.AVG(Table2[[#This Row],[Sharpe Ratio Z-Score]],Table2[Sharpe Ratio Z-Score])</f>
        <v>415</v>
      </c>
      <c r="AV534">
        <f>(Table2[[#This Row],[Rank 1Y]]+Table2[[#This Row],[Rank 6M]]+Table2[[#This Row],[Rank Sharpe]])/3</f>
        <v>486</v>
      </c>
    </row>
    <row r="535" spans="1:48" hidden="1" x14ac:dyDescent="0.3">
      <c r="A535" t="s">
        <v>231</v>
      </c>
      <c r="B535" t="s">
        <v>232</v>
      </c>
      <c r="C535" t="s">
        <v>3161</v>
      </c>
      <c r="D535" t="s">
        <v>51</v>
      </c>
      <c r="E535">
        <v>108470.94049360001</v>
      </c>
      <c r="F535">
        <v>1287.3499999999999</v>
      </c>
      <c r="G535">
        <v>-5.5927225772142597</v>
      </c>
      <c r="H535">
        <f>(Table2[[#This Row],[1Y Return vs Nifty]]-AVERAGE(Table2[1Y Return vs Nifty]))/_xlfn.STDEV.P(Table2[1Y Return vs Nifty])</f>
        <v>-0.51808257786314627</v>
      </c>
      <c r="I535">
        <v>0.30603434671723301</v>
      </c>
      <c r="J535">
        <f>(Table2[[#This Row],[1M Return vs Nifty]]-AVERAGE(Table2[1M Return vs Nifty]))/_xlfn.STDEV.P(Table2[1M Return vs Nifty])</f>
        <v>-4.5280451345628303E-2</v>
      </c>
      <c r="K535">
        <v>-5.64218163420378</v>
      </c>
      <c r="L535">
        <f>(Table2[[#This Row],[6M Return vs Nifty]]-AVERAGE(Table2[6M Return vs Nifty]))/_xlfn.STDEV.P(Table2[6M Return vs Nifty])</f>
        <v>-0.47706610834998575</v>
      </c>
      <c r="M535">
        <v>3.50156305050935</v>
      </c>
      <c r="N535">
        <f>(Table2[[#This Row],[1W Return vs Nifty]]-AVERAGE(Table2[1W Return vs Nifty]))/_xlfn.STDEV.P(Table2[1W Return vs Nifty])</f>
        <v>0.1527859970292926</v>
      </c>
      <c r="O535">
        <v>1299.32</v>
      </c>
      <c r="P535">
        <v>1316.8505376256501</v>
      </c>
      <c r="Q535">
        <v>1267.5622778489301</v>
      </c>
      <c r="R535">
        <v>54.543560994156401</v>
      </c>
      <c r="S535">
        <f>(Table2[[#This Row],[Close Price]]-Table2[[#This Row],[20D EMA]])/Table2[[#This Row],[20D EMA]]</f>
        <v>-9.212511159683549E-3</v>
      </c>
      <c r="T535">
        <f>(Table2[[#This Row],[Close Price]]-Table2[[#This Row],[50D EMA]])/Table2[[#This Row],[50D EMA]]</f>
        <v>-2.2402343153416004E-2</v>
      </c>
      <c r="U535">
        <f>(Table2[[#This Row],[Close Price]]-Table2[[#This Row],[200D EMA]])/Table2[[#This Row],[200D EMA]]</f>
        <v>1.5610848079709231E-2</v>
      </c>
      <c r="V535">
        <v>0.94877568962589198</v>
      </c>
      <c r="W535">
        <v>1280.55</v>
      </c>
      <c r="X535">
        <v>1309</v>
      </c>
      <c r="Y535">
        <v>1241.25</v>
      </c>
      <c r="Z535">
        <v>1321.9</v>
      </c>
      <c r="AA535">
        <v>1201.8</v>
      </c>
      <c r="AB535">
        <v>1321.9</v>
      </c>
      <c r="AC535" s="1">
        <f>(Table2[[#This Row],[Close Price]]/Table2[[#This Row],[Day Low]])-1</f>
        <v>5.3102182655888619E-3</v>
      </c>
      <c r="AD535" s="1">
        <f>(Table2[[#This Row],[Day High]]/Table2[[#This Row],[Close Price]])-1</f>
        <v>1.6817493300190334E-2</v>
      </c>
      <c r="AE535" s="1">
        <f>(Table2[[#This Row],[Close Price]]/Table2[[#This Row],[Current Week Low]])-1</f>
        <v>3.7139979859013073E-2</v>
      </c>
      <c r="AF535" s="1">
        <f>(Table2[[#This Row],[Current Week High]]/Table2[[#This Row],[Close Price]])-1</f>
        <v>2.6838078222705786E-2</v>
      </c>
      <c r="AG535" s="1">
        <f>(Table2[[#This Row],[Close Price]]/Table2[[#This Row],[Current Month Low]])-1</f>
        <v>7.1184889332667645E-2</v>
      </c>
      <c r="AH535" s="1">
        <f>(Table2[[#This Row],[Current Month High]]/Table2[[#This Row],[Close Price]])-1</f>
        <v>2.6838078222705786E-2</v>
      </c>
      <c r="AI535">
        <v>10.419854740358099</v>
      </c>
      <c r="AJ535">
        <v>20.996090078574301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-0.09</v>
      </c>
      <c r="AM535" t="s">
        <v>3202</v>
      </c>
      <c r="AN535">
        <v>-3.39</v>
      </c>
      <c r="AO535" t="s">
        <v>3202</v>
      </c>
      <c r="AP535">
        <v>1.5295191144181E-2</v>
      </c>
      <c r="AQ535">
        <f>(Table2[[#This Row],[Sharpe Ratio]]-AVERAGE(Table2[Sharpe Ratio]))/_xlfn.STDEV.P(Table2[Sharpe Ratio])</f>
        <v>-0.57261511986792746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498</v>
      </c>
      <c r="AT535">
        <f>_xlfn.RANK.AVG(Table2[[#This Row],[6M Return vs Nifty Z-Score]],Table2[6M Return vs Nifty Z-Score])</f>
        <v>477</v>
      </c>
      <c r="AU535">
        <f>_xlfn.RANK.AVG(Table2[[#This Row],[Sharpe Ratio Z-Score]],Table2[Sharpe Ratio Z-Score])</f>
        <v>484</v>
      </c>
      <c r="AV535">
        <f>(Table2[[#This Row],[Rank 1Y]]+Table2[[#This Row],[Rank 6M]]+Table2[[#This Row],[Rank Sharpe]])/3</f>
        <v>486.33333333333331</v>
      </c>
    </row>
    <row r="536" spans="1:48" hidden="1" x14ac:dyDescent="0.3">
      <c r="A536" t="s">
        <v>814</v>
      </c>
      <c r="B536" t="s">
        <v>815</v>
      </c>
      <c r="C536" t="s">
        <v>3157</v>
      </c>
      <c r="D536" t="s">
        <v>515</v>
      </c>
      <c r="E536">
        <v>19399.730400600001</v>
      </c>
      <c r="F536">
        <v>454</v>
      </c>
      <c r="G536">
        <v>-48.931237503929999</v>
      </c>
      <c r="H536">
        <f>(Table2[[#This Row],[1Y Return vs Nifty]]-AVERAGE(Table2[1Y Return vs Nifty]))/_xlfn.STDEV.P(Table2[1Y Return vs Nifty])</f>
        <v>-1.2852619414825239</v>
      </c>
      <c r="I536">
        <v>1.83960312437045</v>
      </c>
      <c r="J536">
        <f>(Table2[[#This Row],[1M Return vs Nifty]]-AVERAGE(Table2[1M Return vs Nifty]))/_xlfn.STDEV.P(Table2[1M Return vs Nifty])</f>
        <v>0.11602419449595562</v>
      </c>
      <c r="K536">
        <v>8.2044112430477298</v>
      </c>
      <c r="L536">
        <f>(Table2[[#This Row],[6M Return vs Nifty]]-AVERAGE(Table2[6M Return vs Nifty]))/_xlfn.STDEV.P(Table2[6M Return vs Nifty])</f>
        <v>-2.7868233721444105E-2</v>
      </c>
      <c r="M536">
        <v>8.6522388888504107</v>
      </c>
      <c r="N536">
        <f>(Table2[[#This Row],[1W Return vs Nifty]]-AVERAGE(Table2[1W Return vs Nifty]))/_xlfn.STDEV.P(Table2[1W Return vs Nifty])</f>
        <v>1.4604479971688569</v>
      </c>
      <c r="O536">
        <v>444.46</v>
      </c>
      <c r="P536">
        <v>453.44340485504102</v>
      </c>
      <c r="Q536">
        <v>469.35906708114601</v>
      </c>
      <c r="R536">
        <v>63.488778572846599</v>
      </c>
      <c r="S536">
        <f>(Table2[[#This Row],[Close Price]]-Table2[[#This Row],[20D EMA]])/Table2[[#This Row],[20D EMA]]</f>
        <v>2.1464248751293751E-2</v>
      </c>
      <c r="T536">
        <f>(Table2[[#This Row],[Close Price]]-Table2[[#This Row],[50D EMA]])/Table2[[#This Row],[50D EMA]]</f>
        <v>1.2274853686248036E-3</v>
      </c>
      <c r="U536">
        <f>(Table2[[#This Row],[Close Price]]-Table2[[#This Row],[200D EMA]])/Table2[[#This Row],[200D EMA]]</f>
        <v>-3.2723490731011336E-2</v>
      </c>
      <c r="V536">
        <v>0.86259285987219902</v>
      </c>
      <c r="W536">
        <v>448.2</v>
      </c>
      <c r="X536">
        <v>465.7</v>
      </c>
      <c r="Y536">
        <v>441.1</v>
      </c>
      <c r="Z536">
        <v>475.3</v>
      </c>
      <c r="AA536">
        <v>437.9</v>
      </c>
      <c r="AB536">
        <v>475.3</v>
      </c>
      <c r="AC536" s="1">
        <f>(Table2[[#This Row],[Close Price]]/Table2[[#This Row],[Day Low]])-1</f>
        <v>1.2940651494868449E-2</v>
      </c>
      <c r="AD536" s="1">
        <f>(Table2[[#This Row],[Day High]]/Table2[[#This Row],[Close Price]])-1</f>
        <v>2.5770925110132126E-2</v>
      </c>
      <c r="AE536" s="1">
        <f>(Table2[[#This Row],[Close Price]]/Table2[[#This Row],[Current Week Low]])-1</f>
        <v>2.9245069145318547E-2</v>
      </c>
      <c r="AF536" s="1">
        <f>(Table2[[#This Row],[Current Week High]]/Table2[[#This Row],[Close Price]])-1</f>
        <v>4.6916299559471408E-2</v>
      </c>
      <c r="AG536" s="1">
        <f>(Table2[[#This Row],[Close Price]]/Table2[[#This Row],[Current Month Low]])-1</f>
        <v>3.6766385019410874E-2</v>
      </c>
      <c r="AH536" s="1">
        <f>(Table2[[#This Row],[Current Month High]]/Table2[[#This Row],[Close Price]])-1</f>
        <v>4.6916299559471408E-2</v>
      </c>
      <c r="AI536">
        <v>44.354212521166701</v>
      </c>
      <c r="AJ536">
        <v>49.204679900092003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-0.06</v>
      </c>
      <c r="AM536" t="s">
        <v>3202</v>
      </c>
      <c r="AN536">
        <v>8.6300000000000008</v>
      </c>
      <c r="AO536" t="s">
        <v>3203</v>
      </c>
      <c r="AP536">
        <v>3.6435790560292003E-2</v>
      </c>
      <c r="AQ536">
        <f>(Table2[[#This Row],[Sharpe Ratio]]-AVERAGE(Table2[Sharpe Ratio]))/_xlfn.STDEV.P(Table2[Sharpe Ratio])</f>
        <v>-0.32040686941494378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715</v>
      </c>
      <c r="AT536">
        <f>_xlfn.RANK.AVG(Table2[[#This Row],[6M Return vs Nifty Z-Score]],Table2[6M Return vs Nifty Z-Score])</f>
        <v>314</v>
      </c>
      <c r="AU536">
        <f>_xlfn.RANK.AVG(Table2[[#This Row],[Sharpe Ratio Z-Score]],Table2[Sharpe Ratio Z-Score])</f>
        <v>430</v>
      </c>
      <c r="AV536">
        <f>(Table2[[#This Row],[Rank 1Y]]+Table2[[#This Row],[Rank 6M]]+Table2[[#This Row],[Rank Sharpe]])/3</f>
        <v>486.33333333333331</v>
      </c>
    </row>
    <row r="537" spans="1:48" x14ac:dyDescent="0.3">
      <c r="A537" t="s">
        <v>1679</v>
      </c>
      <c r="B537" t="s">
        <v>1680</v>
      </c>
      <c r="C537" t="s">
        <v>3165</v>
      </c>
      <c r="D537" t="s">
        <v>75</v>
      </c>
      <c r="E537">
        <v>5370.0510098519999</v>
      </c>
      <c r="F537">
        <v>229.94</v>
      </c>
      <c r="G537">
        <v>-3.03447680194884</v>
      </c>
      <c r="H537">
        <f>(Table2[[#This Row],[1Y Return vs Nifty]]-AVERAGE(Table2[1Y Return vs Nifty]))/_xlfn.STDEV.P(Table2[1Y Return vs Nifty])</f>
        <v>-0.472796453750014</v>
      </c>
      <c r="I537">
        <v>0.29033495949903099</v>
      </c>
      <c r="J537">
        <f>(Table2[[#This Row],[1M Return vs Nifty]]-AVERAGE(Table2[1M Return vs Nifty]))/_xlfn.STDEV.P(Table2[1M Return vs Nifty])</f>
        <v>-4.6931752631924194E-2</v>
      </c>
      <c r="K537">
        <v>8.5722927502807504</v>
      </c>
      <c r="L537">
        <f>(Table2[[#This Row],[6M Return vs Nifty]]-AVERAGE(Table2[6M Return vs Nifty]))/_xlfn.STDEV.P(Table2[6M Return vs Nifty])</f>
        <v>-1.5933774997254398E-2</v>
      </c>
      <c r="M537">
        <v>3.8133303050945502</v>
      </c>
      <c r="N537">
        <f>(Table2[[#This Row],[1W Return vs Nifty]]-AVERAGE(Table2[1W Return vs Nifty]))/_xlfn.STDEV.P(Table2[1W Return vs Nifty])</f>
        <v>0.23193797717802042</v>
      </c>
      <c r="O537">
        <v>227.7</v>
      </c>
      <c r="P537">
        <v>226.50652382684899</v>
      </c>
      <c r="Q537">
        <v>217.55531434615699</v>
      </c>
      <c r="R537">
        <v>66.890243801946795</v>
      </c>
      <c r="S537" s="1">
        <f>(Table2[[#This Row],[Close Price]]-Table2[[#This Row],[20D EMA]])/Table2[[#This Row],[20D EMA]]</f>
        <v>9.8375054896794427E-3</v>
      </c>
      <c r="T537" s="1">
        <f>(Table2[[#This Row],[Close Price]]-Table2[[#This Row],[50D EMA]])/Table2[[#This Row],[50D EMA]]</f>
        <v>1.5158398597718533E-2</v>
      </c>
      <c r="U537" s="1">
        <f>(Table2[[#This Row],[Close Price]]-Table2[[#This Row],[200D EMA]])/Table2[[#This Row],[200D EMA]]</f>
        <v>5.6926605957956351E-2</v>
      </c>
      <c r="V537">
        <v>0.482850421808318</v>
      </c>
      <c r="W537">
        <v>229.16</v>
      </c>
      <c r="X537">
        <v>238.5</v>
      </c>
      <c r="Y537">
        <v>225</v>
      </c>
      <c r="Z537">
        <v>240</v>
      </c>
      <c r="AA537">
        <v>225</v>
      </c>
      <c r="AB537">
        <v>240</v>
      </c>
      <c r="AC537" s="1">
        <f>(Table2[[#This Row],[Close Price]]/Table2[[#This Row],[Day Low]])-1</f>
        <v>3.4037353813929361E-3</v>
      </c>
      <c r="AD537" s="1">
        <f>(Table2[[#This Row],[Day High]]/Table2[[#This Row],[Close Price]])-1</f>
        <v>3.7227102722449334E-2</v>
      </c>
      <c r="AE537" s="1">
        <f>(Table2[[#This Row],[Close Price]]/Table2[[#This Row],[Current Week Low]])-1</f>
        <v>2.1955555555555506E-2</v>
      </c>
      <c r="AF537" s="1">
        <f>(Table2[[#This Row],[Current Week High]]/Table2[[#This Row],[Close Price]])-1</f>
        <v>4.3750543620074911E-2</v>
      </c>
      <c r="AG537" s="1">
        <f>(Table2[[#This Row],[Close Price]]/Table2[[#This Row],[Current Month Low]])-1</f>
        <v>2.1955555555555506E-2</v>
      </c>
      <c r="AH537" s="1">
        <f>(Table2[[#This Row],[Current Month High]]/Table2[[#This Row],[Close Price]])-1</f>
        <v>4.3750543620074911E-2</v>
      </c>
      <c r="AI537">
        <v>12.203183439158</v>
      </c>
      <c r="AJ537">
        <v>23.590432679387199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0.08</v>
      </c>
      <c r="AM537" t="s">
        <v>3203</v>
      </c>
      <c r="AN537">
        <v>1.64</v>
      </c>
      <c r="AO537" t="s">
        <v>3203</v>
      </c>
      <c r="AP537">
        <v>-4.7787167365268002E-2</v>
      </c>
      <c r="AQ537">
        <f>(Table2[[#This Row],[Sharpe Ratio]]-AVERAGE(Table2[Sharpe Ratio]))/_xlfn.STDEV.P(Table2[Sharpe Ratio])</f>
        <v>-1.3251903407006571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-1.6289143449018293</v>
      </c>
      <c r="AS537">
        <f>_xlfn.RANK.AVG(Table2[[#This Row],[1Y Return vs Nifty Z-Score]],Table2[1Y Return vs Nifty Z-Score])</f>
        <v>478</v>
      </c>
      <c r="AT537">
        <f>_xlfn.RANK.AVG(Table2[[#This Row],[6M Return vs Nifty Z-Score]],Table2[6M Return vs Nifty Z-Score])</f>
        <v>309</v>
      </c>
      <c r="AU537">
        <f>_xlfn.RANK.AVG(Table2[[#This Row],[Sharpe Ratio Z-Score]],Table2[Sharpe Ratio Z-Score])</f>
        <v>673</v>
      </c>
      <c r="AV537">
        <f>(Table2[[#This Row],[Rank 1Y]]+Table2[[#This Row],[Rank 6M]]+Table2[[#This Row],[Rank Sharpe]])/3</f>
        <v>486.66666666666669</v>
      </c>
    </row>
    <row r="538" spans="1:48" hidden="1" x14ac:dyDescent="0.3">
      <c r="A538" t="s">
        <v>881</v>
      </c>
      <c r="B538" t="s">
        <v>882</v>
      </c>
      <c r="C538" t="s">
        <v>3156</v>
      </c>
      <c r="D538" t="s">
        <v>21</v>
      </c>
      <c r="E538">
        <v>17538.1681713</v>
      </c>
      <c r="F538">
        <v>623.45000000000005</v>
      </c>
      <c r="G538">
        <v>-25.814012653649598</v>
      </c>
      <c r="H538">
        <f>(Table2[[#This Row],[1Y Return vs Nifty]]-AVERAGE(Table2[1Y Return vs Nifty]))/_xlfn.STDEV.P(Table2[1Y Return vs Nifty])</f>
        <v>-0.87604030850147485</v>
      </c>
      <c r="I538">
        <v>6.4483997799571799</v>
      </c>
      <c r="J538">
        <f>(Table2[[#This Row],[1M Return vs Nifty]]-AVERAGE(Table2[1M Return vs Nifty]))/_xlfn.STDEV.P(Table2[1M Return vs Nifty])</f>
        <v>0.60078909263305247</v>
      </c>
      <c r="K538">
        <v>-10.816288040525301</v>
      </c>
      <c r="L538">
        <f>(Table2[[#This Row],[6M Return vs Nifty]]-AVERAGE(Table2[6M Return vs Nifty]))/_xlfn.STDEV.P(Table2[6M Return vs Nifty])</f>
        <v>-0.6449195017027981</v>
      </c>
      <c r="M538">
        <v>3.4716521625928398</v>
      </c>
      <c r="N538">
        <f>(Table2[[#This Row],[1W Return vs Nifty]]-AVERAGE(Table2[1W Return vs Nifty]))/_xlfn.STDEV.P(Table2[1W Return vs Nifty])</f>
        <v>0.14519217191847925</v>
      </c>
      <c r="O538">
        <v>611.36</v>
      </c>
      <c r="P538">
        <v>620.38498812354703</v>
      </c>
      <c r="Q538">
        <v>631.37110343971995</v>
      </c>
      <c r="R538">
        <v>64.365566142934298</v>
      </c>
      <c r="S538">
        <f>(Table2[[#This Row],[Close Price]]-Table2[[#This Row],[20D EMA]])/Table2[[#This Row],[20D EMA]]</f>
        <v>1.9775582308296309E-2</v>
      </c>
      <c r="T538">
        <f>(Table2[[#This Row],[Close Price]]-Table2[[#This Row],[50D EMA]])/Table2[[#This Row],[50D EMA]]</f>
        <v>4.9404997463327232E-3</v>
      </c>
      <c r="U538">
        <f>(Table2[[#This Row],[Close Price]]-Table2[[#This Row],[200D EMA]])/Table2[[#This Row],[200D EMA]]</f>
        <v>-1.2545875787734979E-2</v>
      </c>
      <c r="V538">
        <v>0.32809005067270602</v>
      </c>
      <c r="W538">
        <v>618.35</v>
      </c>
      <c r="X538">
        <v>645</v>
      </c>
      <c r="Y538">
        <v>597.85</v>
      </c>
      <c r="Z538">
        <v>645</v>
      </c>
      <c r="AA538">
        <v>597.85</v>
      </c>
      <c r="AB538">
        <v>645</v>
      </c>
      <c r="AC538" s="1">
        <f>(Table2[[#This Row],[Close Price]]/Table2[[#This Row],[Day Low]])-1</f>
        <v>8.2477561251719234E-3</v>
      </c>
      <c r="AD538" s="1">
        <f>(Table2[[#This Row],[Day High]]/Table2[[#This Row],[Close Price]])-1</f>
        <v>3.4565722993022518E-2</v>
      </c>
      <c r="AE538" s="1">
        <f>(Table2[[#This Row],[Close Price]]/Table2[[#This Row],[Current Week Low]])-1</f>
        <v>4.2820105377603168E-2</v>
      </c>
      <c r="AF538" s="1">
        <f>(Table2[[#This Row],[Current Week High]]/Table2[[#This Row],[Close Price]])-1</f>
        <v>3.4565722993022518E-2</v>
      </c>
      <c r="AG538" s="1">
        <f>(Table2[[#This Row],[Close Price]]/Table2[[#This Row],[Current Month Low]])-1</f>
        <v>4.2820105377603168E-2</v>
      </c>
      <c r="AH538" s="1">
        <f>(Table2[[#This Row],[Current Month High]]/Table2[[#This Row],[Close Price]])-1</f>
        <v>3.4565722993022518E-2</v>
      </c>
      <c r="AI538">
        <v>39.546074264175097</v>
      </c>
      <c r="AJ538">
        <v>32.761925042589397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0.01</v>
      </c>
      <c r="AM538" t="s">
        <v>3203</v>
      </c>
      <c r="AN538">
        <v>6.65</v>
      </c>
      <c r="AO538" t="s">
        <v>3203</v>
      </c>
      <c r="AP538">
        <v>8.1521078640637998E-2</v>
      </c>
      <c r="AQ538">
        <f>(Table2[[#This Row],[Sharpe Ratio]]-AVERAGE(Table2[Sharpe Ratio]))/_xlfn.STDEV.P(Table2[Sharpe Ratio])</f>
        <v>0.21746253552005554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623</v>
      </c>
      <c r="AT538">
        <f>_xlfn.RANK.AVG(Table2[[#This Row],[6M Return vs Nifty Z-Score]],Table2[6M Return vs Nifty Z-Score])</f>
        <v>551</v>
      </c>
      <c r="AU538">
        <f>_xlfn.RANK.AVG(Table2[[#This Row],[Sharpe Ratio Z-Score]],Table2[Sharpe Ratio Z-Score])</f>
        <v>287</v>
      </c>
      <c r="AV538">
        <f>(Table2[[#This Row],[Rank 1Y]]+Table2[[#This Row],[Rank 6M]]+Table2[[#This Row],[Rank Sharpe]])/3</f>
        <v>487</v>
      </c>
    </row>
    <row r="539" spans="1:48" hidden="1" x14ac:dyDescent="0.3">
      <c r="A539" t="s">
        <v>1745</v>
      </c>
      <c r="B539" t="s">
        <v>1746</v>
      </c>
      <c r="C539" t="s">
        <v>3169</v>
      </c>
      <c r="D539" t="s">
        <v>1462</v>
      </c>
      <c r="E539">
        <v>4749.6129966449998</v>
      </c>
      <c r="F539">
        <v>831.15</v>
      </c>
      <c r="G539">
        <v>-34.8709308162911</v>
      </c>
      <c r="H539">
        <f>(Table2[[#This Row],[1Y Return vs Nifty]]-AVERAGE(Table2[1Y Return vs Nifty]))/_xlfn.STDEV.P(Table2[1Y Return vs Nifty])</f>
        <v>-1.0363660770267105</v>
      </c>
      <c r="I539">
        <v>-0.81107280756651001</v>
      </c>
      <c r="J539">
        <f>(Table2[[#This Row],[1M Return vs Nifty]]-AVERAGE(Table2[1M Return vs Nifty]))/_xlfn.STDEV.P(Table2[1M Return vs Nifty])</f>
        <v>-0.16278060948303261</v>
      </c>
      <c r="K539">
        <v>-22.815116305280799</v>
      </c>
      <c r="L539">
        <f>(Table2[[#This Row],[6M Return vs Nifty]]-AVERAGE(Table2[6M Return vs Nifty]))/_xlfn.STDEV.P(Table2[6M Return vs Nifty])</f>
        <v>-1.0341739704621125</v>
      </c>
      <c r="M539">
        <v>-2.47782502848287</v>
      </c>
      <c r="N539">
        <f>(Table2[[#This Row],[1W Return vs Nifty]]-AVERAGE(Table2[1W Return vs Nifty]))/_xlfn.STDEV.P(Table2[1W Return vs Nifty])</f>
        <v>-1.3652708212200186</v>
      </c>
      <c r="O539">
        <v>863.15</v>
      </c>
      <c r="P539">
        <v>867.30744861680705</v>
      </c>
      <c r="Q539">
        <v>857.75947688975396</v>
      </c>
      <c r="R539">
        <v>30.371148487020601</v>
      </c>
      <c r="S539">
        <f>(Table2[[#This Row],[Close Price]]-Table2[[#This Row],[20D EMA]])/Table2[[#This Row],[20D EMA]]</f>
        <v>-3.7073509818687365E-2</v>
      </c>
      <c r="T539">
        <f>(Table2[[#This Row],[Close Price]]-Table2[[#This Row],[50D EMA]])/Table2[[#This Row],[50D EMA]]</f>
        <v>-4.168930945361006E-2</v>
      </c>
      <c r="U539">
        <f>(Table2[[#This Row],[Close Price]]-Table2[[#This Row],[200D EMA]])/Table2[[#This Row],[200D EMA]]</f>
        <v>-3.1022072744961392E-2</v>
      </c>
      <c r="V539">
        <v>0.91727869185880795</v>
      </c>
      <c r="W539">
        <v>826.1</v>
      </c>
      <c r="X539">
        <v>846.3</v>
      </c>
      <c r="Y539">
        <v>826.1</v>
      </c>
      <c r="Z539">
        <v>873</v>
      </c>
      <c r="AA539">
        <v>826.1</v>
      </c>
      <c r="AB539">
        <v>887.95</v>
      </c>
      <c r="AC539" s="1">
        <f>(Table2[[#This Row],[Close Price]]/Table2[[#This Row],[Day Low]])-1</f>
        <v>6.1130613727151673E-3</v>
      </c>
      <c r="AD539" s="1">
        <f>(Table2[[#This Row],[Day High]]/Table2[[#This Row],[Close Price]])-1</f>
        <v>1.8227756722613231E-2</v>
      </c>
      <c r="AE539" s="1">
        <f>(Table2[[#This Row],[Close Price]]/Table2[[#This Row],[Current Week Low]])-1</f>
        <v>6.1130613727151673E-3</v>
      </c>
      <c r="AF539" s="1">
        <f>(Table2[[#This Row],[Current Week High]]/Table2[[#This Row],[Close Price]])-1</f>
        <v>5.0351922035733576E-2</v>
      </c>
      <c r="AG539" s="1">
        <f>(Table2[[#This Row],[Close Price]]/Table2[[#This Row],[Current Month Low]])-1</f>
        <v>6.1130613727151673E-3</v>
      </c>
      <c r="AH539" s="1">
        <f>(Table2[[#This Row],[Current Month High]]/Table2[[#This Row],[Close Price]])-1</f>
        <v>6.8339048306563344E-2</v>
      </c>
      <c r="AI539">
        <v>33.0566083137821</v>
      </c>
      <c r="AJ539">
        <v>7.93454970456464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-0.01</v>
      </c>
      <c r="AM539" t="s">
        <v>3202</v>
      </c>
      <c r="AN539">
        <v>-2.83</v>
      </c>
      <c r="AO539" t="s">
        <v>3202</v>
      </c>
      <c r="AP539">
        <v>0.14874944705314599</v>
      </c>
      <c r="AQ539">
        <f>(Table2[[#This Row],[Sharpe Ratio]]-AVERAGE(Table2[Sharpe Ratio]))/_xlfn.STDEV.P(Table2[Sharpe Ratio])</f>
        <v>1.0194998308866972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676</v>
      </c>
      <c r="AT539">
        <f>_xlfn.RANK.AVG(Table2[[#This Row],[6M Return vs Nifty Z-Score]],Table2[6M Return vs Nifty Z-Score])</f>
        <v>674</v>
      </c>
      <c r="AU539">
        <f>_xlfn.RANK.AVG(Table2[[#This Row],[Sharpe Ratio Z-Score]],Table2[Sharpe Ratio Z-Score])</f>
        <v>112</v>
      </c>
      <c r="AV539">
        <f>(Table2[[#This Row],[Rank 1Y]]+Table2[[#This Row],[Rank 6M]]+Table2[[#This Row],[Rank Sharpe]])/3</f>
        <v>487.33333333333331</v>
      </c>
    </row>
    <row r="540" spans="1:48" hidden="1" x14ac:dyDescent="0.3">
      <c r="A540" t="s">
        <v>576</v>
      </c>
      <c r="B540" t="s">
        <v>577</v>
      </c>
      <c r="C540" t="s">
        <v>3157</v>
      </c>
      <c r="D540" t="s">
        <v>54</v>
      </c>
      <c r="E540">
        <v>34229.820092499998</v>
      </c>
      <c r="F540">
        <v>272.55</v>
      </c>
      <c r="G540">
        <v>-21.437659623771498</v>
      </c>
      <c r="H540">
        <f>(Table2[[#This Row],[1Y Return vs Nifty]]-AVERAGE(Table2[1Y Return vs Nifty]))/_xlfn.STDEV.P(Table2[1Y Return vs Nifty])</f>
        <v>-0.79857000897429986</v>
      </c>
      <c r="I540">
        <v>-6.0930989351317004</v>
      </c>
      <c r="J540">
        <f>(Table2[[#This Row],[1M Return vs Nifty]]-AVERAGE(Table2[1M Return vs Nifty]))/_xlfn.STDEV.P(Table2[1M Return vs Nifty])</f>
        <v>-0.71835748757826512</v>
      </c>
      <c r="K540">
        <v>-2.4132357863446199</v>
      </c>
      <c r="L540">
        <f>(Table2[[#This Row],[6M Return vs Nifty]]-AVERAGE(Table2[6M Return vs Nifty]))/_xlfn.STDEV.P(Table2[6M Return vs Nifty])</f>
        <v>-0.37231574665401201</v>
      </c>
      <c r="M540">
        <v>1.21091929531956</v>
      </c>
      <c r="N540">
        <f>(Table2[[#This Row],[1W Return vs Nifty]]-AVERAGE(Table2[1W Return vs Nifty]))/_xlfn.STDEV.P(Table2[1W Return vs Nifty])</f>
        <v>-0.42876638338287548</v>
      </c>
      <c r="O540">
        <v>280.89999999999998</v>
      </c>
      <c r="P540">
        <v>292.97475186127298</v>
      </c>
      <c r="Q540">
        <v>291.86586707236398</v>
      </c>
      <c r="R540">
        <v>48.256327198060099</v>
      </c>
      <c r="S540">
        <f>(Table2[[#This Row],[Close Price]]-Table2[[#This Row],[20D EMA]])/Table2[[#This Row],[20D EMA]]</f>
        <v>-2.9725881096475493E-2</v>
      </c>
      <c r="T540">
        <f>(Table2[[#This Row],[Close Price]]-Table2[[#This Row],[50D EMA]])/Table2[[#This Row],[50D EMA]]</f>
        <v>-6.9715058145844347E-2</v>
      </c>
      <c r="U540">
        <f>(Table2[[#This Row],[Close Price]]-Table2[[#This Row],[200D EMA]])/Table2[[#This Row],[200D EMA]]</f>
        <v>-6.6180630390654346E-2</v>
      </c>
      <c r="V540">
        <v>0.57875089929738099</v>
      </c>
      <c r="W540">
        <v>271.75</v>
      </c>
      <c r="X540">
        <v>279</v>
      </c>
      <c r="Y540">
        <v>269.85000000000002</v>
      </c>
      <c r="Z540">
        <v>280</v>
      </c>
      <c r="AA540">
        <v>269.85000000000002</v>
      </c>
      <c r="AB540">
        <v>280</v>
      </c>
      <c r="AC540" s="1">
        <f>(Table2[[#This Row],[Close Price]]/Table2[[#This Row],[Day Low]])-1</f>
        <v>2.9438822447103163E-3</v>
      </c>
      <c r="AD540" s="1">
        <f>(Table2[[#This Row],[Day High]]/Table2[[#This Row],[Close Price]])-1</f>
        <v>2.3665382498624155E-2</v>
      </c>
      <c r="AE540" s="1">
        <f>(Table2[[#This Row],[Close Price]]/Table2[[#This Row],[Current Week Low]])-1</f>
        <v>1.0005558643690904E-2</v>
      </c>
      <c r="AF540" s="1">
        <f>(Table2[[#This Row],[Current Week High]]/Table2[[#This Row],[Close Price]])-1</f>
        <v>2.7334434048798428E-2</v>
      </c>
      <c r="AG540" s="1">
        <f>(Table2[[#This Row],[Close Price]]/Table2[[#This Row],[Current Month Low]])-1</f>
        <v>1.0005558643690904E-2</v>
      </c>
      <c r="AH540" s="1">
        <f>(Table2[[#This Row],[Current Month High]]/Table2[[#This Row],[Close Price]])-1</f>
        <v>2.7334434048798428E-2</v>
      </c>
      <c r="AI540">
        <v>25.8484681709777</v>
      </c>
      <c r="AJ540">
        <v>10.7026807473598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-0.14000000000000001</v>
      </c>
      <c r="AM540" t="s">
        <v>3202</v>
      </c>
      <c r="AN540">
        <v>-3.23</v>
      </c>
      <c r="AO540" t="s">
        <v>3202</v>
      </c>
      <c r="AP540">
        <v>3.4547468499850999E-2</v>
      </c>
      <c r="AQ540">
        <f>(Table2[[#This Row],[Sharpe Ratio]]-AVERAGE(Table2[Sharpe Ratio]))/_xlfn.STDEV.P(Table2[Sharpe Ratio])</f>
        <v>-0.34293463193395041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602</v>
      </c>
      <c r="AT540">
        <f>_xlfn.RANK.AVG(Table2[[#This Row],[6M Return vs Nifty Z-Score]],Table2[6M Return vs Nifty Z-Score])</f>
        <v>431</v>
      </c>
      <c r="AU540">
        <f>_xlfn.RANK.AVG(Table2[[#This Row],[Sharpe Ratio Z-Score]],Table2[Sharpe Ratio Z-Score])</f>
        <v>433</v>
      </c>
      <c r="AV540">
        <f>(Table2[[#This Row],[Rank 1Y]]+Table2[[#This Row],[Rank 6M]]+Table2[[#This Row],[Rank Sharpe]])/3</f>
        <v>488.66666666666669</v>
      </c>
    </row>
    <row r="541" spans="1:48" hidden="1" x14ac:dyDescent="0.3">
      <c r="A541" t="s">
        <v>712</v>
      </c>
      <c r="B541" t="s">
        <v>713</v>
      </c>
      <c r="C541" t="s">
        <v>3167</v>
      </c>
      <c r="D541" t="s">
        <v>264</v>
      </c>
      <c r="E541">
        <v>25438.798241279899</v>
      </c>
      <c r="F541">
        <v>5090.7</v>
      </c>
      <c r="G541">
        <v>-20.9130935262889</v>
      </c>
      <c r="H541">
        <f>(Table2[[#This Row],[1Y Return vs Nifty]]-AVERAGE(Table2[1Y Return vs Nifty]))/_xlfn.STDEV.P(Table2[1Y Return vs Nifty])</f>
        <v>-0.78928412814696858</v>
      </c>
      <c r="I541">
        <v>-1.23519853835044</v>
      </c>
      <c r="J541">
        <f>(Table2[[#This Row],[1M Return vs Nifty]]-AVERAGE(Table2[1M Return vs Nifty]))/_xlfn.STDEV.P(Table2[1M Return vs Nifty])</f>
        <v>-0.20739122740464694</v>
      </c>
      <c r="K541">
        <v>1.3823291159570099</v>
      </c>
      <c r="L541">
        <f>(Table2[[#This Row],[6M Return vs Nifty]]-AVERAGE(Table2[6M Return vs Nifty]))/_xlfn.STDEV.P(Table2[6M Return vs Nifty])</f>
        <v>-0.24918367349761489</v>
      </c>
      <c r="M541">
        <v>0.741170762245695</v>
      </c>
      <c r="N541">
        <f>(Table2[[#This Row],[1W Return vs Nifty]]-AVERAGE(Table2[1W Return vs Nifty]))/_xlfn.STDEV.P(Table2[1W Return vs Nifty])</f>
        <v>-0.54802690872004034</v>
      </c>
      <c r="O541">
        <v>5191.21</v>
      </c>
      <c r="P541">
        <v>5294.3365105427501</v>
      </c>
      <c r="Q541">
        <v>5267.8327992923196</v>
      </c>
      <c r="R541">
        <v>46.824704077041098</v>
      </c>
      <c r="S541">
        <f>(Table2[[#This Row],[Close Price]]-Table2[[#This Row],[20D EMA]])/Table2[[#This Row],[20D EMA]]</f>
        <v>-1.9361574661784096E-2</v>
      </c>
      <c r="T541">
        <f>(Table2[[#This Row],[Close Price]]-Table2[[#This Row],[50D EMA]])/Table2[[#This Row],[50D EMA]]</f>
        <v>-3.8463084115874319E-2</v>
      </c>
      <c r="U541">
        <f>(Table2[[#This Row],[Close Price]]-Table2[[#This Row],[200D EMA]])/Table2[[#This Row],[200D EMA]]</f>
        <v>-3.3625364745083743E-2</v>
      </c>
      <c r="V541">
        <v>0.68613451520254098</v>
      </c>
      <c r="W541">
        <v>5038.25</v>
      </c>
      <c r="X541">
        <v>5193</v>
      </c>
      <c r="Y541">
        <v>5024</v>
      </c>
      <c r="Z541">
        <v>5226.1000000000004</v>
      </c>
      <c r="AA541">
        <v>5024</v>
      </c>
      <c r="AB541">
        <v>5255</v>
      </c>
      <c r="AC541" s="1">
        <f>(Table2[[#This Row],[Close Price]]/Table2[[#This Row],[Day Low]])-1</f>
        <v>1.04103607403363E-2</v>
      </c>
      <c r="AD541" s="1">
        <f>(Table2[[#This Row],[Day High]]/Table2[[#This Row],[Close Price]])-1</f>
        <v>2.0095468206730027E-2</v>
      </c>
      <c r="AE541" s="1">
        <f>(Table2[[#This Row],[Close Price]]/Table2[[#This Row],[Current Week Low]])-1</f>
        <v>1.3276273885350243E-2</v>
      </c>
      <c r="AF541" s="1">
        <f>(Table2[[#This Row],[Current Week High]]/Table2[[#This Row],[Close Price]])-1</f>
        <v>2.6597520969611432E-2</v>
      </c>
      <c r="AG541" s="1">
        <f>(Table2[[#This Row],[Close Price]]/Table2[[#This Row],[Current Month Low]])-1</f>
        <v>1.3276273885350243E-2</v>
      </c>
      <c r="AH541" s="1">
        <f>(Table2[[#This Row],[Current Month High]]/Table2[[#This Row],[Close Price]])-1</f>
        <v>3.2274539847172434E-2</v>
      </c>
      <c r="AI541">
        <v>44.380929931050701</v>
      </c>
      <c r="AJ541">
        <v>26.492732016399501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0.03</v>
      </c>
      <c r="AM541" t="s">
        <v>3203</v>
      </c>
      <c r="AN541">
        <v>-2.0099999999999998</v>
      </c>
      <c r="AO541" t="s">
        <v>3202</v>
      </c>
      <c r="AP541">
        <v>1.6216509844103E-2</v>
      </c>
      <c r="AQ541">
        <f>(Table2[[#This Row],[Sharpe Ratio]]-AVERAGE(Table2[Sharpe Ratio]))/_xlfn.STDEV.P(Table2[Sharpe Ratio])</f>
        <v>-0.56162374858070352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597</v>
      </c>
      <c r="AT541">
        <f>_xlfn.RANK.AVG(Table2[[#This Row],[6M Return vs Nifty Z-Score]],Table2[6M Return vs Nifty Z-Score])</f>
        <v>396</v>
      </c>
      <c r="AU541">
        <f>_xlfn.RANK.AVG(Table2[[#This Row],[Sharpe Ratio Z-Score]],Table2[Sharpe Ratio Z-Score])</f>
        <v>480</v>
      </c>
      <c r="AV541">
        <f>(Table2[[#This Row],[Rank 1Y]]+Table2[[#This Row],[Rank 6M]]+Table2[[#This Row],[Rank Sharpe]])/3</f>
        <v>491</v>
      </c>
    </row>
    <row r="542" spans="1:48" hidden="1" x14ac:dyDescent="0.3">
      <c r="A542" t="s">
        <v>846</v>
      </c>
      <c r="B542" t="s">
        <v>847</v>
      </c>
      <c r="C542" t="s">
        <v>3166</v>
      </c>
      <c r="D542" t="s">
        <v>433</v>
      </c>
      <c r="E542">
        <v>18791.337331300001</v>
      </c>
      <c r="F542">
        <v>7952.6</v>
      </c>
      <c r="G542">
        <v>-5.1312560686347402</v>
      </c>
      <c r="H542">
        <f>(Table2[[#This Row],[1Y Return vs Nifty]]-AVERAGE(Table2[1Y Return vs Nifty]))/_xlfn.STDEV.P(Table2[1Y Return vs Nifty])</f>
        <v>-0.50991368737434339</v>
      </c>
      <c r="I542">
        <v>-2.9091919504590602</v>
      </c>
      <c r="J542">
        <f>(Table2[[#This Row],[1M Return vs Nifty]]-AVERAGE(Table2[1M Return vs Nifty]))/_xlfn.STDEV.P(Table2[1M Return vs Nifty])</f>
        <v>-0.3834660917446312</v>
      </c>
      <c r="K542">
        <v>1.97913476963881</v>
      </c>
      <c r="L542">
        <f>(Table2[[#This Row],[6M Return vs Nifty]]-AVERAGE(Table2[6M Return vs Nifty]))/_xlfn.STDEV.P(Table2[6M Return vs Nifty])</f>
        <v>-0.22982267736111436</v>
      </c>
      <c r="M542">
        <v>0.91335123850061195</v>
      </c>
      <c r="N542">
        <f>(Table2[[#This Row],[1W Return vs Nifty]]-AVERAGE(Table2[1W Return vs Nifty]))/_xlfn.STDEV.P(Table2[1W Return vs Nifty])</f>
        <v>-0.50431344799543654</v>
      </c>
      <c r="O542">
        <v>8048.07</v>
      </c>
      <c r="P542">
        <v>8126.6077450153898</v>
      </c>
      <c r="Q542">
        <v>7630.9526180684497</v>
      </c>
      <c r="R542">
        <v>44.008098660813701</v>
      </c>
      <c r="S542">
        <f>(Table2[[#This Row],[Close Price]]-Table2[[#This Row],[20D EMA]])/Table2[[#This Row],[20D EMA]]</f>
        <v>-1.1862471375124639E-2</v>
      </c>
      <c r="T542">
        <f>(Table2[[#This Row],[Close Price]]-Table2[[#This Row],[50D EMA]])/Table2[[#This Row],[50D EMA]]</f>
        <v>-2.1412100900541239E-2</v>
      </c>
      <c r="U542">
        <f>(Table2[[#This Row],[Close Price]]-Table2[[#This Row],[200D EMA]])/Table2[[#This Row],[200D EMA]]</f>
        <v>4.2150357632932879E-2</v>
      </c>
      <c r="V542">
        <v>0.212163694338799</v>
      </c>
      <c r="W542">
        <v>7937.65</v>
      </c>
      <c r="X542">
        <v>8059.45</v>
      </c>
      <c r="Y542">
        <v>7762.05</v>
      </c>
      <c r="Z542">
        <v>8183.4</v>
      </c>
      <c r="AA542">
        <v>7762.05</v>
      </c>
      <c r="AB542">
        <v>8304</v>
      </c>
      <c r="AC542" s="1">
        <f>(Table2[[#This Row],[Close Price]]/Table2[[#This Row],[Day Low]])-1</f>
        <v>1.8834289745706112E-3</v>
      </c>
      <c r="AD542" s="1">
        <f>(Table2[[#This Row],[Day High]]/Table2[[#This Row],[Close Price]])-1</f>
        <v>1.3435857455423417E-2</v>
      </c>
      <c r="AE542" s="1">
        <f>(Table2[[#This Row],[Close Price]]/Table2[[#This Row],[Current Week Low]])-1</f>
        <v>2.4548927151976541E-2</v>
      </c>
      <c r="AF542" s="1">
        <f>(Table2[[#This Row],[Current Week High]]/Table2[[#This Row],[Close Price]])-1</f>
        <v>2.9021955083871953E-2</v>
      </c>
      <c r="AG542" s="1">
        <f>(Table2[[#This Row],[Close Price]]/Table2[[#This Row],[Current Month Low]])-1</f>
        <v>2.4548927151976541E-2</v>
      </c>
      <c r="AH542" s="1">
        <f>(Table2[[#This Row],[Current Month High]]/Table2[[#This Row],[Close Price]])-1</f>
        <v>4.4186806830470493E-2</v>
      </c>
      <c r="AI542">
        <v>19.315695495812601</v>
      </c>
      <c r="AJ542">
        <v>44.945868115043901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0.04</v>
      </c>
      <c r="AM542" t="s">
        <v>3203</v>
      </c>
      <c r="AN542">
        <v>-0.3</v>
      </c>
      <c r="AO542" t="s">
        <v>3202</v>
      </c>
      <c r="AP542">
        <v>-8.9706221468500002E-3</v>
      </c>
      <c r="AQ542">
        <f>(Table2[[#This Row],[Sharpe Ratio]]-AVERAGE(Table2[Sharpe Ratio]))/_xlfn.STDEV.P(Table2[Sharpe Ratio])</f>
        <v>-0.86210730480974496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496</v>
      </c>
      <c r="AT542">
        <f>_xlfn.RANK.AVG(Table2[[#This Row],[6M Return vs Nifty Z-Score]],Table2[6M Return vs Nifty Z-Score])</f>
        <v>389</v>
      </c>
      <c r="AU542">
        <f>_xlfn.RANK.AVG(Table2[[#This Row],[Sharpe Ratio Z-Score]],Table2[Sharpe Ratio Z-Score])</f>
        <v>592</v>
      </c>
      <c r="AV542">
        <f>(Table2[[#This Row],[Rank 1Y]]+Table2[[#This Row],[Rank 6M]]+Table2[[#This Row],[Rank Sharpe]])/3</f>
        <v>492.33333333333331</v>
      </c>
    </row>
    <row r="543" spans="1:48" hidden="1" x14ac:dyDescent="0.3">
      <c r="A543" t="s">
        <v>417</v>
      </c>
      <c r="B543" t="s">
        <v>418</v>
      </c>
      <c r="C543" t="s">
        <v>3156</v>
      </c>
      <c r="D543" t="s">
        <v>257</v>
      </c>
      <c r="E543">
        <v>55023.790972409901</v>
      </c>
      <c r="F543">
        <v>5143.1000000000004</v>
      </c>
      <c r="G543">
        <v>-4.1031000804740003</v>
      </c>
      <c r="H543">
        <f>(Table2[[#This Row],[1Y Return vs Nifty]]-AVERAGE(Table2[1Y Return vs Nifty]))/_xlfn.STDEV.P(Table2[1Y Return vs Nifty])</f>
        <v>-0.49171324700317665</v>
      </c>
      <c r="I543">
        <v>3.64772884489454</v>
      </c>
      <c r="J543">
        <f>(Table2[[#This Row],[1M Return vs Nifty]]-AVERAGE(Table2[1M Return vs Nifty]))/_xlfn.STDEV.P(Table2[1M Return vs Nifty])</f>
        <v>0.30620743455416538</v>
      </c>
      <c r="K543">
        <v>5.6616958302219196</v>
      </c>
      <c r="L543">
        <f>(Table2[[#This Row],[6M Return vs Nifty]]-AVERAGE(Table2[6M Return vs Nifty]))/_xlfn.STDEV.P(Table2[6M Return vs Nifty])</f>
        <v>-0.11035656636413152</v>
      </c>
      <c r="M543">
        <v>1.0096363933067301</v>
      </c>
      <c r="N543">
        <f>(Table2[[#This Row],[1W Return vs Nifty]]-AVERAGE(Table2[1W Return vs Nifty]))/_xlfn.STDEV.P(Table2[1W Return vs Nifty])</f>
        <v>-0.47986841552411158</v>
      </c>
      <c r="O543">
        <v>5155.1099999999997</v>
      </c>
      <c r="P543">
        <v>5234.2452200528096</v>
      </c>
      <c r="Q543">
        <v>5089.6345161843801</v>
      </c>
      <c r="R543">
        <v>57.358205830253503</v>
      </c>
      <c r="S543">
        <f>(Table2[[#This Row],[Close Price]]-Table2[[#This Row],[20D EMA]])/Table2[[#This Row],[20D EMA]]</f>
        <v>-2.3297272027171701E-3</v>
      </c>
      <c r="T543">
        <f>(Table2[[#This Row],[Close Price]]-Table2[[#This Row],[50D EMA]])/Table2[[#This Row],[50D EMA]]</f>
        <v>-1.7413249899646401E-2</v>
      </c>
      <c r="U543">
        <f>(Table2[[#This Row],[Close Price]]-Table2[[#This Row],[200D EMA]])/Table2[[#This Row],[200D EMA]]</f>
        <v>1.050477861339688E-2</v>
      </c>
      <c r="V543">
        <v>0.68930687231742005</v>
      </c>
      <c r="W543">
        <v>5090.6000000000004</v>
      </c>
      <c r="X543">
        <v>5216.8999999999996</v>
      </c>
      <c r="Y543">
        <v>4871</v>
      </c>
      <c r="Z543">
        <v>5230.45</v>
      </c>
      <c r="AA543">
        <v>4871</v>
      </c>
      <c r="AB543">
        <v>5230.45</v>
      </c>
      <c r="AC543" s="1">
        <f>(Table2[[#This Row],[Close Price]]/Table2[[#This Row],[Day Low]])-1</f>
        <v>1.0313126154087859E-2</v>
      </c>
      <c r="AD543" s="1">
        <f>(Table2[[#This Row],[Day High]]/Table2[[#This Row],[Close Price]])-1</f>
        <v>1.4349322393109043E-2</v>
      </c>
      <c r="AE543" s="1">
        <f>(Table2[[#This Row],[Close Price]]/Table2[[#This Row],[Current Week Low]])-1</f>
        <v>5.5861219462122857E-2</v>
      </c>
      <c r="AF543" s="1">
        <f>(Table2[[#This Row],[Current Week High]]/Table2[[#This Row],[Close Price]])-1</f>
        <v>1.6983920203768044E-2</v>
      </c>
      <c r="AG543" s="1">
        <f>(Table2[[#This Row],[Close Price]]/Table2[[#This Row],[Current Month Low]])-1</f>
        <v>5.5861219462122857E-2</v>
      </c>
      <c r="AH543" s="1">
        <f>(Table2[[#This Row],[Current Month High]]/Table2[[#This Row],[Close Price]])-1</f>
        <v>1.6983920203768044E-2</v>
      </c>
      <c r="AI543">
        <v>16.661157667554502</v>
      </c>
      <c r="AJ543">
        <v>22.454761904761899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-0.06</v>
      </c>
      <c r="AM543" t="s">
        <v>3202</v>
      </c>
      <c r="AN543">
        <v>-0.39</v>
      </c>
      <c r="AO543" t="s">
        <v>3202</v>
      </c>
      <c r="AP543">
        <v>-3.0970330159901999E-2</v>
      </c>
      <c r="AQ543">
        <f>(Table2[[#This Row],[Sharpe Ratio]]-AVERAGE(Table2[Sharpe Ratio]))/_xlfn.STDEV.P(Table2[Sharpe Ratio])</f>
        <v>-1.1245647573746838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489</v>
      </c>
      <c r="AT543">
        <f>_xlfn.RANK.AVG(Table2[[#This Row],[6M Return vs Nifty Z-Score]],Table2[6M Return vs Nifty Z-Score])</f>
        <v>349</v>
      </c>
      <c r="AU543">
        <f>_xlfn.RANK.AVG(Table2[[#This Row],[Sharpe Ratio Z-Score]],Table2[Sharpe Ratio Z-Score])</f>
        <v>641</v>
      </c>
      <c r="AV543">
        <f>(Table2[[#This Row],[Rank 1Y]]+Table2[[#This Row],[Rank 6M]]+Table2[[#This Row],[Rank Sharpe]])/3</f>
        <v>493</v>
      </c>
    </row>
    <row r="544" spans="1:48" hidden="1" x14ac:dyDescent="0.3">
      <c r="A544" t="s">
        <v>76</v>
      </c>
      <c r="B544" t="s">
        <v>77</v>
      </c>
      <c r="C544" t="s">
        <v>3163</v>
      </c>
      <c r="D544" t="s">
        <v>62</v>
      </c>
      <c r="E544">
        <v>309092.87917880999</v>
      </c>
      <c r="F544">
        <v>819.75</v>
      </c>
      <c r="G544">
        <v>2.3971707924894399</v>
      </c>
      <c r="H544">
        <f>(Table2[[#This Row],[1Y Return vs Nifty]]-AVERAGE(Table2[1Y Return vs Nifty]))/_xlfn.STDEV.P(Table2[1Y Return vs Nifty])</f>
        <v>-0.37664530616334085</v>
      </c>
      <c r="I544">
        <v>-8.41675419785423</v>
      </c>
      <c r="J544">
        <f>(Table2[[#This Row],[1M Return vs Nifty]]-AVERAGE(Table2[1M Return vs Nifty]))/_xlfn.STDEV.P(Table2[1M Return vs Nifty])</f>
        <v>-0.96276542980630297</v>
      </c>
      <c r="K544">
        <v>-25.580614967734</v>
      </c>
      <c r="L544">
        <f>(Table2[[#This Row],[6M Return vs Nifty]]-AVERAGE(Table2[6M Return vs Nifty]))/_xlfn.STDEV.P(Table2[6M Return vs Nifty])</f>
        <v>-1.1238896234371449</v>
      </c>
      <c r="M544">
        <v>-0.30164095972383298</v>
      </c>
      <c r="N544">
        <f>(Table2[[#This Row],[1W Return vs Nifty]]-AVERAGE(Table2[1W Return vs Nifty]))/_xlfn.STDEV.P(Table2[1W Return vs Nifty])</f>
        <v>-0.8127776530726224</v>
      </c>
      <c r="O544">
        <v>869.69</v>
      </c>
      <c r="P544">
        <v>925.35653592542099</v>
      </c>
      <c r="Q544">
        <v>926.88049847544005</v>
      </c>
      <c r="R544">
        <v>36.366811755430597</v>
      </c>
      <c r="S544">
        <f>(Table2[[#This Row],[Close Price]]-Table2[[#This Row],[20D EMA]])/Table2[[#This Row],[20D EMA]]</f>
        <v>-5.7422759833963888E-2</v>
      </c>
      <c r="T544">
        <f>(Table2[[#This Row],[Close Price]]-Table2[[#This Row],[50D EMA]])/Table2[[#This Row],[50D EMA]]</f>
        <v>-0.11412523911100611</v>
      </c>
      <c r="U544">
        <f>(Table2[[#This Row],[Close Price]]-Table2[[#This Row],[200D EMA]])/Table2[[#This Row],[200D EMA]]</f>
        <v>-0.11558178066282698</v>
      </c>
      <c r="V544">
        <v>0.92164206266321103</v>
      </c>
      <c r="W544">
        <v>817.3</v>
      </c>
      <c r="X544">
        <v>842.75</v>
      </c>
      <c r="Y544">
        <v>814.5</v>
      </c>
      <c r="Z544">
        <v>844.45</v>
      </c>
      <c r="AA544">
        <v>814.5</v>
      </c>
      <c r="AB544">
        <v>847.95</v>
      </c>
      <c r="AC544" s="1">
        <f>(Table2[[#This Row],[Close Price]]/Table2[[#This Row],[Day Low]])-1</f>
        <v>2.9976752722378208E-3</v>
      </c>
      <c r="AD544" s="1">
        <f>(Table2[[#This Row],[Day High]]/Table2[[#This Row],[Close Price]])-1</f>
        <v>2.805733455321735E-2</v>
      </c>
      <c r="AE544" s="1">
        <f>(Table2[[#This Row],[Close Price]]/Table2[[#This Row],[Current Week Low]])-1</f>
        <v>6.4456721915284731E-3</v>
      </c>
      <c r="AF544" s="1">
        <f>(Table2[[#This Row],[Current Week High]]/Table2[[#This Row],[Close Price]])-1</f>
        <v>3.0131137541933528E-2</v>
      </c>
      <c r="AG544" s="1">
        <f>(Table2[[#This Row],[Close Price]]/Table2[[#This Row],[Current Month Low]])-1</f>
        <v>6.4456721915284731E-3</v>
      </c>
      <c r="AH544" s="1">
        <f>(Table2[[#This Row],[Current Month High]]/Table2[[#This Row],[Close Price]])-1</f>
        <v>3.4400731930466666E-2</v>
      </c>
      <c r="AI544">
        <v>43.824336688014597</v>
      </c>
      <c r="AJ544">
        <v>27.706807914005299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-0.19</v>
      </c>
      <c r="AM544" t="s">
        <v>3202</v>
      </c>
      <c r="AN544">
        <v>-6.79</v>
      </c>
      <c r="AO544" t="s">
        <v>3202</v>
      </c>
      <c r="AP544">
        <v>6.6120557926950999E-2</v>
      </c>
      <c r="AQ544">
        <f>(Table2[[#This Row],[Sharpe Ratio]]-AVERAGE(Table2[Sharpe Ratio]))/_xlfn.STDEV.P(Table2[Sharpe Ratio])</f>
        <v>3.3733668196460342E-2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446</v>
      </c>
      <c r="AT544">
        <f>_xlfn.RANK.AVG(Table2[[#This Row],[6M Return vs Nifty Z-Score]],Table2[6M Return vs Nifty Z-Score])</f>
        <v>692</v>
      </c>
      <c r="AU544">
        <f>_xlfn.RANK.AVG(Table2[[#This Row],[Sharpe Ratio Z-Score]],Table2[Sharpe Ratio Z-Score])</f>
        <v>343</v>
      </c>
      <c r="AV544">
        <f>(Table2[[#This Row],[Rank 1Y]]+Table2[[#This Row],[Rank 6M]]+Table2[[#This Row],[Rank Sharpe]])/3</f>
        <v>493.66666666666669</v>
      </c>
    </row>
    <row r="545" spans="1:48" x14ac:dyDescent="0.3">
      <c r="A545" t="s">
        <v>22</v>
      </c>
      <c r="B545" t="s">
        <v>23</v>
      </c>
      <c r="C545" t="s">
        <v>3157</v>
      </c>
      <c r="D545" t="s">
        <v>24</v>
      </c>
      <c r="E545">
        <v>1341287.52103185</v>
      </c>
      <c r="F545">
        <v>1746.55</v>
      </c>
      <c r="G545">
        <v>-7.2609894611392702</v>
      </c>
      <c r="H545">
        <f>(Table2[[#This Row],[1Y Return vs Nifty]]-AVERAGE(Table2[1Y Return vs Nifty]))/_xlfn.STDEV.P(Table2[1Y Return vs Nifty])</f>
        <v>-0.54761427567330623</v>
      </c>
      <c r="I545">
        <v>8.59097382786147</v>
      </c>
      <c r="J545">
        <f>(Table2[[#This Row],[1M Return vs Nifty]]-AVERAGE(Table2[1M Return vs Nifty]))/_xlfn.STDEV.P(Table2[1M Return vs Nifty])</f>
        <v>0.82615045432916412</v>
      </c>
      <c r="K545">
        <v>7.4561253164606898</v>
      </c>
      <c r="L545">
        <f>(Table2[[#This Row],[6M Return vs Nifty]]-AVERAGE(Table2[6M Return vs Nifty]))/_xlfn.STDEV.P(Table2[6M Return vs Nifty])</f>
        <v>-5.2143407463973279E-2</v>
      </c>
      <c r="M545">
        <v>1.3759441864269</v>
      </c>
      <c r="N545">
        <f>(Table2[[#This Row],[1W Return vs Nifty]]-AVERAGE(Table2[1W Return vs Nifty]))/_xlfn.STDEV.P(Table2[1W Return vs Nifty])</f>
        <v>-0.38686959431067824</v>
      </c>
      <c r="O545">
        <v>1726.11</v>
      </c>
      <c r="P545">
        <v>1699.01747409834</v>
      </c>
      <c r="Q545">
        <v>1622.17065691267</v>
      </c>
      <c r="R545">
        <v>61.196882901515103</v>
      </c>
      <c r="S545" s="1">
        <f>(Table2[[#This Row],[Close Price]]-Table2[[#This Row],[20D EMA]])/Table2[[#This Row],[20D EMA]]</f>
        <v>1.1841655514422636E-2</v>
      </c>
      <c r="T545" s="1">
        <f>(Table2[[#This Row],[Close Price]]-Table2[[#This Row],[50D EMA]])/Table2[[#This Row],[50D EMA]]</f>
        <v>2.7976478539095195E-2</v>
      </c>
      <c r="U545" s="1">
        <f>(Table2[[#This Row],[Close Price]]-Table2[[#This Row],[200D EMA]])/Table2[[#This Row],[200D EMA]]</f>
        <v>7.6674635037505781E-2</v>
      </c>
      <c r="V545">
        <v>0.70252106160870498</v>
      </c>
      <c r="W545">
        <v>1738</v>
      </c>
      <c r="X545">
        <v>1760.95</v>
      </c>
      <c r="Y545">
        <v>1697.9</v>
      </c>
      <c r="Z545">
        <v>1771.5</v>
      </c>
      <c r="AA545">
        <v>1697.9</v>
      </c>
      <c r="AB545">
        <v>1771.5</v>
      </c>
      <c r="AC545" s="1">
        <f>(Table2[[#This Row],[Close Price]]/Table2[[#This Row],[Day Low]])-1</f>
        <v>4.9194476409666343E-3</v>
      </c>
      <c r="AD545" s="1">
        <f>(Table2[[#This Row],[Day High]]/Table2[[#This Row],[Close Price]])-1</f>
        <v>8.2448255131546411E-3</v>
      </c>
      <c r="AE545" s="1">
        <f>(Table2[[#This Row],[Close Price]]/Table2[[#This Row],[Current Week Low]])-1</f>
        <v>2.8653041993050188E-2</v>
      </c>
      <c r="AF545" s="1">
        <f>(Table2[[#This Row],[Current Week High]]/Table2[[#This Row],[Close Price]])-1</f>
        <v>1.4285305316194874E-2</v>
      </c>
      <c r="AG545" s="1">
        <f>(Table2[[#This Row],[Close Price]]/Table2[[#This Row],[Current Month Low]])-1</f>
        <v>2.8653041993050188E-2</v>
      </c>
      <c r="AH545" s="1">
        <f>(Table2[[#This Row],[Current Month High]]/Table2[[#This Row],[Close Price]])-1</f>
        <v>1.4285305316194874E-2</v>
      </c>
      <c r="AI545">
        <v>2.71678451804986</v>
      </c>
      <c r="AJ545">
        <v>28.088445601554699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0.05</v>
      </c>
      <c r="AM545" t="s">
        <v>3203</v>
      </c>
      <c r="AN545">
        <v>1.87</v>
      </c>
      <c r="AO545" t="s">
        <v>3203</v>
      </c>
      <c r="AP545">
        <v>-3.5970342354524003E-2</v>
      </c>
      <c r="AQ545">
        <f>(Table2[[#This Row],[Sharpe Ratio]]-AVERAGE(Table2[Sharpe Ratio]))/_xlfn.STDEV.P(Table2[Sharpe Ratio])</f>
        <v>-1.1842151155801457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-1.3446919386989393</v>
      </c>
      <c r="AS545">
        <f>_xlfn.RANK.AVG(Table2[[#This Row],[1Y Return vs Nifty Z-Score]],Table2[1Y Return vs Nifty Z-Score])</f>
        <v>507</v>
      </c>
      <c r="AT545">
        <f>_xlfn.RANK.AVG(Table2[[#This Row],[6M Return vs Nifty Z-Score]],Table2[6M Return vs Nifty Z-Score])</f>
        <v>326</v>
      </c>
      <c r="AU545">
        <f>_xlfn.RANK.AVG(Table2[[#This Row],[Sharpe Ratio Z-Score]],Table2[Sharpe Ratio Z-Score])</f>
        <v>649</v>
      </c>
      <c r="AV545">
        <f>(Table2[[#This Row],[Rank 1Y]]+Table2[[#This Row],[Rank 6M]]+Table2[[#This Row],[Rank Sharpe]])/3</f>
        <v>494</v>
      </c>
    </row>
    <row r="546" spans="1:48" hidden="1" x14ac:dyDescent="0.3">
      <c r="A546" t="s">
        <v>1691</v>
      </c>
      <c r="B546" t="s">
        <v>1692</v>
      </c>
      <c r="C546" t="s">
        <v>3166</v>
      </c>
      <c r="D546" t="s">
        <v>136</v>
      </c>
      <c r="E546">
        <v>5270.22</v>
      </c>
      <c r="F546">
        <v>181.38</v>
      </c>
      <c r="G546">
        <v>8.5248599861797008</v>
      </c>
      <c r="H546">
        <f>(Table2[[#This Row],[1Y Return vs Nifty]]-AVERAGE(Table2[1Y Return vs Nifty]))/_xlfn.STDEV.P(Table2[1Y Return vs Nifty])</f>
        <v>-0.26817281456961739</v>
      </c>
      <c r="I546">
        <v>-1.02573766351967</v>
      </c>
      <c r="J546">
        <f>(Table2[[#This Row],[1M Return vs Nifty]]-AVERAGE(Table2[1M Return vs Nifty]))/_xlfn.STDEV.P(Table2[1M Return vs Nifty])</f>
        <v>-0.18535960239729049</v>
      </c>
      <c r="K546">
        <v>-16.875901032324901</v>
      </c>
      <c r="L546">
        <f>(Table2[[#This Row],[6M Return vs Nifty]]-AVERAGE(Table2[6M Return vs Nifty]))/_xlfn.STDEV.P(Table2[6M Return vs Nifty])</f>
        <v>-0.84149964969427848</v>
      </c>
      <c r="M546">
        <v>2.9296293107954798</v>
      </c>
      <c r="N546">
        <f>(Table2[[#This Row],[1W Return vs Nifty]]-AVERAGE(Table2[1W Return vs Nifty]))/_xlfn.STDEV.P(Table2[1W Return vs Nifty])</f>
        <v>7.5825244181285919E-3</v>
      </c>
      <c r="O546">
        <v>183.22</v>
      </c>
      <c r="P546">
        <v>188.765874111122</v>
      </c>
      <c r="Q546">
        <v>187.93336180612101</v>
      </c>
      <c r="R546">
        <v>56.354403658351899</v>
      </c>
      <c r="S546">
        <f>(Table2[[#This Row],[Close Price]]-Table2[[#This Row],[20D EMA]])/Table2[[#This Row],[20D EMA]]</f>
        <v>-1.004257177164067E-2</v>
      </c>
      <c r="T546">
        <f>(Table2[[#This Row],[Close Price]]-Table2[[#This Row],[50D EMA]])/Table2[[#This Row],[50D EMA]]</f>
        <v>-3.912716822307679E-2</v>
      </c>
      <c r="U546">
        <f>(Table2[[#This Row],[Close Price]]-Table2[[#This Row],[200D EMA]])/Table2[[#This Row],[200D EMA]]</f>
        <v>-3.4870667683163714E-2</v>
      </c>
      <c r="V546">
        <v>0.59758214223778305</v>
      </c>
      <c r="W546">
        <v>180.95</v>
      </c>
      <c r="X546">
        <v>186.39</v>
      </c>
      <c r="Y546">
        <v>177.7</v>
      </c>
      <c r="Z546">
        <v>186.5</v>
      </c>
      <c r="AA546">
        <v>177.7</v>
      </c>
      <c r="AB546">
        <v>186.5</v>
      </c>
      <c r="AC546" s="1">
        <f>(Table2[[#This Row],[Close Price]]/Table2[[#This Row],[Day Low]])-1</f>
        <v>2.376347057198247E-3</v>
      </c>
      <c r="AD546" s="1">
        <f>(Table2[[#This Row],[Day High]]/Table2[[#This Row],[Close Price]])-1</f>
        <v>2.7621567978828976E-2</v>
      </c>
      <c r="AE546" s="1">
        <f>(Table2[[#This Row],[Close Price]]/Table2[[#This Row],[Current Week Low]])-1</f>
        <v>2.0709060213843555E-2</v>
      </c>
      <c r="AF546" s="1">
        <f>(Table2[[#This Row],[Current Week High]]/Table2[[#This Row],[Close Price]])-1</f>
        <v>2.8228029551218503E-2</v>
      </c>
      <c r="AG546" s="1">
        <f>(Table2[[#This Row],[Close Price]]/Table2[[#This Row],[Current Month Low]])-1</f>
        <v>2.0709060213843555E-2</v>
      </c>
      <c r="AH546" s="1">
        <f>(Table2[[#This Row],[Current Month High]]/Table2[[#This Row],[Close Price]])-1</f>
        <v>2.8228029551218503E-2</v>
      </c>
      <c r="AI546">
        <v>46.074539640533601</v>
      </c>
      <c r="AJ546">
        <v>34.2561065877128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-0.06</v>
      </c>
      <c r="AM546" t="s">
        <v>3202</v>
      </c>
      <c r="AN546">
        <v>0.19</v>
      </c>
      <c r="AO546" t="s">
        <v>3203</v>
      </c>
      <c r="AP546">
        <v>2.0834359782955999E-2</v>
      </c>
      <c r="AQ546">
        <f>(Table2[[#This Row],[Sharpe Ratio]]-AVERAGE(Table2[Sharpe Ratio]))/_xlfn.STDEV.P(Table2[Sharpe Ratio])</f>
        <v>-0.506532602345514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393</v>
      </c>
      <c r="AT546">
        <f>_xlfn.RANK.AVG(Table2[[#This Row],[6M Return vs Nifty Z-Score]],Table2[6M Return vs Nifty Z-Score])</f>
        <v>619</v>
      </c>
      <c r="AU546">
        <f>_xlfn.RANK.AVG(Table2[[#This Row],[Sharpe Ratio Z-Score]],Table2[Sharpe Ratio Z-Score])</f>
        <v>470</v>
      </c>
      <c r="AV546">
        <f>(Table2[[#This Row],[Rank 1Y]]+Table2[[#This Row],[Rank 6M]]+Table2[[#This Row],[Rank Sharpe]])/3</f>
        <v>494</v>
      </c>
    </row>
    <row r="547" spans="1:48" hidden="1" x14ac:dyDescent="0.3">
      <c r="A547" t="s">
        <v>376</v>
      </c>
      <c r="B547" t="s">
        <v>377</v>
      </c>
      <c r="C547" t="s">
        <v>3157</v>
      </c>
      <c r="D547" t="s">
        <v>24</v>
      </c>
      <c r="E547">
        <v>65330.064885188003</v>
      </c>
      <c r="F547">
        <v>20.78</v>
      </c>
      <c r="G547">
        <v>-1.00537627284831</v>
      </c>
      <c r="H547">
        <f>(Table2[[#This Row],[1Y Return vs Nifty]]-AVERAGE(Table2[1Y Return vs Nifty]))/_xlfn.STDEV.P(Table2[1Y Return vs Nifty])</f>
        <v>-0.43687727065692927</v>
      </c>
      <c r="I547">
        <v>-3.7631417160869698</v>
      </c>
      <c r="J547">
        <f>(Table2[[#This Row],[1M Return vs Nifty]]-AVERAGE(Table2[1M Return vs Nifty]))/_xlfn.STDEV.P(Table2[1M Return vs Nifty])</f>
        <v>-0.47328668963258697</v>
      </c>
      <c r="K547">
        <v>-17.564181287876501</v>
      </c>
      <c r="L547">
        <f>(Table2[[#This Row],[6M Return vs Nifty]]-AVERAGE(Table2[6M Return vs Nifty]))/_xlfn.STDEV.P(Table2[6M Return vs Nifty])</f>
        <v>-0.86382817705717274</v>
      </c>
      <c r="M547">
        <v>1.09171322368618</v>
      </c>
      <c r="N547">
        <f>(Table2[[#This Row],[1W Return vs Nifty]]-AVERAGE(Table2[1W Return vs Nifty]))/_xlfn.STDEV.P(Table2[1W Return vs Nifty])</f>
        <v>-0.45903061568041653</v>
      </c>
      <c r="O547">
        <v>20.84</v>
      </c>
      <c r="P547">
        <v>21.765725938631402</v>
      </c>
      <c r="Q547">
        <v>22.596639260080501</v>
      </c>
      <c r="R547">
        <v>54.421521775958801</v>
      </c>
      <c r="S547">
        <f>(Table2[[#This Row],[Close Price]]-Table2[[#This Row],[20D EMA]])/Table2[[#This Row],[20D EMA]]</f>
        <v>-2.8790786948175969E-3</v>
      </c>
      <c r="T547">
        <f>(Table2[[#This Row],[Close Price]]-Table2[[#This Row],[50D EMA]])/Table2[[#This Row],[50D EMA]]</f>
        <v>-4.5287988161325787E-2</v>
      </c>
      <c r="U547">
        <f>(Table2[[#This Row],[Close Price]]-Table2[[#This Row],[200D EMA]])/Table2[[#This Row],[200D EMA]]</f>
        <v>-8.0394223192729236E-2</v>
      </c>
      <c r="V547">
        <v>0.87890828023399403</v>
      </c>
      <c r="W547">
        <v>20.72</v>
      </c>
      <c r="X547">
        <v>21.14</v>
      </c>
      <c r="Y547">
        <v>20.23</v>
      </c>
      <c r="Z547">
        <v>21.14</v>
      </c>
      <c r="AA547">
        <v>20.23</v>
      </c>
      <c r="AB547">
        <v>21.14</v>
      </c>
      <c r="AC547" s="1">
        <f>(Table2[[#This Row],[Close Price]]/Table2[[#This Row],[Day Low]])-1</f>
        <v>2.8957528957529455E-3</v>
      </c>
      <c r="AD547" s="1">
        <f>(Table2[[#This Row],[Day High]]/Table2[[#This Row],[Close Price]])-1</f>
        <v>1.7324350336862304E-2</v>
      </c>
      <c r="AE547" s="1">
        <f>(Table2[[#This Row],[Close Price]]/Table2[[#This Row],[Current Week Low]])-1</f>
        <v>2.7187345526445972E-2</v>
      </c>
      <c r="AF547" s="1">
        <f>(Table2[[#This Row],[Current Week High]]/Table2[[#This Row],[Close Price]])-1</f>
        <v>1.7324350336862304E-2</v>
      </c>
      <c r="AG547" s="1">
        <f>(Table2[[#This Row],[Close Price]]/Table2[[#This Row],[Current Month Low]])-1</f>
        <v>2.7187345526445972E-2</v>
      </c>
      <c r="AH547" s="1">
        <f>(Table2[[#This Row],[Current Month High]]/Table2[[#This Row],[Close Price]])-1</f>
        <v>1.7324350336862304E-2</v>
      </c>
      <c r="AI547">
        <v>58.084696823869002</v>
      </c>
      <c r="AJ547">
        <v>24.431137724550901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-0.17</v>
      </c>
      <c r="AM547" t="s">
        <v>3202</v>
      </c>
      <c r="AN547">
        <v>3.69</v>
      </c>
      <c r="AO547" t="s">
        <v>3203</v>
      </c>
      <c r="AP547">
        <v>4.9135957692658001E-2</v>
      </c>
      <c r="AQ547">
        <f>(Table2[[#This Row],[Sharpe Ratio]]-AVERAGE(Table2[Sharpe Ratio]))/_xlfn.STDEV.P(Table2[Sharpe Ratio])</f>
        <v>-0.16889333520202646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467</v>
      </c>
      <c r="AT547">
        <f>_xlfn.RANK.AVG(Table2[[#This Row],[6M Return vs Nifty Z-Score]],Table2[6M Return vs Nifty Z-Score])</f>
        <v>627</v>
      </c>
      <c r="AU547">
        <f>_xlfn.RANK.AVG(Table2[[#This Row],[Sharpe Ratio Z-Score]],Table2[Sharpe Ratio Z-Score])</f>
        <v>389</v>
      </c>
      <c r="AV547">
        <f>(Table2[[#This Row],[Rank 1Y]]+Table2[[#This Row],[Rank 6M]]+Table2[[#This Row],[Rank Sharpe]])/3</f>
        <v>494.33333333333331</v>
      </c>
    </row>
    <row r="548" spans="1:48" x14ac:dyDescent="0.3">
      <c r="A548" t="s">
        <v>1328</v>
      </c>
      <c r="B548" t="s">
        <v>1329</v>
      </c>
      <c r="C548" t="s">
        <v>3167</v>
      </c>
      <c r="D548" t="s">
        <v>240</v>
      </c>
      <c r="E548">
        <v>8778.5478397000006</v>
      </c>
      <c r="F548">
        <v>445.65</v>
      </c>
      <c r="G548">
        <v>11.040624144862599</v>
      </c>
      <c r="H548">
        <f>(Table2[[#This Row],[1Y Return vs Nifty]]-AVERAGE(Table2[1Y Return vs Nifty]))/_xlfn.STDEV.P(Table2[1Y Return vs Nifty])</f>
        <v>-0.2236387009863893</v>
      </c>
      <c r="I548">
        <v>-78.400656273143895</v>
      </c>
      <c r="J548">
        <f>(Table2[[#This Row],[1M Return vs Nifty]]-AVERAGE(Table2[1M Return vs Nifty]))/_xlfn.STDEV.P(Table2[1M Return vs Nifty])</f>
        <v>-8.323849395105567</v>
      </c>
      <c r="K548">
        <v>-14.8319526634886</v>
      </c>
      <c r="L548">
        <f>(Table2[[#This Row],[6M Return vs Nifty]]-AVERAGE(Table2[6M Return vs Nifty]))/_xlfn.STDEV.P(Table2[6M Return vs Nifty])</f>
        <v>-0.77519183872078301</v>
      </c>
      <c r="M548">
        <v>5.7908888152241103</v>
      </c>
      <c r="N548">
        <f>(Table2[[#This Row],[1W Return vs Nifty]]-AVERAGE(Table2[1W Return vs Nifty]))/_xlfn.STDEV.P(Table2[1W Return vs Nifty])</f>
        <v>0.73400376386552701</v>
      </c>
      <c r="O548">
        <v>447.69</v>
      </c>
      <c r="P548">
        <v>447.231343701274</v>
      </c>
      <c r="Q548">
        <v>418.79322740721602</v>
      </c>
      <c r="R548">
        <v>56.924780011852398</v>
      </c>
      <c r="S548" s="1">
        <f>(Table2[[#This Row],[Close Price]]-Table2[[#This Row],[20D EMA]])/Table2[[#This Row],[20D EMA]]</f>
        <v>-4.556724519198598E-3</v>
      </c>
      <c r="T548" s="1">
        <f>(Table2[[#This Row],[Close Price]]-Table2[[#This Row],[50D EMA]])/Table2[[#This Row],[50D EMA]]</f>
        <v>-3.535851687376977E-3</v>
      </c>
      <c r="U548" s="1">
        <f>(Table2[[#This Row],[Close Price]]-Table2[[#This Row],[200D EMA]])/Table2[[#This Row],[200D EMA]]</f>
        <v>6.4128956332595174E-2</v>
      </c>
      <c r="V548">
        <v>0.20285218844915701</v>
      </c>
      <c r="W548">
        <v>443.4</v>
      </c>
      <c r="X548">
        <v>462</v>
      </c>
      <c r="Y548">
        <v>425.25</v>
      </c>
      <c r="Z548">
        <v>462</v>
      </c>
      <c r="AA548">
        <v>425.25</v>
      </c>
      <c r="AB548">
        <v>462</v>
      </c>
      <c r="AC548" s="1">
        <f>(Table2[[#This Row],[Close Price]]/Table2[[#This Row],[Day Low]])-1</f>
        <v>5.0744248985115092E-3</v>
      </c>
      <c r="AD548" s="1">
        <f>(Table2[[#This Row],[Day High]]/Table2[[#This Row],[Close Price]])-1</f>
        <v>3.6687983843823657E-2</v>
      </c>
      <c r="AE548" s="1">
        <f>(Table2[[#This Row],[Close Price]]/Table2[[#This Row],[Current Week Low]])-1</f>
        <v>4.7971781305114591E-2</v>
      </c>
      <c r="AF548" s="1">
        <f>(Table2[[#This Row],[Current Week High]]/Table2[[#This Row],[Close Price]])-1</f>
        <v>3.6687983843823657E-2</v>
      </c>
      <c r="AG548" s="1">
        <f>(Table2[[#This Row],[Close Price]]/Table2[[#This Row],[Current Month Low]])-1</f>
        <v>4.7971781305114591E-2</v>
      </c>
      <c r="AH548" s="1">
        <f>(Table2[[#This Row],[Current Month High]]/Table2[[#This Row],[Close Price]])-1</f>
        <v>3.6687983843823657E-2</v>
      </c>
      <c r="AI548">
        <v>23.101088297991701</v>
      </c>
      <c r="AJ548">
        <v>43.388030888030798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0.15</v>
      </c>
      <c r="AM548" t="s">
        <v>3203</v>
      </c>
      <c r="AN548">
        <v>3.92</v>
      </c>
      <c r="AO548" t="s">
        <v>3203</v>
      </c>
      <c r="AP548">
        <v>3.5523901485299998E-3</v>
      </c>
      <c r="AQ548">
        <f>(Table2[[#This Row],[Sharpe Ratio]]-AVERAGE(Table2[Sharpe Ratio]))/_xlfn.STDEV.P(Table2[Sharpe Ratio])</f>
        <v>-0.71270723533905589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-9.3013834062862681</v>
      </c>
      <c r="AS548">
        <f>_xlfn.RANK.AVG(Table2[[#This Row],[1Y Return vs Nifty Z-Score]],Table2[1Y Return vs Nifty Z-Score])</f>
        <v>370</v>
      </c>
      <c r="AT548">
        <f>_xlfn.RANK.AVG(Table2[[#This Row],[6M Return vs Nifty Z-Score]],Table2[6M Return vs Nifty Z-Score])</f>
        <v>597</v>
      </c>
      <c r="AU548">
        <f>_xlfn.RANK.AVG(Table2[[#This Row],[Sharpe Ratio Z-Score]],Table2[Sharpe Ratio Z-Score])</f>
        <v>517</v>
      </c>
      <c r="AV548">
        <f>(Table2[[#This Row],[Rank 1Y]]+Table2[[#This Row],[Rank 6M]]+Table2[[#This Row],[Rank Sharpe]])/3</f>
        <v>494.66666666666669</v>
      </c>
    </row>
    <row r="549" spans="1:48" hidden="1" x14ac:dyDescent="0.3">
      <c r="A549" t="s">
        <v>132</v>
      </c>
      <c r="B549" t="s">
        <v>133</v>
      </c>
      <c r="C549" t="s">
        <v>3157</v>
      </c>
      <c r="D549" t="s">
        <v>54</v>
      </c>
      <c r="E549">
        <v>207148.83094973999</v>
      </c>
      <c r="F549">
        <v>321.55</v>
      </c>
      <c r="G549">
        <v>23.347425621389998</v>
      </c>
      <c r="H549">
        <f>(Table2[[#This Row],[1Y Return vs Nifty]]-AVERAGE(Table2[1Y Return vs Nifty]))/_xlfn.STDEV.P(Table2[1Y Return vs Nifty])</f>
        <v>-5.7834251210840456E-3</v>
      </c>
      <c r="I549">
        <v>-3.7268924713875902</v>
      </c>
      <c r="J549">
        <f>(Table2[[#This Row],[1M Return vs Nifty]]-AVERAGE(Table2[1M Return vs Nifty]))/_xlfn.STDEV.P(Table2[1M Return vs Nifty])</f>
        <v>-0.46947390232010267</v>
      </c>
      <c r="K549">
        <v>-18.245451202268601</v>
      </c>
      <c r="L549">
        <f>(Table2[[#This Row],[6M Return vs Nifty]]-AVERAGE(Table2[6M Return vs Nifty]))/_xlfn.STDEV.P(Table2[6M Return vs Nifty])</f>
        <v>-0.88592928166147356</v>
      </c>
      <c r="M549">
        <v>2.0748661557196</v>
      </c>
      <c r="N549">
        <f>(Table2[[#This Row],[1W Return vs Nifty]]-AVERAGE(Table2[1W Return vs Nifty]))/_xlfn.STDEV.P(Table2[1W Return vs Nifty])</f>
        <v>-0.20942614242356763</v>
      </c>
      <c r="O549">
        <v>325.92</v>
      </c>
      <c r="P549">
        <v>332.50830022312198</v>
      </c>
      <c r="Q549">
        <v>316.65581188333903</v>
      </c>
      <c r="R549">
        <v>53.254862464132998</v>
      </c>
      <c r="S549">
        <f>(Table2[[#This Row],[Close Price]]-Table2[[#This Row],[20D EMA]])/Table2[[#This Row],[20D EMA]]</f>
        <v>-1.3408198330878756E-2</v>
      </c>
      <c r="T549">
        <f>(Table2[[#This Row],[Close Price]]-Table2[[#This Row],[50D EMA]])/Table2[[#This Row],[50D EMA]]</f>
        <v>-3.2956471209195842E-2</v>
      </c>
      <c r="U549">
        <f>(Table2[[#This Row],[Close Price]]-Table2[[#This Row],[200D EMA]])/Table2[[#This Row],[200D EMA]]</f>
        <v>1.5455860694778849E-2</v>
      </c>
      <c r="V549">
        <v>0.47256069312093302</v>
      </c>
      <c r="W549">
        <v>320.55</v>
      </c>
      <c r="X549">
        <v>328.5</v>
      </c>
      <c r="Y549">
        <v>318.75</v>
      </c>
      <c r="Z549">
        <v>328.5</v>
      </c>
      <c r="AA549">
        <v>318.75</v>
      </c>
      <c r="AB549">
        <v>328.5</v>
      </c>
      <c r="AC549" s="1">
        <f>(Table2[[#This Row],[Close Price]]/Table2[[#This Row],[Day Low]])-1</f>
        <v>3.1196381219777969E-3</v>
      </c>
      <c r="AD549" s="1">
        <f>(Table2[[#This Row],[Day High]]/Table2[[#This Row],[Close Price]])-1</f>
        <v>2.1614056911833268E-2</v>
      </c>
      <c r="AE549" s="1">
        <f>(Table2[[#This Row],[Close Price]]/Table2[[#This Row],[Current Week Low]])-1</f>
        <v>8.784313725490156E-3</v>
      </c>
      <c r="AF549" s="1">
        <f>(Table2[[#This Row],[Current Week High]]/Table2[[#This Row],[Close Price]])-1</f>
        <v>2.1614056911833268E-2</v>
      </c>
      <c r="AG549" s="1">
        <f>(Table2[[#This Row],[Close Price]]/Table2[[#This Row],[Current Month Low]])-1</f>
        <v>8.784313725490156E-3</v>
      </c>
      <c r="AH549" s="1">
        <f>(Table2[[#This Row],[Current Month High]]/Table2[[#This Row],[Close Price]])-1</f>
        <v>2.1614056911833268E-2</v>
      </c>
      <c r="AI549">
        <v>22.7491836417353</v>
      </c>
      <c r="AJ549">
        <v>50.397567820392801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-0.06</v>
      </c>
      <c r="AM549" t="s">
        <v>3202</v>
      </c>
      <c r="AN549">
        <v>2.39</v>
      </c>
      <c r="AO549" t="s">
        <v>3203</v>
      </c>
      <c r="AQ549">
        <f>(Table2[[#This Row],[Sharpe Ratio]]-AVERAGE(Table2[Sharpe Ratio]))/_xlfn.STDEV.P(Table2[Sharpe Ratio])</f>
        <v>-0.75508740094610949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302</v>
      </c>
      <c r="AT549">
        <f>_xlfn.RANK.AVG(Table2[[#This Row],[6M Return vs Nifty Z-Score]],Table2[6M Return vs Nifty Z-Score])</f>
        <v>635</v>
      </c>
      <c r="AU549">
        <f>_xlfn.RANK.AVG(Table2[[#This Row],[Sharpe Ratio Z-Score]],Table2[Sharpe Ratio Z-Score])</f>
        <v>547.5</v>
      </c>
      <c r="AV549">
        <f>(Table2[[#This Row],[Rank 1Y]]+Table2[[#This Row],[Rank 6M]]+Table2[[#This Row],[Rank Sharpe]])/3</f>
        <v>494.83333333333331</v>
      </c>
    </row>
    <row r="550" spans="1:48" hidden="1" x14ac:dyDescent="0.3">
      <c r="A550" t="s">
        <v>1147</v>
      </c>
      <c r="B550" t="s">
        <v>1148</v>
      </c>
      <c r="C550" t="s">
        <v>3156</v>
      </c>
      <c r="D550" t="s">
        <v>257</v>
      </c>
      <c r="E550">
        <v>10833.089569874999</v>
      </c>
      <c r="F550">
        <v>2070</v>
      </c>
      <c r="G550">
        <v>-23.443651328517198</v>
      </c>
      <c r="H550">
        <f>(Table2[[#This Row],[1Y Return vs Nifty]]-AVERAGE(Table2[1Y Return vs Nifty]))/_xlfn.STDEV.P(Table2[1Y Return vs Nifty])</f>
        <v>-0.83408011914016256</v>
      </c>
      <c r="I550">
        <v>-5.1933569887792901</v>
      </c>
      <c r="J550">
        <f>(Table2[[#This Row],[1M Return vs Nifty]]-AVERAGE(Table2[1M Return vs Nifty]))/_xlfn.STDEV.P(Table2[1M Return vs Nifty])</f>
        <v>-0.623720352211382</v>
      </c>
      <c r="K550">
        <v>-1.0200937046223399</v>
      </c>
      <c r="L550">
        <f>(Table2[[#This Row],[6M Return vs Nifty]]-AVERAGE(Table2[6M Return vs Nifty]))/_xlfn.STDEV.P(Table2[6M Return vs Nifty])</f>
        <v>-0.32712076853102934</v>
      </c>
      <c r="M550">
        <v>2.61365962406876</v>
      </c>
      <c r="N550">
        <f>(Table2[[#This Row],[1W Return vs Nifty]]-AVERAGE(Table2[1W Return vs Nifty]))/_xlfn.STDEV.P(Table2[1W Return vs Nifty])</f>
        <v>-7.2636376071173472E-2</v>
      </c>
      <c r="O550">
        <v>2009.88</v>
      </c>
      <c r="P550">
        <v>2066.11494764084</v>
      </c>
      <c r="Q550">
        <v>2035.89786917986</v>
      </c>
      <c r="R550">
        <v>51.943007082520403</v>
      </c>
      <c r="S550">
        <f>(Table2[[#This Row],[Close Price]]-Table2[[#This Row],[20D EMA]])/Table2[[#This Row],[20D EMA]]</f>
        <v>2.9912233566183E-2</v>
      </c>
      <c r="T550">
        <f>(Table2[[#This Row],[Close Price]]-Table2[[#This Row],[50D EMA]])/Table2[[#This Row],[50D EMA]]</f>
        <v>1.8803660288098122E-3</v>
      </c>
      <c r="U550">
        <f>(Table2[[#This Row],[Close Price]]-Table2[[#This Row],[200D EMA]])/Table2[[#This Row],[200D EMA]]</f>
        <v>1.6750413336734667E-2</v>
      </c>
      <c r="V550">
        <v>0.70451253563500604</v>
      </c>
      <c r="W550">
        <v>1972.5</v>
      </c>
      <c r="X550">
        <v>2092</v>
      </c>
      <c r="Y550">
        <v>1890.05</v>
      </c>
      <c r="Z550">
        <v>2092</v>
      </c>
      <c r="AA550">
        <v>1890.05</v>
      </c>
      <c r="AB550">
        <v>2092</v>
      </c>
      <c r="AC550" s="1">
        <f>(Table2[[#This Row],[Close Price]]/Table2[[#This Row],[Day Low]])-1</f>
        <v>4.9429657794676896E-2</v>
      </c>
      <c r="AD550" s="1">
        <f>(Table2[[#This Row],[Day High]]/Table2[[#This Row],[Close Price]])-1</f>
        <v>1.0628019323671412E-2</v>
      </c>
      <c r="AE550" s="1">
        <f>(Table2[[#This Row],[Close Price]]/Table2[[#This Row],[Current Week Low]])-1</f>
        <v>9.5209121451813372E-2</v>
      </c>
      <c r="AF550" s="1">
        <f>(Table2[[#This Row],[Current Week High]]/Table2[[#This Row],[Close Price]])-1</f>
        <v>1.0628019323671412E-2</v>
      </c>
      <c r="AG550" s="1">
        <f>(Table2[[#This Row],[Close Price]]/Table2[[#This Row],[Current Month Low]])-1</f>
        <v>9.5209121451813372E-2</v>
      </c>
      <c r="AH550" s="1">
        <f>(Table2[[#This Row],[Current Month High]]/Table2[[#This Row],[Close Price]])-1</f>
        <v>1.0628019323671412E-2</v>
      </c>
      <c r="AI550">
        <v>32.746376811594203</v>
      </c>
      <c r="AJ550">
        <v>29.374999999999901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-0.05</v>
      </c>
      <c r="AM550" t="s">
        <v>3202</v>
      </c>
      <c r="AN550">
        <v>1.89</v>
      </c>
      <c r="AO550" t="s">
        <v>3203</v>
      </c>
      <c r="AP550">
        <v>2.5357879034318999E-2</v>
      </c>
      <c r="AQ550">
        <f>(Table2[[#This Row],[Sharpe Ratio]]-AVERAGE(Table2[Sharpe Ratio]))/_xlfn.STDEV.P(Table2[Sharpe Ratio])</f>
        <v>-0.45256682522534358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613</v>
      </c>
      <c r="AT550">
        <f>_xlfn.RANK.AVG(Table2[[#This Row],[6M Return vs Nifty Z-Score]],Table2[6M Return vs Nifty Z-Score])</f>
        <v>416</v>
      </c>
      <c r="AU550">
        <f>_xlfn.RANK.AVG(Table2[[#This Row],[Sharpe Ratio Z-Score]],Table2[Sharpe Ratio Z-Score])</f>
        <v>460</v>
      </c>
      <c r="AV550">
        <f>(Table2[[#This Row],[Rank 1Y]]+Table2[[#This Row],[Rank 6M]]+Table2[[#This Row],[Rank Sharpe]])/3</f>
        <v>496.33333333333331</v>
      </c>
    </row>
    <row r="551" spans="1:48" hidden="1" x14ac:dyDescent="0.3">
      <c r="A551" t="s">
        <v>446</v>
      </c>
      <c r="B551" t="s">
        <v>447</v>
      </c>
      <c r="C551" t="s">
        <v>3163</v>
      </c>
      <c r="D551" t="s">
        <v>414</v>
      </c>
      <c r="E551">
        <v>51578.045628765001</v>
      </c>
      <c r="F551">
        <v>121025.95</v>
      </c>
      <c r="G551">
        <v>-11.7831330071299</v>
      </c>
      <c r="H551">
        <f>(Table2[[#This Row],[1Y Return vs Nifty]]-AVERAGE(Table2[1Y Return vs Nifty]))/_xlfn.STDEV.P(Table2[1Y Return vs Nifty])</f>
        <v>-0.62766536218780844</v>
      </c>
      <c r="I551">
        <v>-7.5104044370323999</v>
      </c>
      <c r="J551">
        <f>(Table2[[#This Row],[1M Return vs Nifty]]-AVERAGE(Table2[1M Return vs Nifty]))/_xlfn.STDEV.P(Table2[1M Return vs Nifty])</f>
        <v>-0.8674332677876595</v>
      </c>
      <c r="K551">
        <v>-11.3068222128879</v>
      </c>
      <c r="L551">
        <f>(Table2[[#This Row],[6M Return vs Nifty]]-AVERAGE(Table2[6M Return vs Nifty]))/_xlfn.STDEV.P(Table2[6M Return vs Nifty])</f>
        <v>-0.66083294045349306</v>
      </c>
      <c r="M551">
        <v>-0.37361503994469197</v>
      </c>
      <c r="N551">
        <f>(Table2[[#This Row],[1W Return vs Nifty]]-AVERAGE(Table2[1W Return vs Nifty]))/_xlfn.STDEV.P(Table2[1W Return vs Nifty])</f>
        <v>-0.83105055019404717</v>
      </c>
      <c r="O551">
        <v>125056.35</v>
      </c>
      <c r="P551">
        <v>129401.62389244699</v>
      </c>
      <c r="Q551">
        <v>129203.492607149</v>
      </c>
      <c r="R551">
        <v>35.6672347105334</v>
      </c>
      <c r="S551">
        <f>(Table2[[#This Row],[Close Price]]-Table2[[#This Row],[20D EMA]])/Table2[[#This Row],[20D EMA]]</f>
        <v>-3.2228671314971279E-2</v>
      </c>
      <c r="T551">
        <f>(Table2[[#This Row],[Close Price]]-Table2[[#This Row],[50D EMA]])/Table2[[#This Row],[50D EMA]]</f>
        <v>-6.4726188439555396E-2</v>
      </c>
      <c r="U551">
        <f>(Table2[[#This Row],[Close Price]]-Table2[[#This Row],[200D EMA]])/Table2[[#This Row],[200D EMA]]</f>
        <v>-6.3291962485977973E-2</v>
      </c>
      <c r="V551">
        <v>0.84530984452774605</v>
      </c>
      <c r="W551">
        <v>120231.1</v>
      </c>
      <c r="X551">
        <v>122333.65</v>
      </c>
      <c r="Y551">
        <v>118000</v>
      </c>
      <c r="Z551">
        <v>123830.3</v>
      </c>
      <c r="AA551">
        <v>118000</v>
      </c>
      <c r="AB551">
        <v>123830.3</v>
      </c>
      <c r="AC551" s="1">
        <f>(Table2[[#This Row],[Close Price]]/Table2[[#This Row],[Day Low]])-1</f>
        <v>6.6110182806278228E-3</v>
      </c>
      <c r="AD551" s="1">
        <f>(Table2[[#This Row],[Day High]]/Table2[[#This Row],[Close Price]])-1</f>
        <v>1.0805120719977745E-2</v>
      </c>
      <c r="AE551" s="1">
        <f>(Table2[[#This Row],[Close Price]]/Table2[[#This Row],[Current Week Low]])-1</f>
        <v>2.5643644067796512E-2</v>
      </c>
      <c r="AF551" s="1">
        <f>(Table2[[#This Row],[Current Week High]]/Table2[[#This Row],[Close Price]])-1</f>
        <v>2.3171476860954332E-2</v>
      </c>
      <c r="AG551" s="1">
        <f>(Table2[[#This Row],[Close Price]]/Table2[[#This Row],[Current Month Low]])-1</f>
        <v>2.5643644067796512E-2</v>
      </c>
      <c r="AH551" s="1">
        <f>(Table2[[#This Row],[Current Month High]]/Table2[[#This Row],[Close Price]])-1</f>
        <v>2.3171476860954332E-2</v>
      </c>
      <c r="AI551">
        <v>25.134320366830401</v>
      </c>
      <c r="AJ551">
        <v>13.099855571613499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-0.06</v>
      </c>
      <c r="AM551" t="s">
        <v>3202</v>
      </c>
      <c r="AN551">
        <v>-4.26</v>
      </c>
      <c r="AO551" t="s">
        <v>3202</v>
      </c>
      <c r="AP551">
        <v>4.8477422466179997E-2</v>
      </c>
      <c r="AQ551">
        <f>(Table2[[#This Row],[Sharpe Ratio]]-AVERAGE(Table2[Sharpe Ratio]))/_xlfn.STDEV.P(Table2[Sharpe Ratio])</f>
        <v>-0.17674968847104036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543</v>
      </c>
      <c r="AT551">
        <f>_xlfn.RANK.AVG(Table2[[#This Row],[6M Return vs Nifty Z-Score]],Table2[6M Return vs Nifty Z-Score])</f>
        <v>558</v>
      </c>
      <c r="AU551">
        <f>_xlfn.RANK.AVG(Table2[[#This Row],[Sharpe Ratio Z-Score]],Table2[Sharpe Ratio Z-Score])</f>
        <v>392</v>
      </c>
      <c r="AV551">
        <f>(Table2[[#This Row],[Rank 1Y]]+Table2[[#This Row],[Rank 6M]]+Table2[[#This Row],[Rank Sharpe]])/3</f>
        <v>497.66666666666669</v>
      </c>
    </row>
    <row r="552" spans="1:48" hidden="1" x14ac:dyDescent="0.3">
      <c r="A552" t="s">
        <v>322</v>
      </c>
      <c r="B552" t="s">
        <v>323</v>
      </c>
      <c r="C552" t="s">
        <v>3159</v>
      </c>
      <c r="D552" t="s">
        <v>202</v>
      </c>
      <c r="E552">
        <v>83903.316371419904</v>
      </c>
      <c r="F552">
        <v>631.65</v>
      </c>
      <c r="G552">
        <v>-4.2553910275346496</v>
      </c>
      <c r="H552">
        <f>(Table2[[#This Row],[1Y Return vs Nifty]]-AVERAGE(Table2[1Y Return vs Nifty]))/_xlfn.STDEV.P(Table2[1Y Return vs Nifty])</f>
        <v>-0.49440910476499766</v>
      </c>
      <c r="I552">
        <v>-3.5938796609364898</v>
      </c>
      <c r="J552">
        <f>(Table2[[#This Row],[1M Return vs Nifty]]-AVERAGE(Table2[1M Return vs Nifty]))/_xlfn.STDEV.P(Table2[1M Return vs Nifty])</f>
        <v>-0.455483278231471</v>
      </c>
      <c r="K552">
        <v>-0.25317230451010803</v>
      </c>
      <c r="L552">
        <f>(Table2[[#This Row],[6M Return vs Nifty]]-AVERAGE(Table2[6M Return vs Nifty]))/_xlfn.STDEV.P(Table2[6M Return vs Nifty])</f>
        <v>-0.30224104064478979</v>
      </c>
      <c r="M552">
        <v>0.38060474014143297</v>
      </c>
      <c r="N552">
        <f>(Table2[[#This Row],[1W Return vs Nifty]]-AVERAGE(Table2[1W Return vs Nifty]))/_xlfn.STDEV.P(Table2[1W Return vs Nifty])</f>
        <v>-0.63956799972356315</v>
      </c>
      <c r="O552">
        <v>651.59</v>
      </c>
      <c r="P552">
        <v>661.464617941391</v>
      </c>
      <c r="Q552">
        <v>620.02571430917806</v>
      </c>
      <c r="R552">
        <v>50.304240069645601</v>
      </c>
      <c r="S552">
        <f>(Table2[[#This Row],[Close Price]]-Table2[[#This Row],[20D EMA]])/Table2[[#This Row],[20D EMA]]</f>
        <v>-3.0602065716171294E-2</v>
      </c>
      <c r="T552">
        <f>(Table2[[#This Row],[Close Price]]-Table2[[#This Row],[50D EMA]])/Table2[[#This Row],[50D EMA]]</f>
        <v>-4.5073639817924081E-2</v>
      </c>
      <c r="U552">
        <f>(Table2[[#This Row],[Close Price]]-Table2[[#This Row],[200D EMA]])/Table2[[#This Row],[200D EMA]]</f>
        <v>1.8748070317976245E-2</v>
      </c>
      <c r="V552">
        <v>1.13217345887951</v>
      </c>
      <c r="W552">
        <v>630.20000000000005</v>
      </c>
      <c r="X552">
        <v>648.4</v>
      </c>
      <c r="Y552">
        <v>624.79999999999995</v>
      </c>
      <c r="Z552">
        <v>650</v>
      </c>
      <c r="AA552">
        <v>624.79999999999995</v>
      </c>
      <c r="AB552">
        <v>650.95000000000005</v>
      </c>
      <c r="AC552" s="1">
        <f>(Table2[[#This Row],[Close Price]]/Table2[[#This Row],[Day Low]])-1</f>
        <v>2.3008568708344779E-3</v>
      </c>
      <c r="AD552" s="1">
        <f>(Table2[[#This Row],[Day High]]/Table2[[#This Row],[Close Price]])-1</f>
        <v>2.6517850075199911E-2</v>
      </c>
      <c r="AE552" s="1">
        <f>(Table2[[#This Row],[Close Price]]/Table2[[#This Row],[Current Week Low]])-1</f>
        <v>1.0963508322663351E-2</v>
      </c>
      <c r="AF552" s="1">
        <f>(Table2[[#This Row],[Current Week High]]/Table2[[#This Row],[Close Price]])-1</f>
        <v>2.9050898440592166E-2</v>
      </c>
      <c r="AG552" s="1">
        <f>(Table2[[#This Row],[Close Price]]/Table2[[#This Row],[Current Month Low]])-1</f>
        <v>1.0963508322663351E-2</v>
      </c>
      <c r="AH552" s="1">
        <f>(Table2[[#This Row],[Current Month High]]/Table2[[#This Row],[Close Price]])-1</f>
        <v>3.05548959075439E-2</v>
      </c>
      <c r="AI552">
        <v>13.963429114224599</v>
      </c>
      <c r="AJ552">
        <v>29.888957433682801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0.01</v>
      </c>
      <c r="AM552" t="s">
        <v>3203</v>
      </c>
      <c r="AN552">
        <v>-3.86</v>
      </c>
      <c r="AO552" t="s">
        <v>3202</v>
      </c>
      <c r="AP552">
        <v>-1.1008627053466001E-2</v>
      </c>
      <c r="AQ552">
        <f>(Table2[[#This Row],[Sharpe Ratio]]-AVERAGE(Table2[Sharpe Ratio]))/_xlfn.STDEV.P(Table2[Sharpe Ratio])</f>
        <v>-0.88642079005181917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490</v>
      </c>
      <c r="AT552">
        <f>_xlfn.RANK.AVG(Table2[[#This Row],[6M Return vs Nifty Z-Score]],Table2[6M Return vs Nifty Z-Score])</f>
        <v>411</v>
      </c>
      <c r="AU552">
        <f>_xlfn.RANK.AVG(Table2[[#This Row],[Sharpe Ratio Z-Score]],Table2[Sharpe Ratio Z-Score])</f>
        <v>599</v>
      </c>
      <c r="AV552">
        <f>(Table2[[#This Row],[Rank 1Y]]+Table2[[#This Row],[Rank 6M]]+Table2[[#This Row],[Rank Sharpe]])/3</f>
        <v>500</v>
      </c>
    </row>
    <row r="553" spans="1:48" hidden="1" x14ac:dyDescent="0.3">
      <c r="A553" t="s">
        <v>389</v>
      </c>
      <c r="B553" t="s">
        <v>390</v>
      </c>
      <c r="C553" t="s">
        <v>3167</v>
      </c>
      <c r="D553" t="s">
        <v>391</v>
      </c>
      <c r="E553">
        <v>59498.750773649997</v>
      </c>
      <c r="F553">
        <v>4676.75</v>
      </c>
      <c r="G553">
        <v>-17.025947315520799</v>
      </c>
      <c r="H553">
        <f>(Table2[[#This Row],[1Y Return vs Nifty]]-AVERAGE(Table2[1Y Return vs Nifty]))/_xlfn.STDEV.P(Table2[1Y Return vs Nifty])</f>
        <v>-0.72047377870801665</v>
      </c>
      <c r="I553">
        <v>-9.5836630422752194</v>
      </c>
      <c r="J553">
        <f>(Table2[[#This Row],[1M Return vs Nifty]]-AVERAGE(Table2[1M Return vs Nifty]))/_xlfn.STDEV.P(Table2[1M Return vs Nifty])</f>
        <v>-1.0855038557716388</v>
      </c>
      <c r="K553">
        <v>-19.379160565006199</v>
      </c>
      <c r="L553">
        <f>(Table2[[#This Row],[6M Return vs Nifty]]-AVERAGE(Table2[6M Return vs Nifty]))/_xlfn.STDEV.P(Table2[6M Return vs Nifty])</f>
        <v>-0.92270799254744662</v>
      </c>
      <c r="M553">
        <v>7.3809648509290202</v>
      </c>
      <c r="N553">
        <f>(Table2[[#This Row],[1W Return vs Nifty]]-AVERAGE(Table2[1W Return vs Nifty]))/_xlfn.STDEV.P(Table2[1W Return vs Nifty])</f>
        <v>1.137694866641968</v>
      </c>
      <c r="O553">
        <v>4656.29</v>
      </c>
      <c r="P553">
        <v>4956.3124280718603</v>
      </c>
      <c r="Q553">
        <v>4923.52661305529</v>
      </c>
      <c r="R553">
        <v>57.912345544032199</v>
      </c>
      <c r="S553">
        <f>(Table2[[#This Row],[Close Price]]-Table2[[#This Row],[20D EMA]])/Table2[[#This Row],[20D EMA]]</f>
        <v>4.3940562121345611E-3</v>
      </c>
      <c r="T553">
        <f>(Table2[[#This Row],[Close Price]]-Table2[[#This Row],[50D EMA]])/Table2[[#This Row],[50D EMA]]</f>
        <v>-5.6405327979014756E-2</v>
      </c>
      <c r="U553">
        <f>(Table2[[#This Row],[Close Price]]-Table2[[#This Row],[200D EMA]])/Table2[[#This Row],[200D EMA]]</f>
        <v>-5.0121921226328664E-2</v>
      </c>
      <c r="V553">
        <v>1.66384019372337</v>
      </c>
      <c r="W553">
        <v>4615</v>
      </c>
      <c r="X553">
        <v>4750</v>
      </c>
      <c r="Y553">
        <v>4162.6000000000004</v>
      </c>
      <c r="Z553">
        <v>4750</v>
      </c>
      <c r="AA553">
        <v>4162.6000000000004</v>
      </c>
      <c r="AB553">
        <v>4750</v>
      </c>
      <c r="AC553" s="1">
        <f>(Table2[[#This Row],[Close Price]]/Table2[[#This Row],[Day Low]])-1</f>
        <v>1.3380281690140938E-2</v>
      </c>
      <c r="AD553" s="1">
        <f>(Table2[[#This Row],[Day High]]/Table2[[#This Row],[Close Price]])-1</f>
        <v>1.5662586197680017E-2</v>
      </c>
      <c r="AE553" s="1">
        <f>(Table2[[#This Row],[Close Price]]/Table2[[#This Row],[Current Week Low]])-1</f>
        <v>0.12351655215490309</v>
      </c>
      <c r="AF553" s="1">
        <f>(Table2[[#This Row],[Current Week High]]/Table2[[#This Row],[Close Price]])-1</f>
        <v>1.5662586197680017E-2</v>
      </c>
      <c r="AG553" s="1">
        <f>(Table2[[#This Row],[Close Price]]/Table2[[#This Row],[Current Month Low]])-1</f>
        <v>0.12351655215490309</v>
      </c>
      <c r="AH553" s="1">
        <f>(Table2[[#This Row],[Current Month High]]/Table2[[#This Row],[Close Price]])-1</f>
        <v>1.5662586197680017E-2</v>
      </c>
      <c r="AI553">
        <v>38.130111722884401</v>
      </c>
      <c r="AJ553">
        <v>29.873646209386202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-0.13</v>
      </c>
      <c r="AM553" t="s">
        <v>3202</v>
      </c>
      <c r="AN553">
        <v>4.25</v>
      </c>
      <c r="AO553" t="s">
        <v>3203</v>
      </c>
      <c r="AP553">
        <v>8.3523425951080005E-2</v>
      </c>
      <c r="AQ553">
        <f>(Table2[[#This Row],[Sharpe Ratio]]-AVERAGE(Table2[Sharpe Ratio]))/_xlfn.STDEV.P(Table2[Sharpe Ratio])</f>
        <v>0.24135062412273514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579</v>
      </c>
      <c r="AT553">
        <f>_xlfn.RANK.AVG(Table2[[#This Row],[6M Return vs Nifty Z-Score]],Table2[6M Return vs Nifty Z-Score])</f>
        <v>646</v>
      </c>
      <c r="AU553">
        <f>_xlfn.RANK.AVG(Table2[[#This Row],[Sharpe Ratio Z-Score]],Table2[Sharpe Ratio Z-Score])</f>
        <v>279</v>
      </c>
      <c r="AV553">
        <f>(Table2[[#This Row],[Rank 1Y]]+Table2[[#This Row],[Rank 6M]]+Table2[[#This Row],[Rank Sharpe]])/3</f>
        <v>501.33333333333331</v>
      </c>
    </row>
    <row r="554" spans="1:48" hidden="1" x14ac:dyDescent="0.3">
      <c r="A554" t="s">
        <v>2211</v>
      </c>
      <c r="B554" t="s">
        <v>2212</v>
      </c>
      <c r="C554" t="s">
        <v>3163</v>
      </c>
      <c r="D554" t="s">
        <v>264</v>
      </c>
      <c r="E554">
        <v>2672.156082</v>
      </c>
      <c r="F554">
        <v>277.55</v>
      </c>
      <c r="G554">
        <v>-16.951287245933202</v>
      </c>
      <c r="H554">
        <f>(Table2[[#This Row],[1Y Return vs Nifty]]-AVERAGE(Table2[1Y Return vs Nifty]))/_xlfn.STDEV.P(Table2[1Y Return vs Nifty])</f>
        <v>-0.71915214448102827</v>
      </c>
      <c r="I554">
        <v>-3.2254182769409399</v>
      </c>
      <c r="J554">
        <f>(Table2[[#This Row],[1M Return vs Nifty]]-AVERAGE(Table2[1M Return vs Nifty]))/_xlfn.STDEV.P(Table2[1M Return vs Nifty])</f>
        <v>-0.41672757720405879</v>
      </c>
      <c r="K554">
        <v>-16.9799560546716</v>
      </c>
      <c r="L554">
        <f>(Table2[[#This Row],[6M Return vs Nifty]]-AVERAGE(Table2[6M Return vs Nifty]))/_xlfn.STDEV.P(Table2[6M Return vs Nifty])</f>
        <v>-0.84487530284570134</v>
      </c>
      <c r="M554">
        <v>6.8024796203095299</v>
      </c>
      <c r="N554">
        <f>(Table2[[#This Row],[1W Return vs Nifty]]-AVERAGE(Table2[1W Return vs Nifty]))/_xlfn.STDEV.P(Table2[1W Return vs Nifty])</f>
        <v>0.99082809081188128</v>
      </c>
      <c r="O554">
        <v>271.08999999999997</v>
      </c>
      <c r="P554">
        <v>286.26652626127799</v>
      </c>
      <c r="Q554">
        <v>299.34567808802802</v>
      </c>
      <c r="R554">
        <v>60.9622536648398</v>
      </c>
      <c r="S554">
        <f>(Table2[[#This Row],[Close Price]]-Table2[[#This Row],[20D EMA]])/Table2[[#This Row],[20D EMA]]</f>
        <v>2.3829724445756158E-2</v>
      </c>
      <c r="T554">
        <f>(Table2[[#This Row],[Close Price]]-Table2[[#This Row],[50D EMA]])/Table2[[#This Row],[50D EMA]]</f>
        <v>-3.0448988832603944E-2</v>
      </c>
      <c r="U554">
        <f>(Table2[[#This Row],[Close Price]]-Table2[[#This Row],[200D EMA]])/Table2[[#This Row],[200D EMA]]</f>
        <v>-7.28110665476807E-2</v>
      </c>
      <c r="V554">
        <v>1.16260346322857</v>
      </c>
      <c r="W554">
        <v>275.05</v>
      </c>
      <c r="X554">
        <v>287</v>
      </c>
      <c r="Y554">
        <v>258.3</v>
      </c>
      <c r="Z554">
        <v>287</v>
      </c>
      <c r="AA554">
        <v>258.3</v>
      </c>
      <c r="AB554">
        <v>287</v>
      </c>
      <c r="AC554" s="1">
        <f>(Table2[[#This Row],[Close Price]]/Table2[[#This Row],[Day Low]])-1</f>
        <v>9.08925649881831E-3</v>
      </c>
      <c r="AD554" s="1">
        <f>(Table2[[#This Row],[Day High]]/Table2[[#This Row],[Close Price]])-1</f>
        <v>3.4047919293820783E-2</v>
      </c>
      <c r="AE554" s="1">
        <f>(Table2[[#This Row],[Close Price]]/Table2[[#This Row],[Current Week Low]])-1</f>
        <v>7.4525745257452591E-2</v>
      </c>
      <c r="AF554" s="1">
        <f>(Table2[[#This Row],[Current Week High]]/Table2[[#This Row],[Close Price]])-1</f>
        <v>3.4047919293820783E-2</v>
      </c>
      <c r="AG554" s="1">
        <f>(Table2[[#This Row],[Close Price]]/Table2[[#This Row],[Current Month Low]])-1</f>
        <v>7.4525745257452591E-2</v>
      </c>
      <c r="AH554" s="1">
        <f>(Table2[[#This Row],[Current Month High]]/Table2[[#This Row],[Close Price]])-1</f>
        <v>3.4047919293820783E-2</v>
      </c>
      <c r="AI554">
        <v>44.6766348405692</v>
      </c>
      <c r="AJ554">
        <v>14.406430338004901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-0.06</v>
      </c>
      <c r="AM554" t="s">
        <v>3202</v>
      </c>
      <c r="AN554">
        <v>6.42</v>
      </c>
      <c r="AO554" t="s">
        <v>3203</v>
      </c>
      <c r="AP554">
        <v>7.5518453532884E-2</v>
      </c>
      <c r="AQ554">
        <f>(Table2[[#This Row],[Sharpe Ratio]]-AVERAGE(Table2[Sharpe Ratio]))/_xlfn.STDEV.P(Table2[Sharpe Ratio])</f>
        <v>0.14585096260514313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578</v>
      </c>
      <c r="AT554">
        <f>_xlfn.RANK.AVG(Table2[[#This Row],[6M Return vs Nifty Z-Score]],Table2[6M Return vs Nifty Z-Score])</f>
        <v>621</v>
      </c>
      <c r="AU554">
        <f>_xlfn.RANK.AVG(Table2[[#This Row],[Sharpe Ratio Z-Score]],Table2[Sharpe Ratio Z-Score])</f>
        <v>305</v>
      </c>
      <c r="AV554">
        <f>(Table2[[#This Row],[Rank 1Y]]+Table2[[#This Row],[Rank 6M]]+Table2[[#This Row],[Rank Sharpe]])/3</f>
        <v>501.33333333333331</v>
      </c>
    </row>
    <row r="555" spans="1:48" hidden="1" x14ac:dyDescent="0.3">
      <c r="A555" t="s">
        <v>1667</v>
      </c>
      <c r="B555" t="s">
        <v>1668</v>
      </c>
      <c r="C555" t="s">
        <v>3162</v>
      </c>
      <c r="D555" t="s">
        <v>953</v>
      </c>
      <c r="E555">
        <v>5531.8035028479999</v>
      </c>
      <c r="F555">
        <v>185.98</v>
      </c>
      <c r="G555">
        <v>3.65473414813165</v>
      </c>
      <c r="H555">
        <f>(Table2[[#This Row],[1Y Return vs Nifty]]-AVERAGE(Table2[1Y Return vs Nifty]))/_xlfn.STDEV.P(Table2[1Y Return vs Nifty])</f>
        <v>-0.35438389142580196</v>
      </c>
      <c r="I555">
        <v>-5.3083293470617798</v>
      </c>
      <c r="J555">
        <f>(Table2[[#This Row],[1M Return vs Nifty]]-AVERAGE(Table2[1M Return vs Nifty]))/_xlfn.STDEV.P(Table2[1M Return vs Nifty])</f>
        <v>-0.63581343587647099</v>
      </c>
      <c r="K555">
        <v>-22.701178756448201</v>
      </c>
      <c r="L555">
        <f>(Table2[[#This Row],[6M Return vs Nifty]]-AVERAGE(Table2[6M Return vs Nifty]))/_xlfn.STDEV.P(Table2[6M Return vs Nifty])</f>
        <v>-1.0304777178727789</v>
      </c>
      <c r="M555">
        <v>0.99188499636143201</v>
      </c>
      <c r="N555">
        <f>(Table2[[#This Row],[1W Return vs Nifty]]-AVERAGE(Table2[1W Return vs Nifty]))/_xlfn.STDEV.P(Table2[1W Return vs Nifty])</f>
        <v>-0.48437516919359436</v>
      </c>
      <c r="O555">
        <v>185.6</v>
      </c>
      <c r="P555">
        <v>195.382794476756</v>
      </c>
      <c r="Q555">
        <v>197.02284199725</v>
      </c>
      <c r="R555">
        <v>56.462721938972102</v>
      </c>
      <c r="S555">
        <f>(Table2[[#This Row],[Close Price]]-Table2[[#This Row],[20D EMA]])/Table2[[#This Row],[20D EMA]]</f>
        <v>2.0474137931034237E-3</v>
      </c>
      <c r="T555">
        <f>(Table2[[#This Row],[Close Price]]-Table2[[#This Row],[50D EMA]])/Table2[[#This Row],[50D EMA]]</f>
        <v>-4.812498716653698E-2</v>
      </c>
      <c r="U555">
        <f>(Table2[[#This Row],[Close Price]]-Table2[[#This Row],[200D EMA]])/Table2[[#This Row],[200D EMA]]</f>
        <v>-5.6048536734660148E-2</v>
      </c>
      <c r="V555">
        <v>0.56253444189281698</v>
      </c>
      <c r="W555">
        <v>184.3</v>
      </c>
      <c r="X555">
        <v>189.78</v>
      </c>
      <c r="Y555">
        <v>176.8</v>
      </c>
      <c r="Z555">
        <v>189.78</v>
      </c>
      <c r="AA555">
        <v>176.8</v>
      </c>
      <c r="AB555">
        <v>189.78</v>
      </c>
      <c r="AC555" s="1">
        <f>(Table2[[#This Row],[Close Price]]/Table2[[#This Row],[Day Low]])-1</f>
        <v>9.1155724362450563E-3</v>
      </c>
      <c r="AD555" s="1">
        <f>(Table2[[#This Row],[Day High]]/Table2[[#This Row],[Close Price]])-1</f>
        <v>2.0432304548876346E-2</v>
      </c>
      <c r="AE555" s="1">
        <f>(Table2[[#This Row],[Close Price]]/Table2[[#This Row],[Current Week Low]])-1</f>
        <v>5.1923076923076739E-2</v>
      </c>
      <c r="AF555" s="1">
        <f>(Table2[[#This Row],[Current Week High]]/Table2[[#This Row],[Close Price]])-1</f>
        <v>2.0432304548876346E-2</v>
      </c>
      <c r="AG555" s="1">
        <f>(Table2[[#This Row],[Close Price]]/Table2[[#This Row],[Current Month Low]])-1</f>
        <v>5.1923076923076739E-2</v>
      </c>
      <c r="AH555" s="1">
        <f>(Table2[[#This Row],[Current Month High]]/Table2[[#This Row],[Close Price]])-1</f>
        <v>2.0432304548876346E-2</v>
      </c>
      <c r="AI555">
        <v>36.896440477470598</v>
      </c>
      <c r="AJ555">
        <v>30.283712784588399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-0.01</v>
      </c>
      <c r="AM555" t="s">
        <v>3202</v>
      </c>
      <c r="AN555">
        <v>9.17</v>
      </c>
      <c r="AO555" t="s">
        <v>3203</v>
      </c>
      <c r="AP555">
        <v>4.7503386714870997E-2</v>
      </c>
      <c r="AQ555">
        <f>(Table2[[#This Row],[Sharpe Ratio]]-AVERAGE(Table2[Sharpe Ratio]))/_xlfn.STDEV.P(Table2[Sharpe Ratio])</f>
        <v>-0.18836997642413811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437</v>
      </c>
      <c r="AT555">
        <f>_xlfn.RANK.AVG(Table2[[#This Row],[6M Return vs Nifty Z-Score]],Table2[6M Return vs Nifty Z-Score])</f>
        <v>673</v>
      </c>
      <c r="AU555">
        <f>_xlfn.RANK.AVG(Table2[[#This Row],[Sharpe Ratio Z-Score]],Table2[Sharpe Ratio Z-Score])</f>
        <v>395</v>
      </c>
      <c r="AV555">
        <f>(Table2[[#This Row],[Rank 1Y]]+Table2[[#This Row],[Rank 6M]]+Table2[[#This Row],[Rank Sharpe]])/3</f>
        <v>501.66666666666669</v>
      </c>
    </row>
    <row r="556" spans="1:48" hidden="1" x14ac:dyDescent="0.3">
      <c r="A556" t="s">
        <v>893</v>
      </c>
      <c r="B556" t="s">
        <v>894</v>
      </c>
      <c r="C556" t="s">
        <v>3157</v>
      </c>
      <c r="D556" t="s">
        <v>54</v>
      </c>
      <c r="E556">
        <v>17328.689051832</v>
      </c>
      <c r="F556">
        <v>207.47</v>
      </c>
      <c r="G556">
        <v>-15.7519732378568</v>
      </c>
      <c r="H556">
        <f>(Table2[[#This Row],[1Y Return vs Nifty]]-AVERAGE(Table2[1Y Return vs Nifty]))/_xlfn.STDEV.P(Table2[1Y Return vs Nifty])</f>
        <v>-0.69792186100104048</v>
      </c>
      <c r="I556">
        <v>6.0873831802071701</v>
      </c>
      <c r="J556">
        <f>(Table2[[#This Row],[1M Return vs Nifty]]-AVERAGE(Table2[1M Return vs Nifty]))/_xlfn.STDEV.P(Table2[1M Return vs Nifty])</f>
        <v>0.5628164528570121</v>
      </c>
      <c r="K556">
        <v>-11.124203821907299</v>
      </c>
      <c r="L556">
        <f>(Table2[[#This Row],[6M Return vs Nifty]]-AVERAGE(Table2[6M Return vs Nifty]))/_xlfn.STDEV.P(Table2[6M Return vs Nifty])</f>
        <v>-0.65490860991068212</v>
      </c>
      <c r="M556">
        <v>2.9449250961113602</v>
      </c>
      <c r="N556">
        <f>(Table2[[#This Row],[1W Return vs Nifty]]-AVERAGE(Table2[1W Return vs Nifty]))/_xlfn.STDEV.P(Table2[1W Return vs Nifty])</f>
        <v>1.1465843393665539E-2</v>
      </c>
      <c r="O556">
        <v>200.32</v>
      </c>
      <c r="P556">
        <v>202.50020754800499</v>
      </c>
      <c r="Q556">
        <v>208.39804279404001</v>
      </c>
      <c r="R556">
        <v>67.906142899300093</v>
      </c>
      <c r="S556">
        <f>(Table2[[#This Row],[Close Price]]-Table2[[#This Row],[20D EMA]])/Table2[[#This Row],[20D EMA]]</f>
        <v>3.5692891373801945E-2</v>
      </c>
      <c r="T556">
        <f>(Table2[[#This Row],[Close Price]]-Table2[[#This Row],[50D EMA]])/Table2[[#This Row],[50D EMA]]</f>
        <v>2.4542159794166428E-2</v>
      </c>
      <c r="U556">
        <f>(Table2[[#This Row],[Close Price]]-Table2[[#This Row],[200D EMA]])/Table2[[#This Row],[200D EMA]]</f>
        <v>-4.4532222164734812E-3</v>
      </c>
      <c r="V556">
        <v>2.8096499666465302</v>
      </c>
      <c r="W556">
        <v>206.69</v>
      </c>
      <c r="X556">
        <v>210.77</v>
      </c>
      <c r="Y556">
        <v>201.15</v>
      </c>
      <c r="Z556">
        <v>214.5</v>
      </c>
      <c r="AA556">
        <v>201.15</v>
      </c>
      <c r="AB556">
        <v>214.5</v>
      </c>
      <c r="AC556" s="1">
        <f>(Table2[[#This Row],[Close Price]]/Table2[[#This Row],[Day Low]])-1</f>
        <v>3.7737674778655084E-3</v>
      </c>
      <c r="AD556" s="1">
        <f>(Table2[[#This Row],[Day High]]/Table2[[#This Row],[Close Price]])-1</f>
        <v>1.5905914108063968E-2</v>
      </c>
      <c r="AE556" s="1">
        <f>(Table2[[#This Row],[Close Price]]/Table2[[#This Row],[Current Week Low]])-1</f>
        <v>3.1419338801889074E-2</v>
      </c>
      <c r="AF556" s="1">
        <f>(Table2[[#This Row],[Current Week High]]/Table2[[#This Row],[Close Price]])-1</f>
        <v>3.3884417024148128E-2</v>
      </c>
      <c r="AG556" s="1">
        <f>(Table2[[#This Row],[Close Price]]/Table2[[#This Row],[Current Month Low]])-1</f>
        <v>3.1419338801889074E-2</v>
      </c>
      <c r="AH556" s="1">
        <f>(Table2[[#This Row],[Current Month High]]/Table2[[#This Row],[Close Price]])-1</f>
        <v>3.3884417024148128E-2</v>
      </c>
      <c r="AI556">
        <v>39.417747144165403</v>
      </c>
      <c r="AJ556">
        <v>16.5627282431597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-0.05</v>
      </c>
      <c r="AM556" t="s">
        <v>3202</v>
      </c>
      <c r="AN556">
        <v>12.02</v>
      </c>
      <c r="AO556" t="s">
        <v>3203</v>
      </c>
      <c r="AP556">
        <v>5.4289858460673003E-2</v>
      </c>
      <c r="AQ556">
        <f>(Table2[[#This Row],[Sharpe Ratio]]-AVERAGE(Table2[Sharpe Ratio]))/_xlfn.STDEV.P(Table2[Sharpe Ratio])</f>
        <v>-0.10740707976885522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571</v>
      </c>
      <c r="AT556">
        <f>_xlfn.RANK.AVG(Table2[[#This Row],[6M Return vs Nifty Z-Score]],Table2[6M Return vs Nifty Z-Score])</f>
        <v>556</v>
      </c>
      <c r="AU556">
        <f>_xlfn.RANK.AVG(Table2[[#This Row],[Sharpe Ratio Z-Score]],Table2[Sharpe Ratio Z-Score])</f>
        <v>379</v>
      </c>
      <c r="AV556">
        <f>(Table2[[#This Row],[Rank 1Y]]+Table2[[#This Row],[Rank 6M]]+Table2[[#This Row],[Rank Sharpe]])/3</f>
        <v>502</v>
      </c>
    </row>
    <row r="557" spans="1:48" hidden="1" x14ac:dyDescent="0.3">
      <c r="A557" t="s">
        <v>812</v>
      </c>
      <c r="B557" t="s">
        <v>813</v>
      </c>
      <c r="C557" t="s">
        <v>3171</v>
      </c>
      <c r="D557" t="s">
        <v>475</v>
      </c>
      <c r="E557">
        <v>19438.860984479899</v>
      </c>
      <c r="F557">
        <v>1927.3</v>
      </c>
      <c r="G557">
        <v>-15.512757063369801</v>
      </c>
      <c r="H557">
        <f>(Table2[[#This Row],[1Y Return vs Nifty]]-AVERAGE(Table2[1Y Return vs Nifty]))/_xlfn.STDEV.P(Table2[1Y Return vs Nifty])</f>
        <v>-0.69368725091297612</v>
      </c>
      <c r="I557">
        <v>-4.76554117935612</v>
      </c>
      <c r="J557">
        <f>(Table2[[#This Row],[1M Return vs Nifty]]-AVERAGE(Table2[1M Return vs Nifty]))/_xlfn.STDEV.P(Table2[1M Return vs Nifty])</f>
        <v>-0.57872160247807214</v>
      </c>
      <c r="K557">
        <v>11.883431125983099</v>
      </c>
      <c r="L557">
        <f>(Table2[[#This Row],[6M Return vs Nifty]]-AVERAGE(Table2[6M Return vs Nifty]))/_xlfn.STDEV.P(Table2[6M Return vs Nifty])</f>
        <v>9.1482997789505735E-2</v>
      </c>
      <c r="M557">
        <v>-3.2182461472692898</v>
      </c>
      <c r="N557">
        <f>(Table2[[#This Row],[1W Return vs Nifty]]-AVERAGE(Table2[1W Return vs Nifty]))/_xlfn.STDEV.P(Table2[1W Return vs Nifty])</f>
        <v>-1.5532501450071023</v>
      </c>
      <c r="O557">
        <v>1931.72</v>
      </c>
      <c r="P557">
        <v>1954.4772354711099</v>
      </c>
      <c r="Q557">
        <v>1880.8172075520999</v>
      </c>
      <c r="R557">
        <v>37.279686228155597</v>
      </c>
      <c r="S557">
        <f>(Table2[[#This Row],[Close Price]]-Table2[[#This Row],[20D EMA]])/Table2[[#This Row],[20D EMA]]</f>
        <v>-2.2881162901456074E-3</v>
      </c>
      <c r="T557">
        <f>(Table2[[#This Row],[Close Price]]-Table2[[#This Row],[50D EMA]])/Table2[[#This Row],[50D EMA]]</f>
        <v>-1.3905117428783515E-2</v>
      </c>
      <c r="U557">
        <f>(Table2[[#This Row],[Close Price]]-Table2[[#This Row],[200D EMA]])/Table2[[#This Row],[200D EMA]]</f>
        <v>2.4714146734332452E-2</v>
      </c>
      <c r="V557">
        <v>0.50202770621753401</v>
      </c>
      <c r="W557">
        <v>1874</v>
      </c>
      <c r="X557">
        <v>1943.95</v>
      </c>
      <c r="Y557">
        <v>1843.2</v>
      </c>
      <c r="Z557">
        <v>1943.95</v>
      </c>
      <c r="AA557">
        <v>1843.2</v>
      </c>
      <c r="AB557">
        <v>1973.5</v>
      </c>
      <c r="AC557" s="1">
        <f>(Table2[[#This Row],[Close Price]]/Table2[[#This Row],[Day Low]])-1</f>
        <v>2.8441835645677704E-2</v>
      </c>
      <c r="AD557" s="1">
        <f>(Table2[[#This Row],[Day High]]/Table2[[#This Row],[Close Price]])-1</f>
        <v>8.6390286929902693E-3</v>
      </c>
      <c r="AE557" s="1">
        <f>(Table2[[#This Row],[Close Price]]/Table2[[#This Row],[Current Week Low]])-1</f>
        <v>4.562717013888884E-2</v>
      </c>
      <c r="AF557" s="1">
        <f>(Table2[[#This Row],[Current Week High]]/Table2[[#This Row],[Close Price]])-1</f>
        <v>8.6390286929902693E-3</v>
      </c>
      <c r="AG557" s="1">
        <f>(Table2[[#This Row],[Close Price]]/Table2[[#This Row],[Current Month Low]])-1</f>
        <v>4.562717013888884E-2</v>
      </c>
      <c r="AH557" s="1">
        <f>(Table2[[#This Row],[Current Month High]]/Table2[[#This Row],[Close Price]])-1</f>
        <v>2.3971358895864769E-2</v>
      </c>
      <c r="AI557">
        <v>20.8945156436465</v>
      </c>
      <c r="AJ557">
        <v>31.8082341676925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0.03</v>
      </c>
      <c r="AM557" t="s">
        <v>3203</v>
      </c>
      <c r="AN557">
        <v>-1.43</v>
      </c>
      <c r="AO557" t="s">
        <v>3202</v>
      </c>
      <c r="AP557">
        <v>-4.5174222240712998E-2</v>
      </c>
      <c r="AQ557">
        <f>(Table2[[#This Row],[Sharpe Ratio]]-AVERAGE(Table2[Sharpe Ratio]))/_xlfn.STDEV.P(Table2[Sharpe Ratio])</f>
        <v>-1.2940177941979571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568</v>
      </c>
      <c r="AT557">
        <f>_xlfn.RANK.AVG(Table2[[#This Row],[6M Return vs Nifty Z-Score]],Table2[6M Return vs Nifty Z-Score])</f>
        <v>271</v>
      </c>
      <c r="AU557">
        <f>_xlfn.RANK.AVG(Table2[[#This Row],[Sharpe Ratio Z-Score]],Table2[Sharpe Ratio Z-Score])</f>
        <v>668</v>
      </c>
      <c r="AV557">
        <f>(Table2[[#This Row],[Rank 1Y]]+Table2[[#This Row],[Rank 6M]]+Table2[[#This Row],[Rank Sharpe]])/3</f>
        <v>502.33333333333331</v>
      </c>
    </row>
    <row r="558" spans="1:48" hidden="1" x14ac:dyDescent="0.3">
      <c r="A558" t="s">
        <v>612</v>
      </c>
      <c r="B558" t="s">
        <v>613</v>
      </c>
      <c r="C558" t="s">
        <v>3157</v>
      </c>
      <c r="D558" t="s">
        <v>40</v>
      </c>
      <c r="E558">
        <v>31920.112000000001</v>
      </c>
      <c r="F558">
        <v>193.13</v>
      </c>
      <c r="G558">
        <v>10.171465972429599</v>
      </c>
      <c r="H558">
        <f>(Table2[[#This Row],[1Y Return vs Nifty]]-AVERAGE(Table2[1Y Return vs Nifty]))/_xlfn.STDEV.P(Table2[1Y Return vs Nifty])</f>
        <v>-0.23902455845610812</v>
      </c>
      <c r="I558">
        <v>-9.7972784505856296</v>
      </c>
      <c r="J558">
        <f>(Table2[[#This Row],[1M Return vs Nifty]]-AVERAGE(Table2[1M Return vs Nifty]))/_xlfn.STDEV.P(Table2[1M Return vs Nifty])</f>
        <v>-1.1079724651264438</v>
      </c>
      <c r="K558">
        <v>-21.4115264806562</v>
      </c>
      <c r="L558">
        <f>(Table2[[#This Row],[6M Return vs Nifty]]-AVERAGE(Table2[6M Return vs Nifty]))/_xlfn.STDEV.P(Table2[6M Return vs Nifty])</f>
        <v>-0.98864005669279487</v>
      </c>
      <c r="M558">
        <v>-6.7788496799553499</v>
      </c>
      <c r="N558">
        <f>(Table2[[#This Row],[1W Return vs Nifty]]-AVERAGE(Table2[1W Return vs Nifty]))/_xlfn.STDEV.P(Table2[1W Return vs Nifty])</f>
        <v>-2.4572219893613934</v>
      </c>
      <c r="O558">
        <v>201.2</v>
      </c>
      <c r="P558">
        <v>217.901269219108</v>
      </c>
      <c r="Q558">
        <v>226.238426743464</v>
      </c>
      <c r="R558">
        <v>41.700953416720203</v>
      </c>
      <c r="S558">
        <f>(Table2[[#This Row],[Close Price]]-Table2[[#This Row],[20D EMA]])/Table2[[#This Row],[20D EMA]]</f>
        <v>-4.0109343936381679E-2</v>
      </c>
      <c r="T558">
        <f>(Table2[[#This Row],[Close Price]]-Table2[[#This Row],[50D EMA]])/Table2[[#This Row],[50D EMA]]</f>
        <v>-0.11368116077469725</v>
      </c>
      <c r="U558">
        <f>(Table2[[#This Row],[Close Price]]-Table2[[#This Row],[200D EMA]])/Table2[[#This Row],[200D EMA]]</f>
        <v>-0.1463430736326958</v>
      </c>
      <c r="V558">
        <v>0.75835835559244302</v>
      </c>
      <c r="W558">
        <v>192</v>
      </c>
      <c r="X558">
        <v>197.85</v>
      </c>
      <c r="Y558">
        <v>187.51</v>
      </c>
      <c r="Z558">
        <v>199.5</v>
      </c>
      <c r="AA558">
        <v>187.51</v>
      </c>
      <c r="AB558">
        <v>200.62</v>
      </c>
      <c r="AC558" s="1">
        <f>(Table2[[#This Row],[Close Price]]/Table2[[#This Row],[Day Low]])-1</f>
        <v>5.885416666666643E-3</v>
      </c>
      <c r="AD558" s="1">
        <f>(Table2[[#This Row],[Day High]]/Table2[[#This Row],[Close Price]])-1</f>
        <v>2.4439496712059139E-2</v>
      </c>
      <c r="AE558" s="1">
        <f>(Table2[[#This Row],[Close Price]]/Table2[[#This Row],[Current Week Low]])-1</f>
        <v>2.9971734840808617E-2</v>
      </c>
      <c r="AF558" s="1">
        <f>(Table2[[#This Row],[Current Week High]]/Table2[[#This Row],[Close Price]])-1</f>
        <v>3.2982964842334095E-2</v>
      </c>
      <c r="AG558" s="1">
        <f>(Table2[[#This Row],[Close Price]]/Table2[[#This Row],[Current Month Low]])-1</f>
        <v>2.9971734840808617E-2</v>
      </c>
      <c r="AH558" s="1">
        <f>(Table2[[#This Row],[Current Month High]]/Table2[[#This Row],[Close Price]])-1</f>
        <v>3.8782167451975491E-2</v>
      </c>
      <c r="AI558">
        <v>68.125097084865104</v>
      </c>
      <c r="AJ558">
        <v>45.210526315789402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-0.32</v>
      </c>
      <c r="AM558" t="s">
        <v>3202</v>
      </c>
      <c r="AN558">
        <v>-0.59</v>
      </c>
      <c r="AO558" t="s">
        <v>3202</v>
      </c>
      <c r="AP558">
        <v>2.1159705426811001E-2</v>
      </c>
      <c r="AQ558">
        <f>(Table2[[#This Row],[Sharpe Ratio]]-AVERAGE(Table2[Sharpe Ratio]))/_xlfn.STDEV.P(Table2[Sharpe Ratio])</f>
        <v>-0.50265121497261689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379</v>
      </c>
      <c r="AT558">
        <f>_xlfn.RANK.AVG(Table2[[#This Row],[6M Return vs Nifty Z-Score]],Table2[6M Return vs Nifty Z-Score])</f>
        <v>667</v>
      </c>
      <c r="AU558">
        <f>_xlfn.RANK.AVG(Table2[[#This Row],[Sharpe Ratio Z-Score]],Table2[Sharpe Ratio Z-Score])</f>
        <v>469</v>
      </c>
      <c r="AV558">
        <f>(Table2[[#This Row],[Rank 1Y]]+Table2[[#This Row],[Rank 6M]]+Table2[[#This Row],[Rank Sharpe]])/3</f>
        <v>505</v>
      </c>
    </row>
    <row r="559" spans="1:48" hidden="1" x14ac:dyDescent="0.3">
      <c r="A559" t="s">
        <v>200</v>
      </c>
      <c r="B559" t="s">
        <v>201</v>
      </c>
      <c r="C559" t="s">
        <v>3159</v>
      </c>
      <c r="D559" t="s">
        <v>202</v>
      </c>
      <c r="E559">
        <v>130448.845610205</v>
      </c>
      <c r="F559">
        <v>1258.5</v>
      </c>
      <c r="G559">
        <v>-1.4765838482562199</v>
      </c>
      <c r="H559">
        <f>(Table2[[#This Row],[1Y Return vs Nifty]]-AVERAGE(Table2[1Y Return vs Nifty]))/_xlfn.STDEV.P(Table2[1Y Return vs Nifty])</f>
        <v>-0.44521859772928879</v>
      </c>
      <c r="I559">
        <v>-2.87256814635233</v>
      </c>
      <c r="J559">
        <f>(Table2[[#This Row],[1M Return vs Nifty]]-AVERAGE(Table2[1M Return vs Nifty]))/_xlfn.STDEV.P(Table2[1M Return vs Nifty])</f>
        <v>-0.37961390732558747</v>
      </c>
      <c r="K559">
        <v>-13.333625299552899</v>
      </c>
      <c r="L559">
        <f>(Table2[[#This Row],[6M Return vs Nifty]]-AVERAGE(Table2[6M Return vs Nifty]))/_xlfn.STDEV.P(Table2[6M Return vs Nifty])</f>
        <v>-0.72658454064073008</v>
      </c>
      <c r="M559">
        <v>-1.2984854519596101</v>
      </c>
      <c r="N559">
        <f>(Table2[[#This Row],[1W Return vs Nifty]]-AVERAGE(Table2[1W Return vs Nifty]))/_xlfn.STDEV.P(Table2[1W Return vs Nifty])</f>
        <v>-1.0658581620112302</v>
      </c>
      <c r="O559">
        <v>1299.8</v>
      </c>
      <c r="P559">
        <v>1347.1900985673001</v>
      </c>
      <c r="Q559">
        <v>1311.1453903321601</v>
      </c>
      <c r="R559">
        <v>40.652932046979501</v>
      </c>
      <c r="S559">
        <f>(Table2[[#This Row],[Close Price]]-Table2[[#This Row],[20D EMA]])/Table2[[#This Row],[20D EMA]]</f>
        <v>-3.1774119095245391E-2</v>
      </c>
      <c r="T559">
        <f>(Table2[[#This Row],[Close Price]]-Table2[[#This Row],[50D EMA]])/Table2[[#This Row],[50D EMA]]</f>
        <v>-6.583339549601766E-2</v>
      </c>
      <c r="U559">
        <f>(Table2[[#This Row],[Close Price]]-Table2[[#This Row],[200D EMA]])/Table2[[#This Row],[200D EMA]]</f>
        <v>-4.0152214026259236E-2</v>
      </c>
      <c r="V559">
        <v>0.81693569986105496</v>
      </c>
      <c r="W559">
        <v>1255.5</v>
      </c>
      <c r="X559">
        <v>1314</v>
      </c>
      <c r="Y559">
        <v>1255.5</v>
      </c>
      <c r="Z559">
        <v>1314</v>
      </c>
      <c r="AA559">
        <v>1250</v>
      </c>
      <c r="AB559">
        <v>1314</v>
      </c>
      <c r="AC559" s="1">
        <f>(Table2[[#This Row],[Close Price]]/Table2[[#This Row],[Day Low]])-1</f>
        <v>2.389486260454099E-3</v>
      </c>
      <c r="AD559" s="1">
        <f>(Table2[[#This Row],[Day High]]/Table2[[#This Row],[Close Price]])-1</f>
        <v>4.41001191895114E-2</v>
      </c>
      <c r="AE559" s="1">
        <f>(Table2[[#This Row],[Close Price]]/Table2[[#This Row],[Current Week Low]])-1</f>
        <v>2.389486260454099E-3</v>
      </c>
      <c r="AF559" s="1">
        <f>(Table2[[#This Row],[Current Week High]]/Table2[[#This Row],[Close Price]])-1</f>
        <v>4.41001191895114E-2</v>
      </c>
      <c r="AG559" s="1">
        <f>(Table2[[#This Row],[Close Price]]/Table2[[#This Row],[Current Month Low]])-1</f>
        <v>6.7999999999999172E-3</v>
      </c>
      <c r="AH559" s="1">
        <f>(Table2[[#This Row],[Current Month High]]/Table2[[#This Row],[Close Price]])-1</f>
        <v>4.41001191895114E-2</v>
      </c>
      <c r="AI559">
        <v>22.514898688915299</v>
      </c>
      <c r="AJ559">
        <v>29.169660268910999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-0.02</v>
      </c>
      <c r="AM559" t="s">
        <v>3202</v>
      </c>
      <c r="AN559">
        <v>-3.16</v>
      </c>
      <c r="AO559" t="s">
        <v>3202</v>
      </c>
      <c r="AP559">
        <v>2.4293048508197999E-2</v>
      </c>
      <c r="AQ559">
        <f>(Table2[[#This Row],[Sharpe Ratio]]-AVERAGE(Table2[Sharpe Ratio]))/_xlfn.STDEV.P(Table2[Sharpe Ratio])</f>
        <v>-0.46527029870477776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469</v>
      </c>
      <c r="AT559">
        <f>_xlfn.RANK.AVG(Table2[[#This Row],[6M Return vs Nifty Z-Score]],Table2[6M Return vs Nifty Z-Score])</f>
        <v>583</v>
      </c>
      <c r="AU559">
        <f>_xlfn.RANK.AVG(Table2[[#This Row],[Sharpe Ratio Z-Score]],Table2[Sharpe Ratio Z-Score])</f>
        <v>464</v>
      </c>
      <c r="AV559">
        <f>(Table2[[#This Row],[Rank 1Y]]+Table2[[#This Row],[Rank 6M]]+Table2[[#This Row],[Rank Sharpe]])/3</f>
        <v>505.33333333333331</v>
      </c>
    </row>
    <row r="560" spans="1:48" hidden="1" x14ac:dyDescent="0.3">
      <c r="A560" t="s">
        <v>438</v>
      </c>
      <c r="B560" t="s">
        <v>439</v>
      </c>
      <c r="C560" t="s">
        <v>3169</v>
      </c>
      <c r="D560" t="s">
        <v>440</v>
      </c>
      <c r="E560">
        <v>51874.314512516998</v>
      </c>
      <c r="F560">
        <v>191.54</v>
      </c>
      <c r="G560">
        <v>3.6391559118848602</v>
      </c>
      <c r="H560">
        <f>(Table2[[#This Row],[1Y Return vs Nifty]]-AVERAGE(Table2[1Y Return vs Nifty]))/_xlfn.STDEV.P(Table2[1Y Return vs Nifty])</f>
        <v>-0.35465965771337166</v>
      </c>
      <c r="I560">
        <v>-2.98987003425996</v>
      </c>
      <c r="J560">
        <f>(Table2[[#This Row],[1M Return vs Nifty]]-AVERAGE(Table2[1M Return vs Nifty]))/_xlfn.STDEV.P(Table2[1M Return vs Nifty])</f>
        <v>-0.39195201681321296</v>
      </c>
      <c r="K560">
        <v>3.1149462949709599</v>
      </c>
      <c r="L560">
        <f>(Table2[[#This Row],[6M Return vs Nifty]]-AVERAGE(Table2[6M Return vs Nifty]))/_xlfn.STDEV.P(Table2[6M Return vs Nifty])</f>
        <v>-0.19297577013413761</v>
      </c>
      <c r="M560">
        <v>0.66247228241855405</v>
      </c>
      <c r="N560">
        <f>(Table2[[#This Row],[1W Return vs Nifty]]-AVERAGE(Table2[1W Return vs Nifty]))/_xlfn.STDEV.P(Table2[1W Return vs Nifty])</f>
        <v>-0.56800700740391474</v>
      </c>
      <c r="O560">
        <v>185.21</v>
      </c>
      <c r="P560">
        <v>189.78561531799099</v>
      </c>
      <c r="Q560">
        <v>181.33887074092701</v>
      </c>
      <c r="R560">
        <v>43.328745512464302</v>
      </c>
      <c r="S560">
        <f>(Table2[[#This Row],[Close Price]]-Table2[[#This Row],[20D EMA]])/Table2[[#This Row],[20D EMA]]</f>
        <v>3.4177420225689668E-2</v>
      </c>
      <c r="T560">
        <f>(Table2[[#This Row],[Close Price]]-Table2[[#This Row],[50D EMA]])/Table2[[#This Row],[50D EMA]]</f>
        <v>9.2440340068423218E-3</v>
      </c>
      <c r="U560">
        <f>(Table2[[#This Row],[Close Price]]-Table2[[#This Row],[200D EMA]])/Table2[[#This Row],[200D EMA]]</f>
        <v>5.6254509677889246E-2</v>
      </c>
      <c r="V560">
        <v>0.37159189427042599</v>
      </c>
      <c r="W560">
        <v>181</v>
      </c>
      <c r="X560">
        <v>194</v>
      </c>
      <c r="Y560">
        <v>179.55</v>
      </c>
      <c r="Z560">
        <v>194</v>
      </c>
      <c r="AA560">
        <v>179.55</v>
      </c>
      <c r="AB560">
        <v>194</v>
      </c>
      <c r="AC560" s="1">
        <f>(Table2[[#This Row],[Close Price]]/Table2[[#This Row],[Day Low]])-1</f>
        <v>5.823204419889505E-2</v>
      </c>
      <c r="AD560" s="1">
        <f>(Table2[[#This Row],[Day High]]/Table2[[#This Row],[Close Price]])-1</f>
        <v>1.2843270335178181E-2</v>
      </c>
      <c r="AE560" s="1">
        <f>(Table2[[#This Row],[Close Price]]/Table2[[#This Row],[Current Week Low]])-1</f>
        <v>6.6778056251740381E-2</v>
      </c>
      <c r="AF560" s="1">
        <f>(Table2[[#This Row],[Current Week High]]/Table2[[#This Row],[Close Price]])-1</f>
        <v>1.2843270335178181E-2</v>
      </c>
      <c r="AG560" s="1">
        <f>(Table2[[#This Row],[Close Price]]/Table2[[#This Row],[Current Month Low]])-1</f>
        <v>6.6778056251740381E-2</v>
      </c>
      <c r="AH560" s="1">
        <f>(Table2[[#This Row],[Current Month High]]/Table2[[#This Row],[Close Price]])-1</f>
        <v>1.2843270335178181E-2</v>
      </c>
      <c r="AI560">
        <v>19.974939960321599</v>
      </c>
      <c r="AJ560">
        <v>37.010014306151596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-0.1</v>
      </c>
      <c r="AM560" t="s">
        <v>3202</v>
      </c>
      <c r="AN560">
        <v>7.03</v>
      </c>
      <c r="AO560" t="s">
        <v>3203</v>
      </c>
      <c r="AP560">
        <v>-7.8239882987235998E-2</v>
      </c>
      <c r="AQ560">
        <f>(Table2[[#This Row],[Sharpe Ratio]]-AVERAGE(Table2[Sharpe Ratio]))/_xlfn.STDEV.P(Table2[Sharpe Ratio])</f>
        <v>-1.6884925336699648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438</v>
      </c>
      <c r="AT560">
        <f>_xlfn.RANK.AVG(Table2[[#This Row],[6M Return vs Nifty Z-Score]],Table2[6M Return vs Nifty Z-Score])</f>
        <v>376</v>
      </c>
      <c r="AU560">
        <f>_xlfn.RANK.AVG(Table2[[#This Row],[Sharpe Ratio Z-Score]],Table2[Sharpe Ratio Z-Score])</f>
        <v>702</v>
      </c>
      <c r="AV560">
        <f>(Table2[[#This Row],[Rank 1Y]]+Table2[[#This Row],[Rank 6M]]+Table2[[#This Row],[Rank Sharpe]])/3</f>
        <v>505.33333333333331</v>
      </c>
    </row>
    <row r="561" spans="1:48" hidden="1" x14ac:dyDescent="0.3">
      <c r="A561" t="s">
        <v>1363</v>
      </c>
      <c r="B561" t="s">
        <v>1364</v>
      </c>
      <c r="C561" t="s">
        <v>3171</v>
      </c>
      <c r="D561" t="s">
        <v>396</v>
      </c>
      <c r="E561">
        <v>8384.3657087299998</v>
      </c>
      <c r="F561">
        <v>211.79</v>
      </c>
      <c r="G561">
        <v>-11.044121848889301</v>
      </c>
      <c r="H561">
        <f>(Table2[[#This Row],[1Y Return vs Nifty]]-AVERAGE(Table2[1Y Return vs Nifty]))/_xlfn.STDEV.P(Table2[1Y Return vs Nifty])</f>
        <v>-0.61458337008343322</v>
      </c>
      <c r="I561">
        <v>0.16578614122149499</v>
      </c>
      <c r="J561">
        <f>(Table2[[#This Row],[1M Return vs Nifty]]-AVERAGE(Table2[1M Return vs Nifty]))/_xlfn.STDEV.P(Table2[1M Return vs Nifty])</f>
        <v>-6.0032112599469598E-2</v>
      </c>
      <c r="K561">
        <v>-15.2466238829796</v>
      </c>
      <c r="L561">
        <f>(Table2[[#This Row],[6M Return vs Nifty]]-AVERAGE(Table2[6M Return vs Nifty]))/_xlfn.STDEV.P(Table2[6M Return vs Nifty])</f>
        <v>-0.78864420437609195</v>
      </c>
      <c r="M561">
        <v>0.65128240869737497</v>
      </c>
      <c r="N561">
        <f>(Table2[[#This Row],[1W Return vs Nifty]]-AVERAGE(Table2[1W Return vs Nifty]))/_xlfn.STDEV.P(Table2[1W Return vs Nifty])</f>
        <v>-0.57084791083305764</v>
      </c>
      <c r="O561">
        <v>208.31</v>
      </c>
      <c r="P561">
        <v>215.07652289199001</v>
      </c>
      <c r="Q561">
        <v>221.08375724078201</v>
      </c>
      <c r="R561">
        <v>57.368607172098997</v>
      </c>
      <c r="S561">
        <f>(Table2[[#This Row],[Close Price]]-Table2[[#This Row],[20D EMA]])/Table2[[#This Row],[20D EMA]]</f>
        <v>1.6705871057558396E-2</v>
      </c>
      <c r="T561">
        <f>(Table2[[#This Row],[Close Price]]-Table2[[#This Row],[50D EMA]])/Table2[[#This Row],[50D EMA]]</f>
        <v>-1.5280714267639928E-2</v>
      </c>
      <c r="U561">
        <f>(Table2[[#This Row],[Close Price]]-Table2[[#This Row],[200D EMA]])/Table2[[#This Row],[200D EMA]]</f>
        <v>-4.2037268394440198E-2</v>
      </c>
      <c r="V561">
        <v>0.69932961866583498</v>
      </c>
      <c r="W561">
        <v>210.11</v>
      </c>
      <c r="X561">
        <v>215.28</v>
      </c>
      <c r="Y561">
        <v>199.45</v>
      </c>
      <c r="Z561">
        <v>215.28</v>
      </c>
      <c r="AA561">
        <v>199.45</v>
      </c>
      <c r="AB561">
        <v>215.28</v>
      </c>
      <c r="AC561" s="1">
        <f>(Table2[[#This Row],[Close Price]]/Table2[[#This Row],[Day Low]])-1</f>
        <v>7.9958117176714971E-3</v>
      </c>
      <c r="AD561" s="1">
        <f>(Table2[[#This Row],[Day High]]/Table2[[#This Row],[Close Price]])-1</f>
        <v>1.6478587279852741E-2</v>
      </c>
      <c r="AE561" s="1">
        <f>(Table2[[#This Row],[Close Price]]/Table2[[#This Row],[Current Week Low]])-1</f>
        <v>6.187014289295556E-2</v>
      </c>
      <c r="AF561" s="1">
        <f>(Table2[[#This Row],[Current Week High]]/Table2[[#This Row],[Close Price]])-1</f>
        <v>1.6478587279852741E-2</v>
      </c>
      <c r="AG561" s="1">
        <f>(Table2[[#This Row],[Close Price]]/Table2[[#This Row],[Current Month Low]])-1</f>
        <v>6.187014289295556E-2</v>
      </c>
      <c r="AH561" s="1">
        <f>(Table2[[#This Row],[Current Month High]]/Table2[[#This Row],[Close Price]])-1</f>
        <v>1.6478587279852741E-2</v>
      </c>
      <c r="AI561">
        <v>52.155436989470701</v>
      </c>
      <c r="AJ561">
        <v>18.252372975991001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-0.03</v>
      </c>
      <c r="AM561" t="s">
        <v>3202</v>
      </c>
      <c r="AN561">
        <v>1.95</v>
      </c>
      <c r="AO561" t="s">
        <v>3203</v>
      </c>
      <c r="AP561">
        <v>5.3563612465157999E-2</v>
      </c>
      <c r="AQ561">
        <f>(Table2[[#This Row],[Sharpe Ratio]]-AVERAGE(Table2[Sharpe Ratio]))/_xlfn.STDEV.P(Table2[Sharpe Ratio])</f>
        <v>-0.11607122539320948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534</v>
      </c>
      <c r="AT561">
        <f>_xlfn.RANK.AVG(Table2[[#This Row],[6M Return vs Nifty Z-Score]],Table2[6M Return vs Nifty Z-Score])</f>
        <v>602</v>
      </c>
      <c r="AU561">
        <f>_xlfn.RANK.AVG(Table2[[#This Row],[Sharpe Ratio Z-Score]],Table2[Sharpe Ratio Z-Score])</f>
        <v>381</v>
      </c>
      <c r="AV561">
        <f>(Table2[[#This Row],[Rank 1Y]]+Table2[[#This Row],[Rank 6M]]+Table2[[#This Row],[Rank Sharpe]])/3</f>
        <v>505.66666666666669</v>
      </c>
    </row>
    <row r="562" spans="1:48" hidden="1" x14ac:dyDescent="0.3">
      <c r="A562" t="s">
        <v>1245</v>
      </c>
      <c r="B562" t="s">
        <v>1246</v>
      </c>
      <c r="C562" t="s">
        <v>3170</v>
      </c>
      <c r="D562" t="s">
        <v>136</v>
      </c>
      <c r="E562">
        <v>9493.1466063299995</v>
      </c>
      <c r="F562">
        <v>172.58</v>
      </c>
      <c r="G562">
        <v>-30.723622678407501</v>
      </c>
      <c r="H562">
        <f>(Table2[[#This Row],[1Y Return vs Nifty]]-AVERAGE(Table2[1Y Return vs Nifty]))/_xlfn.STDEV.P(Table2[1Y Return vs Nifty])</f>
        <v>-0.96295033531670449</v>
      </c>
      <c r="I562">
        <v>-1.77953170884385</v>
      </c>
      <c r="J562">
        <f>(Table2[[#This Row],[1M Return vs Nifty]]-AVERAGE(Table2[1M Return vs Nifty]))/_xlfn.STDEV.P(Table2[1M Return vs Nifty])</f>
        <v>-0.26464556810701145</v>
      </c>
      <c r="K562">
        <v>-24.237522200075599</v>
      </c>
      <c r="L562">
        <f>(Table2[[#This Row],[6M Return vs Nifty]]-AVERAGE(Table2[6M Return vs Nifty]))/_xlfn.STDEV.P(Table2[6M Return vs Nifty])</f>
        <v>-1.0803182971181411</v>
      </c>
      <c r="M562">
        <v>7.5969399616646802</v>
      </c>
      <c r="N562">
        <f>(Table2[[#This Row],[1W Return vs Nifty]]-AVERAGE(Table2[1W Return vs Nifty]))/_xlfn.STDEV.P(Table2[1W Return vs Nifty])</f>
        <v>1.1925269807468075</v>
      </c>
      <c r="O562">
        <v>171.25</v>
      </c>
      <c r="P562">
        <v>180.51340792436099</v>
      </c>
      <c r="Q562">
        <v>191.700592830408</v>
      </c>
      <c r="R562">
        <v>62.267080258904699</v>
      </c>
      <c r="S562">
        <f>(Table2[[#This Row],[Close Price]]-Table2[[#This Row],[20D EMA]])/Table2[[#This Row],[20D EMA]]</f>
        <v>7.7664233576643068E-3</v>
      </c>
      <c r="T562">
        <f>(Table2[[#This Row],[Close Price]]-Table2[[#This Row],[50D EMA]])/Table2[[#This Row],[50D EMA]]</f>
        <v>-4.3949133837666216E-2</v>
      </c>
      <c r="U562">
        <f>(Table2[[#This Row],[Close Price]]-Table2[[#This Row],[200D EMA]])/Table2[[#This Row],[200D EMA]]</f>
        <v>-9.9741959834852595E-2</v>
      </c>
      <c r="V562">
        <v>0.76090996561527302</v>
      </c>
      <c r="W562">
        <v>172</v>
      </c>
      <c r="X562">
        <v>176.77</v>
      </c>
      <c r="Y562">
        <v>160</v>
      </c>
      <c r="Z562">
        <v>179.4</v>
      </c>
      <c r="AA562">
        <v>160</v>
      </c>
      <c r="AB562">
        <v>179.4</v>
      </c>
      <c r="AC562" s="1">
        <f>(Table2[[#This Row],[Close Price]]/Table2[[#This Row],[Day Low]])-1</f>
        <v>3.3720930232559176E-3</v>
      </c>
      <c r="AD562" s="1">
        <f>(Table2[[#This Row],[Day High]]/Table2[[#This Row],[Close Price]])-1</f>
        <v>2.4278595434001682E-2</v>
      </c>
      <c r="AE562" s="1">
        <f>(Table2[[#This Row],[Close Price]]/Table2[[#This Row],[Current Week Low]])-1</f>
        <v>7.8625000000000167E-2</v>
      </c>
      <c r="AF562" s="1">
        <f>(Table2[[#This Row],[Current Week High]]/Table2[[#This Row],[Close Price]])-1</f>
        <v>3.9517904739830856E-2</v>
      </c>
      <c r="AG562" s="1">
        <f>(Table2[[#This Row],[Close Price]]/Table2[[#This Row],[Current Month Low]])-1</f>
        <v>7.8625000000000167E-2</v>
      </c>
      <c r="AH562" s="1">
        <f>(Table2[[#This Row],[Current Month High]]/Table2[[#This Row],[Close Price]])-1</f>
        <v>3.9517904739830856E-2</v>
      </c>
      <c r="AI562">
        <v>65.082860122841495</v>
      </c>
      <c r="AJ562">
        <v>10.543171919036601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-0.13</v>
      </c>
      <c r="AM562" t="s">
        <v>3202</v>
      </c>
      <c r="AN562">
        <v>5.18</v>
      </c>
      <c r="AO562" t="s">
        <v>3203</v>
      </c>
      <c r="AP562">
        <v>0.11533926098592399</v>
      </c>
      <c r="AQ562">
        <f>(Table2[[#This Row],[Sharpe Ratio]]-AVERAGE(Table2[Sharpe Ratio]))/_xlfn.STDEV.P(Table2[Sharpe Ratio])</f>
        <v>0.62091488968105146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649</v>
      </c>
      <c r="AT562">
        <f>_xlfn.RANK.AVG(Table2[[#This Row],[6M Return vs Nifty Z-Score]],Table2[6M Return vs Nifty Z-Score])</f>
        <v>688</v>
      </c>
      <c r="AU562">
        <f>_xlfn.RANK.AVG(Table2[[#This Row],[Sharpe Ratio Z-Score]],Table2[Sharpe Ratio Z-Score])</f>
        <v>186</v>
      </c>
      <c r="AV562">
        <f>(Table2[[#This Row],[Rank 1Y]]+Table2[[#This Row],[Rank 6M]]+Table2[[#This Row],[Rank Sharpe]])/3</f>
        <v>507.66666666666669</v>
      </c>
    </row>
    <row r="563" spans="1:48" hidden="1" x14ac:dyDescent="0.3">
      <c r="A563" t="s">
        <v>604</v>
      </c>
      <c r="B563" t="s">
        <v>605</v>
      </c>
      <c r="C563" t="s">
        <v>3165</v>
      </c>
      <c r="D563" t="s">
        <v>75</v>
      </c>
      <c r="E563">
        <v>32070.960260059899</v>
      </c>
      <c r="F563">
        <v>4073.8</v>
      </c>
      <c r="G563">
        <v>-3.63016055111183</v>
      </c>
      <c r="H563">
        <f>(Table2[[#This Row],[1Y Return vs Nifty]]-AVERAGE(Table2[1Y Return vs Nifty]))/_xlfn.STDEV.P(Table2[1Y Return vs Nifty])</f>
        <v>-0.48334126084305901</v>
      </c>
      <c r="I563">
        <v>-6.3727710781701701</v>
      </c>
      <c r="J563">
        <f>(Table2[[#This Row],[1M Return vs Nifty]]-AVERAGE(Table2[1M Return vs Nifty]))/_xlfn.STDEV.P(Table2[1M Return vs Nifty])</f>
        <v>-0.74777411149624262</v>
      </c>
      <c r="K563">
        <v>-4.3304957298141202</v>
      </c>
      <c r="L563">
        <f>(Table2[[#This Row],[6M Return vs Nifty]]-AVERAGE(Table2[6M Return vs Nifty]))/_xlfn.STDEV.P(Table2[6M Return vs Nifty])</f>
        <v>-0.43451365334135644</v>
      </c>
      <c r="M563">
        <v>-3.98871763598398</v>
      </c>
      <c r="N563">
        <f>(Table2[[#This Row],[1W Return vs Nifty]]-AVERAGE(Table2[1W Return vs Nifty]))/_xlfn.STDEV.P(Table2[1W Return vs Nifty])</f>
        <v>-1.7488587058261154</v>
      </c>
      <c r="O563">
        <v>4269.1099999999997</v>
      </c>
      <c r="P563">
        <v>4357.7303570700496</v>
      </c>
      <c r="Q563">
        <v>4198.7351381187</v>
      </c>
      <c r="R563">
        <v>36.147825862977797</v>
      </c>
      <c r="S563">
        <f>(Table2[[#This Row],[Close Price]]-Table2[[#This Row],[20D EMA]])/Table2[[#This Row],[20D EMA]]</f>
        <v>-4.574958246566603E-2</v>
      </c>
      <c r="T563">
        <f>(Table2[[#This Row],[Close Price]]-Table2[[#This Row],[50D EMA]])/Table2[[#This Row],[50D EMA]]</f>
        <v>-6.5155558927457835E-2</v>
      </c>
      <c r="U563">
        <f>(Table2[[#This Row],[Close Price]]-Table2[[#This Row],[200D EMA]])/Table2[[#This Row],[200D EMA]]</f>
        <v>-2.9755422528194686E-2</v>
      </c>
      <c r="V563">
        <v>0.87458188090631395</v>
      </c>
      <c r="W563">
        <v>4055</v>
      </c>
      <c r="X563">
        <v>4183.8999999999996</v>
      </c>
      <c r="Y563">
        <v>4055</v>
      </c>
      <c r="Z563">
        <v>4335.95</v>
      </c>
      <c r="AA563">
        <v>4055</v>
      </c>
      <c r="AB563">
        <v>4350</v>
      </c>
      <c r="AC563" s="1">
        <f>(Table2[[#This Row],[Close Price]]/Table2[[#This Row],[Day Low]])-1</f>
        <v>4.6362515413069794E-3</v>
      </c>
      <c r="AD563" s="1">
        <f>(Table2[[#This Row],[Day High]]/Table2[[#This Row],[Close Price]])-1</f>
        <v>2.7026363591732494E-2</v>
      </c>
      <c r="AE563" s="1">
        <f>(Table2[[#This Row],[Close Price]]/Table2[[#This Row],[Current Week Low]])-1</f>
        <v>4.6362515413069794E-3</v>
      </c>
      <c r="AF563" s="1">
        <f>(Table2[[#This Row],[Current Week High]]/Table2[[#This Row],[Close Price]])-1</f>
        <v>6.4350238106927193E-2</v>
      </c>
      <c r="AG563" s="1">
        <f>(Table2[[#This Row],[Close Price]]/Table2[[#This Row],[Current Month Low]])-1</f>
        <v>4.6362515413069794E-3</v>
      </c>
      <c r="AH563" s="1">
        <f>(Table2[[#This Row],[Current Month High]]/Table2[[#This Row],[Close Price]])-1</f>
        <v>6.7799106485345373E-2</v>
      </c>
      <c r="AI563">
        <v>20.170356914919701</v>
      </c>
      <c r="AJ563">
        <v>22.147429650840198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0</v>
      </c>
      <c r="AM563" t="s">
        <v>3204</v>
      </c>
      <c r="AN563">
        <v>-3.12</v>
      </c>
      <c r="AO563" t="s">
        <v>3202</v>
      </c>
      <c r="AP563">
        <v>-6.1468323033469999E-3</v>
      </c>
      <c r="AQ563">
        <f>(Table2[[#This Row],[Sharpe Ratio]]-AVERAGE(Table2[Sharpe Ratio]))/_xlfn.STDEV.P(Table2[Sharpe Ratio])</f>
        <v>-0.82841937183968684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482</v>
      </c>
      <c r="AT563">
        <f>_xlfn.RANK.AVG(Table2[[#This Row],[6M Return vs Nifty Z-Score]],Table2[6M Return vs Nifty Z-Score])</f>
        <v>465</v>
      </c>
      <c r="AU563">
        <f>_xlfn.RANK.AVG(Table2[[#This Row],[Sharpe Ratio Z-Score]],Table2[Sharpe Ratio Z-Score])</f>
        <v>581</v>
      </c>
      <c r="AV563">
        <f>(Table2[[#This Row],[Rank 1Y]]+Table2[[#This Row],[Rank 6M]]+Table2[[#This Row],[Rank Sharpe]])/3</f>
        <v>509.33333333333331</v>
      </c>
    </row>
    <row r="564" spans="1:48" hidden="1" x14ac:dyDescent="0.3">
      <c r="A564" t="s">
        <v>1876</v>
      </c>
      <c r="B564" t="s">
        <v>1877</v>
      </c>
      <c r="C564" t="s">
        <v>3169</v>
      </c>
      <c r="D564" t="s">
        <v>276</v>
      </c>
      <c r="E564">
        <v>4051.8291866680001</v>
      </c>
      <c r="F564">
        <v>187.11</v>
      </c>
      <c r="G564">
        <v>-3.0773929248129499</v>
      </c>
      <c r="H564">
        <f>(Table2[[#This Row],[1Y Return vs Nifty]]-AVERAGE(Table2[1Y Return vs Nifty]))/_xlfn.STDEV.P(Table2[1Y Return vs Nifty])</f>
        <v>-0.47355615591986394</v>
      </c>
      <c r="I564">
        <v>-4.92741140513058</v>
      </c>
      <c r="J564">
        <f>(Table2[[#This Row],[1M Return vs Nifty]]-AVERAGE(Table2[1M Return vs Nifty]))/_xlfn.STDEV.P(Table2[1M Return vs Nifty])</f>
        <v>-0.59574752255503316</v>
      </c>
      <c r="K564">
        <v>-7.96238135677903</v>
      </c>
      <c r="L564">
        <f>(Table2[[#This Row],[6M Return vs Nifty]]-AVERAGE(Table2[6M Return vs Nifty]))/_xlfn.STDEV.P(Table2[6M Return vs Nifty])</f>
        <v>-0.55233580056479814</v>
      </c>
      <c r="M564">
        <v>-0.391653411173985</v>
      </c>
      <c r="N564">
        <f>(Table2[[#This Row],[1W Return vs Nifty]]-AVERAGE(Table2[1W Return vs Nifty]))/_xlfn.STDEV.P(Table2[1W Return vs Nifty])</f>
        <v>-0.83563016136378332</v>
      </c>
      <c r="O564">
        <v>189.16</v>
      </c>
      <c r="P564">
        <v>194.33778553686</v>
      </c>
      <c r="Q564">
        <v>190.557955455751</v>
      </c>
      <c r="R564">
        <v>42.781587524363196</v>
      </c>
      <c r="S564">
        <f>(Table2[[#This Row],[Close Price]]-Table2[[#This Row],[20D EMA]])/Table2[[#This Row],[20D EMA]]</f>
        <v>-1.0837386339606592E-2</v>
      </c>
      <c r="T564">
        <f>(Table2[[#This Row],[Close Price]]-Table2[[#This Row],[50D EMA]])/Table2[[#This Row],[50D EMA]]</f>
        <v>-3.7191869388102559E-2</v>
      </c>
      <c r="U564">
        <f>(Table2[[#This Row],[Close Price]]-Table2[[#This Row],[200D EMA]])/Table2[[#This Row],[200D EMA]]</f>
        <v>-1.80939990015354E-2</v>
      </c>
      <c r="V564">
        <v>0.580120893503974</v>
      </c>
      <c r="W564">
        <v>183.5</v>
      </c>
      <c r="X564">
        <v>190.62</v>
      </c>
      <c r="Y564">
        <v>180.52</v>
      </c>
      <c r="Z564">
        <v>190.62</v>
      </c>
      <c r="AA564">
        <v>180.52</v>
      </c>
      <c r="AB564">
        <v>190.62</v>
      </c>
      <c r="AC564" s="1">
        <f>(Table2[[#This Row],[Close Price]]/Table2[[#This Row],[Day Low]])-1</f>
        <v>1.9673024523160887E-2</v>
      </c>
      <c r="AD564" s="1">
        <f>(Table2[[#This Row],[Day High]]/Table2[[#This Row],[Close Price]])-1</f>
        <v>1.8759018759018753E-2</v>
      </c>
      <c r="AE564" s="1">
        <f>(Table2[[#This Row],[Close Price]]/Table2[[#This Row],[Current Week Low]])-1</f>
        <v>3.6505650343452212E-2</v>
      </c>
      <c r="AF564" s="1">
        <f>(Table2[[#This Row],[Current Week High]]/Table2[[#This Row],[Close Price]])-1</f>
        <v>1.8759018759018753E-2</v>
      </c>
      <c r="AG564" s="1">
        <f>(Table2[[#This Row],[Close Price]]/Table2[[#This Row],[Current Month Low]])-1</f>
        <v>3.6505650343452212E-2</v>
      </c>
      <c r="AH564" s="1">
        <f>(Table2[[#This Row],[Current Month High]]/Table2[[#This Row],[Close Price]])-1</f>
        <v>1.8759018759018753E-2</v>
      </c>
      <c r="AI564">
        <v>27.117738228849301</v>
      </c>
      <c r="AJ564">
        <v>27.720136518771302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-0.11</v>
      </c>
      <c r="AM564" t="s">
        <v>3202</v>
      </c>
      <c r="AN564">
        <v>-1.22</v>
      </c>
      <c r="AO564" t="s">
        <v>3202</v>
      </c>
      <c r="AQ564">
        <f>(Table2[[#This Row],[Sharpe Ratio]]-AVERAGE(Table2[Sharpe Ratio]))/_xlfn.STDEV.P(Table2[Sharpe Ratio])</f>
        <v>-0.75508740094610949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479</v>
      </c>
      <c r="AT564">
        <f>_xlfn.RANK.AVG(Table2[[#This Row],[6M Return vs Nifty Z-Score]],Table2[6M Return vs Nifty Z-Score])</f>
        <v>509</v>
      </c>
      <c r="AU564">
        <f>_xlfn.RANK.AVG(Table2[[#This Row],[Sharpe Ratio Z-Score]],Table2[Sharpe Ratio Z-Score])</f>
        <v>547.5</v>
      </c>
      <c r="AV564">
        <f>(Table2[[#This Row],[Rank 1Y]]+Table2[[#This Row],[Rank 6M]]+Table2[[#This Row],[Rank Sharpe]])/3</f>
        <v>511.83333333333331</v>
      </c>
    </row>
    <row r="565" spans="1:48" x14ac:dyDescent="0.3">
      <c r="A565" t="s">
        <v>502</v>
      </c>
      <c r="B565" t="s">
        <v>503</v>
      </c>
      <c r="C565" t="s">
        <v>3167</v>
      </c>
      <c r="D565" t="s">
        <v>472</v>
      </c>
      <c r="E565">
        <v>42783.186786240003</v>
      </c>
      <c r="F565">
        <v>1524.4</v>
      </c>
      <c r="G565">
        <v>-27.311880827587999</v>
      </c>
      <c r="H565">
        <f>(Table2[[#This Row],[1Y Return vs Nifty]]-AVERAGE(Table2[1Y Return vs Nifty]))/_xlfn.STDEV.P(Table2[1Y Return vs Nifty])</f>
        <v>-0.90255560452421435</v>
      </c>
      <c r="I565">
        <v>-1.79559424059066</v>
      </c>
      <c r="J565">
        <f>(Table2[[#This Row],[1M Return vs Nifty]]-AVERAGE(Table2[1M Return vs Nifty]))/_xlfn.STDEV.P(Table2[1M Return vs Nifty])</f>
        <v>-0.26633506585402694</v>
      </c>
      <c r="K565">
        <v>-9.8703542881943793</v>
      </c>
      <c r="L565">
        <f>(Table2[[#This Row],[6M Return vs Nifty]]-AVERAGE(Table2[6M Return vs Nifty]))/_xlfn.STDEV.P(Table2[6M Return vs Nifty])</f>
        <v>-0.6142324269217857</v>
      </c>
      <c r="M565">
        <v>3.51913183783289</v>
      </c>
      <c r="N565">
        <f>(Table2[[#This Row],[1W Return vs Nifty]]-AVERAGE(Table2[1W Return vs Nifty]))/_xlfn.STDEV.P(Table2[1W Return vs Nifty])</f>
        <v>0.15724638946954494</v>
      </c>
      <c r="O565">
        <v>1520.58</v>
      </c>
      <c r="P565">
        <v>1510.76016054211</v>
      </c>
      <c r="Q565">
        <v>1508.6467279774099</v>
      </c>
      <c r="R565">
        <v>57.246283333219999</v>
      </c>
      <c r="S565" s="1">
        <f>(Table2[[#This Row],[Close Price]]-Table2[[#This Row],[20D EMA]])/Table2[[#This Row],[20D EMA]]</f>
        <v>2.5121992923753857E-3</v>
      </c>
      <c r="T565" s="1">
        <f>(Table2[[#This Row],[Close Price]]-Table2[[#This Row],[50D EMA]])/Table2[[#This Row],[50D EMA]]</f>
        <v>9.0284611774483301E-3</v>
      </c>
      <c r="U565" s="1">
        <f>(Table2[[#This Row],[Close Price]]-Table2[[#This Row],[200D EMA]])/Table2[[#This Row],[200D EMA]]</f>
        <v>1.0441988658080374E-2</v>
      </c>
      <c r="V565">
        <v>0.96554277193305804</v>
      </c>
      <c r="W565">
        <v>1518.5</v>
      </c>
      <c r="X565">
        <v>1556.7</v>
      </c>
      <c r="Y565">
        <v>1499</v>
      </c>
      <c r="Z565">
        <v>1556.7</v>
      </c>
      <c r="AA565">
        <v>1499</v>
      </c>
      <c r="AB565">
        <v>1556.7</v>
      </c>
      <c r="AC565" s="1">
        <f>(Table2[[#This Row],[Close Price]]/Table2[[#This Row],[Day Low]])-1</f>
        <v>3.8854132367469596E-3</v>
      </c>
      <c r="AD565" s="1">
        <f>(Table2[[#This Row],[Day High]]/Table2[[#This Row],[Close Price]])-1</f>
        <v>2.1188664392547851E-2</v>
      </c>
      <c r="AE565" s="1">
        <f>(Table2[[#This Row],[Close Price]]/Table2[[#This Row],[Current Week Low]])-1</f>
        <v>1.6944629753168794E-2</v>
      </c>
      <c r="AF565" s="1">
        <f>(Table2[[#This Row],[Current Week High]]/Table2[[#This Row],[Close Price]])-1</f>
        <v>2.1188664392547851E-2</v>
      </c>
      <c r="AG565" s="1">
        <f>(Table2[[#This Row],[Close Price]]/Table2[[#This Row],[Current Month Low]])-1</f>
        <v>1.6944629753168794E-2</v>
      </c>
      <c r="AH565" s="1">
        <f>(Table2[[#This Row],[Current Month High]]/Table2[[#This Row],[Close Price]])-1</f>
        <v>2.1188664392547851E-2</v>
      </c>
      <c r="AI565">
        <v>16.3736552086066</v>
      </c>
      <c r="AJ565">
        <v>16.812260536398401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0.11</v>
      </c>
      <c r="AM565" t="s">
        <v>3203</v>
      </c>
      <c r="AN565">
        <v>-0.38</v>
      </c>
      <c r="AO565" t="s">
        <v>3202</v>
      </c>
      <c r="AP565">
        <v>5.7541303436270001E-2</v>
      </c>
      <c r="AQ565">
        <f>(Table2[[#This Row],[Sharpe Ratio]]-AVERAGE(Table2[Sharpe Ratio]))/_xlfn.STDEV.P(Table2[Sharpe Ratio])</f>
        <v>-6.8617202878490449E-2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-1.6944939107089727</v>
      </c>
      <c r="AS565">
        <f>_xlfn.RANK.AVG(Table2[[#This Row],[1Y Return vs Nifty Z-Score]],Table2[1Y Return vs Nifty Z-Score])</f>
        <v>629</v>
      </c>
      <c r="AT565">
        <f>_xlfn.RANK.AVG(Table2[[#This Row],[6M Return vs Nifty Z-Score]],Table2[6M Return vs Nifty Z-Score])</f>
        <v>540</v>
      </c>
      <c r="AU565">
        <f>_xlfn.RANK.AVG(Table2[[#This Row],[Sharpe Ratio Z-Score]],Table2[Sharpe Ratio Z-Score])</f>
        <v>367</v>
      </c>
      <c r="AV565">
        <f>(Table2[[#This Row],[Rank 1Y]]+Table2[[#This Row],[Rank 6M]]+Table2[[#This Row],[Rank Sharpe]])/3</f>
        <v>512</v>
      </c>
    </row>
    <row r="566" spans="1:48" hidden="1" x14ac:dyDescent="0.3">
      <c r="A566" t="s">
        <v>19</v>
      </c>
      <c r="B566" t="s">
        <v>20</v>
      </c>
      <c r="C566" t="s">
        <v>3156</v>
      </c>
      <c r="D566" t="s">
        <v>21</v>
      </c>
      <c r="E566">
        <v>1497761.5993888699</v>
      </c>
      <c r="F566">
        <v>4150.8999999999996</v>
      </c>
      <c r="G566">
        <v>-1.54019075643077</v>
      </c>
      <c r="H566">
        <f>(Table2[[#This Row],[1Y Return vs Nifty]]-AVERAGE(Table2[1Y Return vs Nifty]))/_xlfn.STDEV.P(Table2[1Y Return vs Nifty])</f>
        <v>-0.44634456864494348</v>
      </c>
      <c r="I566">
        <v>-0.80611220512833903</v>
      </c>
      <c r="J566">
        <f>(Table2[[#This Row],[1M Return vs Nifty]]-AVERAGE(Table2[1M Return vs Nifty]))/_xlfn.STDEV.P(Table2[1M Return vs Nifty])</f>
        <v>-0.16225884076218361</v>
      </c>
      <c r="K566">
        <v>-4.1836084742104802</v>
      </c>
      <c r="L566">
        <f>(Table2[[#This Row],[6M Return vs Nifty]]-AVERAGE(Table2[6M Return vs Nifty]))/_xlfn.STDEV.P(Table2[6M Return vs Nifty])</f>
        <v>-0.429748477993739</v>
      </c>
      <c r="M566">
        <v>1.86119627254188</v>
      </c>
      <c r="N566">
        <f>(Table2[[#This Row],[1W Return vs Nifty]]-AVERAGE(Table2[1W Return vs Nifty]))/_xlfn.STDEV.P(Table2[1W Return vs Nifty])</f>
        <v>-0.26367300158831686</v>
      </c>
      <c r="O566">
        <v>4093.99</v>
      </c>
      <c r="P566">
        <v>4175.8384729114896</v>
      </c>
      <c r="Q566">
        <v>4055.15398434074</v>
      </c>
      <c r="R566">
        <v>62.806958816388899</v>
      </c>
      <c r="S566">
        <f>(Table2[[#This Row],[Close Price]]-Table2[[#This Row],[20D EMA]])/Table2[[#This Row],[20D EMA]]</f>
        <v>1.3900864437871089E-2</v>
      </c>
      <c r="T566">
        <f>(Table2[[#This Row],[Close Price]]-Table2[[#This Row],[50D EMA]])/Table2[[#This Row],[50D EMA]]</f>
        <v>-5.9720875396078914E-3</v>
      </c>
      <c r="U566">
        <f>(Table2[[#This Row],[Close Price]]-Table2[[#This Row],[200D EMA]])/Table2[[#This Row],[200D EMA]]</f>
        <v>2.3610944499022627E-2</v>
      </c>
      <c r="V566">
        <v>0.99134345141362001</v>
      </c>
      <c r="W566">
        <v>4085.05</v>
      </c>
      <c r="X566">
        <v>4205.8</v>
      </c>
      <c r="Y566">
        <v>3913.25</v>
      </c>
      <c r="Z566">
        <v>4205.8</v>
      </c>
      <c r="AA566">
        <v>3913.25</v>
      </c>
      <c r="AB566">
        <v>4205.8</v>
      </c>
      <c r="AC566" s="1">
        <f>(Table2[[#This Row],[Close Price]]/Table2[[#This Row],[Day Low]])-1</f>
        <v>1.611975373618435E-2</v>
      </c>
      <c r="AD566" s="1">
        <f>(Table2[[#This Row],[Day High]]/Table2[[#This Row],[Close Price]])-1</f>
        <v>1.3226047363222637E-2</v>
      </c>
      <c r="AE566" s="1">
        <f>(Table2[[#This Row],[Close Price]]/Table2[[#This Row],[Current Week Low]])-1</f>
        <v>6.072957260589007E-2</v>
      </c>
      <c r="AF566" s="1">
        <f>(Table2[[#This Row],[Current Week High]]/Table2[[#This Row],[Close Price]])-1</f>
        <v>1.3226047363222637E-2</v>
      </c>
      <c r="AG566" s="1">
        <f>(Table2[[#This Row],[Close Price]]/Table2[[#This Row],[Current Month Low]])-1</f>
        <v>6.072957260589007E-2</v>
      </c>
      <c r="AH566" s="1">
        <f>(Table2[[#This Row],[Current Month High]]/Table2[[#This Row],[Close Price]])-1</f>
        <v>1.3226047363222637E-2</v>
      </c>
      <c r="AI566">
        <v>10.632633886627</v>
      </c>
      <c r="AJ566">
        <v>24.9386729272954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-0.09</v>
      </c>
      <c r="AM566" t="s">
        <v>3202</v>
      </c>
      <c r="AN566">
        <v>3.37</v>
      </c>
      <c r="AO566" t="s">
        <v>3203</v>
      </c>
      <c r="AP566">
        <v>-1.2332319329363E-2</v>
      </c>
      <c r="AQ566">
        <f>(Table2[[#This Row],[Sharpe Ratio]]-AVERAGE(Table2[Sharpe Ratio]))/_xlfn.STDEV.P(Table2[Sharpe Ratio])</f>
        <v>-0.90221249521925584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472</v>
      </c>
      <c r="AT566">
        <f>_xlfn.RANK.AVG(Table2[[#This Row],[6M Return vs Nifty Z-Score]],Table2[6M Return vs Nifty Z-Score])</f>
        <v>462</v>
      </c>
      <c r="AU566">
        <f>_xlfn.RANK.AVG(Table2[[#This Row],[Sharpe Ratio Z-Score]],Table2[Sharpe Ratio Z-Score])</f>
        <v>603</v>
      </c>
      <c r="AV566">
        <f>(Table2[[#This Row],[Rank 1Y]]+Table2[[#This Row],[Rank 6M]]+Table2[[#This Row],[Rank Sharpe]])/3</f>
        <v>512.33333333333337</v>
      </c>
    </row>
    <row r="567" spans="1:48" x14ac:dyDescent="0.3">
      <c r="A567" t="s">
        <v>1409</v>
      </c>
      <c r="B567" t="s">
        <v>1410</v>
      </c>
      <c r="C567" t="s">
        <v>3168</v>
      </c>
      <c r="D567" t="s">
        <v>99</v>
      </c>
      <c r="E567">
        <v>7808.9956920449904</v>
      </c>
      <c r="F567">
        <v>1628.15</v>
      </c>
      <c r="G567">
        <v>-10.635815334178099</v>
      </c>
      <c r="H567">
        <f>(Table2[[#This Row],[1Y Return vs Nifty]]-AVERAGE(Table2[1Y Return vs Nifty]))/_xlfn.STDEV.P(Table2[1Y Return vs Nifty])</f>
        <v>-0.60735551899883855</v>
      </c>
      <c r="I567">
        <v>14.375061705124599</v>
      </c>
      <c r="J567">
        <f>(Table2[[#This Row],[1M Return vs Nifty]]-AVERAGE(Table2[1M Return vs Nifty]))/_xlfn.STDEV.P(Table2[1M Return vs Nifty])</f>
        <v>1.4345354580890057</v>
      </c>
      <c r="K567">
        <v>9.3401515568004392</v>
      </c>
      <c r="L567">
        <f>(Table2[[#This Row],[6M Return vs Nifty]]-AVERAGE(Table2[6M Return vs Nifty]))/_xlfn.STDEV.P(Table2[6M Return vs Nifty])</f>
        <v>8.9763633278292249E-3</v>
      </c>
      <c r="M567">
        <v>0.98863590993635098</v>
      </c>
      <c r="N567">
        <f>(Table2[[#This Row],[1W Return vs Nifty]]-AVERAGE(Table2[1W Return vs Nifty]))/_xlfn.STDEV.P(Table2[1W Return vs Nifty])</f>
        <v>-0.48520005256552406</v>
      </c>
      <c r="O567">
        <v>1607.16</v>
      </c>
      <c r="P567">
        <v>1549.7868182917</v>
      </c>
      <c r="Q567">
        <v>1467.20517603382</v>
      </c>
      <c r="R567">
        <v>54.183591749839501</v>
      </c>
      <c r="S567" s="1">
        <f>(Table2[[#This Row],[Close Price]]-Table2[[#This Row],[20D EMA]])/Table2[[#This Row],[20D EMA]]</f>
        <v>1.3060305134523014E-2</v>
      </c>
      <c r="T567" s="1">
        <f>(Table2[[#This Row],[Close Price]]-Table2[[#This Row],[50D EMA]])/Table2[[#This Row],[50D EMA]]</f>
        <v>5.056384580343657E-2</v>
      </c>
      <c r="U567" s="1">
        <f>(Table2[[#This Row],[Close Price]]-Table2[[#This Row],[200D EMA]])/Table2[[#This Row],[200D EMA]]</f>
        <v>0.10969483109461868</v>
      </c>
      <c r="V567">
        <v>0.42820610592265201</v>
      </c>
      <c r="W567">
        <v>1596.8</v>
      </c>
      <c r="X567">
        <v>1649.2</v>
      </c>
      <c r="Y567">
        <v>1596</v>
      </c>
      <c r="Z567">
        <v>1686.05</v>
      </c>
      <c r="AA567">
        <v>1596</v>
      </c>
      <c r="AB567">
        <v>1686.05</v>
      </c>
      <c r="AC567" s="1">
        <f>(Table2[[#This Row],[Close Price]]/Table2[[#This Row],[Day Low]])-1</f>
        <v>1.9633016032064132E-2</v>
      </c>
      <c r="AD567" s="1">
        <f>(Table2[[#This Row],[Day High]]/Table2[[#This Row],[Close Price]])-1</f>
        <v>1.2928784202929755E-2</v>
      </c>
      <c r="AE567" s="1">
        <f>(Table2[[#This Row],[Close Price]]/Table2[[#This Row],[Current Week Low]])-1</f>
        <v>2.0144110275689187E-2</v>
      </c>
      <c r="AF567" s="1">
        <f>(Table2[[#This Row],[Current Week High]]/Table2[[#This Row],[Close Price]])-1</f>
        <v>3.5561833983355218E-2</v>
      </c>
      <c r="AG567" s="1">
        <f>(Table2[[#This Row],[Close Price]]/Table2[[#This Row],[Current Month Low]])-1</f>
        <v>2.0144110275689187E-2</v>
      </c>
      <c r="AH567" s="1">
        <f>(Table2[[#This Row],[Current Month High]]/Table2[[#This Row],[Close Price]])-1</f>
        <v>3.5561833983355218E-2</v>
      </c>
      <c r="AI567">
        <v>5.6597979301661301</v>
      </c>
      <c r="AJ567">
        <v>30.251999999999999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0.17</v>
      </c>
      <c r="AM567" t="s">
        <v>3203</v>
      </c>
      <c r="AN567">
        <v>-0.88</v>
      </c>
      <c r="AO567" t="s">
        <v>3202</v>
      </c>
      <c r="AP567">
        <v>-8.4186157884815996E-2</v>
      </c>
      <c r="AQ567">
        <f>(Table2[[#This Row],[Sharpe Ratio]]-AVERAGE(Table2[Sharpe Ratio]))/_xlfn.STDEV.P(Table2[Sharpe Ratio])</f>
        <v>-1.7594318461801028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-1.4084755963276303</v>
      </c>
      <c r="AS567">
        <f>_xlfn.RANK.AVG(Table2[[#This Row],[1Y Return vs Nifty Z-Score]],Table2[1Y Return vs Nifty Z-Score])</f>
        <v>531</v>
      </c>
      <c r="AT567">
        <f>_xlfn.RANK.AVG(Table2[[#This Row],[6M Return vs Nifty Z-Score]],Table2[6M Return vs Nifty Z-Score])</f>
        <v>299</v>
      </c>
      <c r="AU567">
        <f>_xlfn.RANK.AVG(Table2[[#This Row],[Sharpe Ratio Z-Score]],Table2[Sharpe Ratio Z-Score])</f>
        <v>708</v>
      </c>
      <c r="AV567">
        <f>(Table2[[#This Row],[Rank 1Y]]+Table2[[#This Row],[Rank 6M]]+Table2[[#This Row],[Rank Sharpe]])/3</f>
        <v>512.66666666666663</v>
      </c>
    </row>
    <row r="568" spans="1:48" hidden="1" x14ac:dyDescent="0.3">
      <c r="A568" t="s">
        <v>1558</v>
      </c>
      <c r="B568" t="s">
        <v>1559</v>
      </c>
      <c r="C568" t="s">
        <v>3169</v>
      </c>
      <c r="D568" t="s">
        <v>467</v>
      </c>
      <c r="E568">
        <v>6417.8875687199998</v>
      </c>
      <c r="F568">
        <v>1194.3499999999999</v>
      </c>
      <c r="G568">
        <v>-29.208964071895</v>
      </c>
      <c r="H568">
        <f>(Table2[[#This Row],[1Y Return vs Nifty]]-AVERAGE(Table2[1Y Return vs Nifty]))/_xlfn.STDEV.P(Table2[1Y Return vs Nifty])</f>
        <v>-0.93613781467981105</v>
      </c>
      <c r="I568">
        <v>-7.22973008874136</v>
      </c>
      <c r="J568">
        <f>(Table2[[#This Row],[1M Return vs Nifty]]-AVERAGE(Table2[1M Return vs Nifty]))/_xlfn.STDEV.P(Table2[1M Return vs Nifty])</f>
        <v>-0.83791122938440943</v>
      </c>
      <c r="K568">
        <v>14.0929288270491</v>
      </c>
      <c r="L568">
        <f>(Table2[[#This Row],[6M Return vs Nifty]]-AVERAGE(Table2[6M Return vs Nifty]))/_xlfn.STDEV.P(Table2[6M Return vs Nifty])</f>
        <v>0.16316140128659071</v>
      </c>
      <c r="M568">
        <v>5.5717080132679504</v>
      </c>
      <c r="N568">
        <f>(Table2[[#This Row],[1W Return vs Nifty]]-AVERAGE(Table2[1W Return vs Nifty]))/_xlfn.STDEV.P(Table2[1W Return vs Nifty])</f>
        <v>0.67835778363422228</v>
      </c>
      <c r="O568">
        <v>1194.3499999999999</v>
      </c>
      <c r="P568">
        <v>1205.07402749529</v>
      </c>
      <c r="Q568">
        <v>1162.4962826318799</v>
      </c>
      <c r="R568">
        <v>52.685514034637002</v>
      </c>
      <c r="S568">
        <f>(Table2[[#This Row],[Close Price]]-Table2[[#This Row],[20D EMA]])/Table2[[#This Row],[20D EMA]]</f>
        <v>0</v>
      </c>
      <c r="T568">
        <f>(Table2[[#This Row],[Close Price]]-Table2[[#This Row],[50D EMA]])/Table2[[#This Row],[50D EMA]]</f>
        <v>-8.8990611784901461E-3</v>
      </c>
      <c r="U568">
        <f>(Table2[[#This Row],[Close Price]]-Table2[[#This Row],[200D EMA]])/Table2[[#This Row],[200D EMA]]</f>
        <v>2.7401134819978513E-2</v>
      </c>
      <c r="V568">
        <v>1.02335620573179</v>
      </c>
      <c r="W568">
        <v>1170.0999999999999</v>
      </c>
      <c r="X568">
        <v>1225.5</v>
      </c>
      <c r="Y568">
        <v>1138.25</v>
      </c>
      <c r="Z568">
        <v>1225.5</v>
      </c>
      <c r="AA568">
        <v>1138.25</v>
      </c>
      <c r="AB568">
        <v>1225.5</v>
      </c>
      <c r="AC568" s="1">
        <f>(Table2[[#This Row],[Close Price]]/Table2[[#This Row],[Day Low]])-1</f>
        <v>2.0724724382531479E-2</v>
      </c>
      <c r="AD568" s="1">
        <f>(Table2[[#This Row],[Day High]]/Table2[[#This Row],[Close Price]])-1</f>
        <v>2.6081131996483542E-2</v>
      </c>
      <c r="AE568" s="1">
        <f>(Table2[[#This Row],[Close Price]]/Table2[[#This Row],[Current Week Low]])-1</f>
        <v>4.9286184933011068E-2</v>
      </c>
      <c r="AF568" s="1">
        <f>(Table2[[#This Row],[Current Week High]]/Table2[[#This Row],[Close Price]])-1</f>
        <v>2.6081131996483542E-2</v>
      </c>
      <c r="AG568" s="1">
        <f>(Table2[[#This Row],[Close Price]]/Table2[[#This Row],[Current Month Low]])-1</f>
        <v>4.9286184933011068E-2</v>
      </c>
      <c r="AH568" s="1">
        <f>(Table2[[#This Row],[Current Month High]]/Table2[[#This Row],[Close Price]])-1</f>
        <v>2.6081131996483542E-2</v>
      </c>
      <c r="AI568">
        <v>17.871645665006</v>
      </c>
      <c r="AJ568">
        <v>27.970641808636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0.08</v>
      </c>
      <c r="AM568" t="s">
        <v>3203</v>
      </c>
      <c r="AN568">
        <v>-0.44</v>
      </c>
      <c r="AO568" t="s">
        <v>3202</v>
      </c>
      <c r="AP568">
        <v>-4.0631138610530998E-2</v>
      </c>
      <c r="AQ568">
        <f>(Table2[[#This Row],[Sharpe Ratio]]-AVERAGE(Table2[Sharpe Ratio]))/_xlfn.STDEV.P(Table2[Sharpe Ratio])</f>
        <v>-1.2398186132061171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640</v>
      </c>
      <c r="AT568">
        <f>_xlfn.RANK.AVG(Table2[[#This Row],[6M Return vs Nifty Z-Score]],Table2[6M Return vs Nifty Z-Score])</f>
        <v>249</v>
      </c>
      <c r="AU568">
        <f>_xlfn.RANK.AVG(Table2[[#This Row],[Sharpe Ratio Z-Score]],Table2[Sharpe Ratio Z-Score])</f>
        <v>657</v>
      </c>
      <c r="AV568">
        <f>(Table2[[#This Row],[Rank 1Y]]+Table2[[#This Row],[Rank 6M]]+Table2[[#This Row],[Rank Sharpe]])/3</f>
        <v>515.33333333333337</v>
      </c>
    </row>
    <row r="569" spans="1:48" hidden="1" x14ac:dyDescent="0.3">
      <c r="A569" t="s">
        <v>1580</v>
      </c>
      <c r="B569" t="s">
        <v>1581</v>
      </c>
      <c r="C569" t="s">
        <v>3169</v>
      </c>
      <c r="D569" t="s">
        <v>1582</v>
      </c>
      <c r="E569">
        <v>6188.4438228549998</v>
      </c>
      <c r="F569">
        <v>463.75</v>
      </c>
      <c r="G569">
        <v>-3.97477996560225</v>
      </c>
      <c r="H569">
        <f>(Table2[[#This Row],[1Y Return vs Nifty]]-AVERAGE(Table2[1Y Return vs Nifty]))/_xlfn.STDEV.P(Table2[1Y Return vs Nifty])</f>
        <v>-0.48944172145059733</v>
      </c>
      <c r="I569">
        <v>-7.0311580777043101</v>
      </c>
      <c r="J569">
        <f>(Table2[[#This Row],[1M Return vs Nifty]]-AVERAGE(Table2[1M Return vs Nifty]))/_xlfn.STDEV.P(Table2[1M Return vs Nifty])</f>
        <v>-0.81702492263304349</v>
      </c>
      <c r="K569">
        <v>-8.4619550333056193</v>
      </c>
      <c r="L569">
        <f>(Table2[[#This Row],[6M Return vs Nifty]]-AVERAGE(Table2[6M Return vs Nifty]))/_xlfn.STDEV.P(Table2[6M Return vs Nifty])</f>
        <v>-0.56854249023246273</v>
      </c>
      <c r="M569">
        <v>5.3007619344322796</v>
      </c>
      <c r="N569">
        <f>(Table2[[#This Row],[1W Return vs Nifty]]-AVERAGE(Table2[1W Return vs Nifty]))/_xlfn.STDEV.P(Table2[1W Return vs Nifty])</f>
        <v>0.60956955030320747</v>
      </c>
      <c r="O569">
        <v>458.81</v>
      </c>
      <c r="P569">
        <v>474.42138045278301</v>
      </c>
      <c r="Q569">
        <v>464.427980994611</v>
      </c>
      <c r="R569">
        <v>53.126574313235302</v>
      </c>
      <c r="S569">
        <f>(Table2[[#This Row],[Close Price]]-Table2[[#This Row],[20D EMA]])/Table2[[#This Row],[20D EMA]]</f>
        <v>1.0766984154660967E-2</v>
      </c>
      <c r="T569">
        <f>(Table2[[#This Row],[Close Price]]-Table2[[#This Row],[50D EMA]])/Table2[[#This Row],[50D EMA]]</f>
        <v>-2.2493464444200119E-2</v>
      </c>
      <c r="U569">
        <f>(Table2[[#This Row],[Close Price]]-Table2[[#This Row],[200D EMA]])/Table2[[#This Row],[200D EMA]]</f>
        <v>-1.4598194388698383E-3</v>
      </c>
      <c r="V569">
        <v>0.86934434500755997</v>
      </c>
      <c r="W569">
        <v>453.25</v>
      </c>
      <c r="X569">
        <v>466.9</v>
      </c>
      <c r="Y569">
        <v>428</v>
      </c>
      <c r="Z569">
        <v>466.9</v>
      </c>
      <c r="AA569">
        <v>428</v>
      </c>
      <c r="AB569">
        <v>466.9</v>
      </c>
      <c r="AC569" s="1">
        <f>(Table2[[#This Row],[Close Price]]/Table2[[#This Row],[Day Low]])-1</f>
        <v>2.316602316602312E-2</v>
      </c>
      <c r="AD569" s="1">
        <f>(Table2[[#This Row],[Day High]]/Table2[[#This Row],[Close Price]])-1</f>
        <v>6.7924528301885889E-3</v>
      </c>
      <c r="AE569" s="1">
        <f>(Table2[[#This Row],[Close Price]]/Table2[[#This Row],[Current Week Low]])-1</f>
        <v>8.3528037383177489E-2</v>
      </c>
      <c r="AF569" s="1">
        <f>(Table2[[#This Row],[Current Week High]]/Table2[[#This Row],[Close Price]])-1</f>
        <v>6.7924528301885889E-3</v>
      </c>
      <c r="AG569" s="1">
        <f>(Table2[[#This Row],[Close Price]]/Table2[[#This Row],[Current Month Low]])-1</f>
        <v>8.3528037383177489E-2</v>
      </c>
      <c r="AH569" s="1">
        <f>(Table2[[#This Row],[Current Month High]]/Table2[[#This Row],[Close Price]])-1</f>
        <v>6.7924528301885889E-3</v>
      </c>
      <c r="AI569">
        <v>24.398921832884099</v>
      </c>
      <c r="AJ569">
        <v>25.677506775067702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-0.02</v>
      </c>
      <c r="AM569" t="s">
        <v>3202</v>
      </c>
      <c r="AN569">
        <v>-1.1200000000000001</v>
      </c>
      <c r="AO569" t="s">
        <v>3202</v>
      </c>
      <c r="AQ569">
        <f>(Table2[[#This Row],[Sharpe Ratio]]-AVERAGE(Table2[Sharpe Ratio]))/_xlfn.STDEV.P(Table2[Sharpe Ratio])</f>
        <v>-0.75508740094610949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488</v>
      </c>
      <c r="AT569">
        <f>_xlfn.RANK.AVG(Table2[[#This Row],[6M Return vs Nifty Z-Score]],Table2[6M Return vs Nifty Z-Score])</f>
        <v>518</v>
      </c>
      <c r="AU569">
        <f>_xlfn.RANK.AVG(Table2[[#This Row],[Sharpe Ratio Z-Score]],Table2[Sharpe Ratio Z-Score])</f>
        <v>547.5</v>
      </c>
      <c r="AV569">
        <f>(Table2[[#This Row],[Rank 1Y]]+Table2[[#This Row],[Rank 6M]]+Table2[[#This Row],[Rank Sharpe]])/3</f>
        <v>517.83333333333337</v>
      </c>
    </row>
    <row r="570" spans="1:48" x14ac:dyDescent="0.3">
      <c r="A570" t="s">
        <v>921</v>
      </c>
      <c r="B570" t="s">
        <v>922</v>
      </c>
      <c r="C570" t="s">
        <v>3157</v>
      </c>
      <c r="D570" t="s">
        <v>573</v>
      </c>
      <c r="E570">
        <v>17036.245006199999</v>
      </c>
      <c r="F570">
        <v>343.95</v>
      </c>
      <c r="G570">
        <v>-6.0719517907947598</v>
      </c>
      <c r="H570">
        <f>(Table2[[#This Row],[1Y Return vs Nifty]]-AVERAGE(Table2[1Y Return vs Nifty]))/_xlfn.STDEV.P(Table2[1Y Return vs Nifty])</f>
        <v>-0.52656590415441862</v>
      </c>
      <c r="I570">
        <v>-2.1980791687084502</v>
      </c>
      <c r="J570">
        <f>(Table2[[#This Row],[1M Return vs Nifty]]-AVERAGE(Table2[1M Return vs Nifty]))/_xlfn.STDEV.P(Table2[1M Return vs Nifty])</f>
        <v>-0.30866944937347052</v>
      </c>
      <c r="K570">
        <v>-2.0355135737987702</v>
      </c>
      <c r="L570">
        <f>(Table2[[#This Row],[6M Return vs Nifty]]-AVERAGE(Table2[6M Return vs Nifty]))/_xlfn.STDEV.P(Table2[6M Return vs Nifty])</f>
        <v>-0.36006204521426366</v>
      </c>
      <c r="M570">
        <v>-2.0717083580552398</v>
      </c>
      <c r="N570">
        <f>(Table2[[#This Row],[1W Return vs Nifty]]-AVERAGE(Table2[1W Return vs Nifty]))/_xlfn.STDEV.P(Table2[1W Return vs Nifty])</f>
        <v>-1.2621652571718525</v>
      </c>
      <c r="O570">
        <v>352.14</v>
      </c>
      <c r="P570">
        <v>348.439443789753</v>
      </c>
      <c r="Q570">
        <v>330.71335865129203</v>
      </c>
      <c r="R570">
        <v>36.193053630809203</v>
      </c>
      <c r="S570" s="1">
        <f>(Table2[[#This Row],[Close Price]]-Table2[[#This Row],[20D EMA]])/Table2[[#This Row],[20D EMA]]</f>
        <v>-2.3257795195092856E-2</v>
      </c>
      <c r="T570" s="1">
        <f>(Table2[[#This Row],[Close Price]]-Table2[[#This Row],[50D EMA]])/Table2[[#This Row],[50D EMA]]</f>
        <v>-1.2884430479294199E-2</v>
      </c>
      <c r="U570" s="1">
        <f>(Table2[[#This Row],[Close Price]]-Table2[[#This Row],[200D EMA]])/Table2[[#This Row],[200D EMA]]</f>
        <v>4.0024513683660508E-2</v>
      </c>
      <c r="V570">
        <v>0.59449490564373697</v>
      </c>
      <c r="W570">
        <v>342.05</v>
      </c>
      <c r="X570">
        <v>348.85</v>
      </c>
      <c r="Y570">
        <v>338.9</v>
      </c>
      <c r="Z570">
        <v>359.45</v>
      </c>
      <c r="AA570">
        <v>338.9</v>
      </c>
      <c r="AB570">
        <v>359.45</v>
      </c>
      <c r="AC570" s="1">
        <f>(Table2[[#This Row],[Close Price]]/Table2[[#This Row],[Day Low]])-1</f>
        <v>5.5547434585585531E-3</v>
      </c>
      <c r="AD570" s="1">
        <f>(Table2[[#This Row],[Day High]]/Table2[[#This Row],[Close Price]])-1</f>
        <v>1.4246256723360995E-2</v>
      </c>
      <c r="AE570" s="1">
        <f>(Table2[[#This Row],[Close Price]]/Table2[[#This Row],[Current Week Low]])-1</f>
        <v>1.4901150781941652E-2</v>
      </c>
      <c r="AF570" s="1">
        <f>(Table2[[#This Row],[Current Week High]]/Table2[[#This Row],[Close Price]])-1</f>
        <v>4.5064689635121447E-2</v>
      </c>
      <c r="AG570" s="1">
        <f>(Table2[[#This Row],[Close Price]]/Table2[[#This Row],[Current Month Low]])-1</f>
        <v>1.4901150781941652E-2</v>
      </c>
      <c r="AH570" s="1">
        <f>(Table2[[#This Row],[Current Month High]]/Table2[[#This Row],[Close Price]])-1</f>
        <v>4.5064689635121447E-2</v>
      </c>
      <c r="AI570">
        <v>16.7756941415903</v>
      </c>
      <c r="AJ570">
        <v>23.2133261687264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0.06</v>
      </c>
      <c r="AM570" t="s">
        <v>3203</v>
      </c>
      <c r="AN570">
        <v>-2.15</v>
      </c>
      <c r="AO570" t="s">
        <v>3202</v>
      </c>
      <c r="AP570">
        <v>-2.6268441790545001E-2</v>
      </c>
      <c r="AQ570">
        <f>(Table2[[#This Row],[Sharpe Ratio]]-AVERAGE(Table2[Sharpe Ratio]))/_xlfn.STDEV.P(Table2[Sharpe Ratio])</f>
        <v>-1.0684710290881985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-3.5259336850022036</v>
      </c>
      <c r="AS570">
        <f>_xlfn.RANK.AVG(Table2[[#This Row],[1Y Return vs Nifty Z-Score]],Table2[1Y Return vs Nifty Z-Score])</f>
        <v>500</v>
      </c>
      <c r="AT570">
        <f>_xlfn.RANK.AVG(Table2[[#This Row],[6M Return vs Nifty Z-Score]],Table2[6M Return vs Nifty Z-Score])</f>
        <v>426</v>
      </c>
      <c r="AU570">
        <f>_xlfn.RANK.AVG(Table2[[#This Row],[Sharpe Ratio Z-Score]],Table2[Sharpe Ratio Z-Score])</f>
        <v>628</v>
      </c>
      <c r="AV570">
        <f>(Table2[[#This Row],[Rank 1Y]]+Table2[[#This Row],[Rank 6M]]+Table2[[#This Row],[Rank Sharpe]])/3</f>
        <v>518</v>
      </c>
    </row>
    <row r="571" spans="1:48" hidden="1" x14ac:dyDescent="0.3">
      <c r="A571" t="s">
        <v>1258</v>
      </c>
      <c r="B571" t="s">
        <v>1259</v>
      </c>
      <c r="C571" t="s">
        <v>3169</v>
      </c>
      <c r="D571" t="s">
        <v>276</v>
      </c>
      <c r="E571">
        <v>9405.8613714170006</v>
      </c>
      <c r="F571">
        <v>118.41</v>
      </c>
      <c r="G571">
        <v>-22.881579032542</v>
      </c>
      <c r="H571">
        <f>(Table2[[#This Row],[1Y Return vs Nifty]]-AVERAGE(Table2[1Y Return vs Nifty]))/_xlfn.STDEV.P(Table2[1Y Return vs Nifty])</f>
        <v>-0.82413030274558841</v>
      </c>
      <c r="I571">
        <v>3.1686744302615</v>
      </c>
      <c r="J571">
        <f>(Table2[[#This Row],[1M Return vs Nifty]]-AVERAGE(Table2[1M Return vs Nifty]))/_xlfn.STDEV.P(Table2[1M Return vs Nifty])</f>
        <v>0.2558192786284299</v>
      </c>
      <c r="K571">
        <v>-29.486081306056601</v>
      </c>
      <c r="L571">
        <f>(Table2[[#This Row],[6M Return vs Nifty]]-AVERAGE(Table2[6M Return vs Nifty]))/_xlfn.STDEV.P(Table2[6M Return vs Nifty])</f>
        <v>-1.2505870134853496</v>
      </c>
      <c r="M571">
        <v>3.0338062920864299</v>
      </c>
      <c r="N571">
        <f>(Table2[[#This Row],[1W Return vs Nifty]]-AVERAGE(Table2[1W Return vs Nifty]))/_xlfn.STDEV.P(Table2[1W Return vs Nifty])</f>
        <v>3.4031146695880483E-2</v>
      </c>
      <c r="O571">
        <v>118.87</v>
      </c>
      <c r="P571">
        <v>123.15613486172199</v>
      </c>
      <c r="Q571">
        <v>128.80695136017599</v>
      </c>
      <c r="R571">
        <v>53.202563055707301</v>
      </c>
      <c r="S571">
        <f>(Table2[[#This Row],[Close Price]]-Table2[[#This Row],[20D EMA]])/Table2[[#This Row],[20D EMA]]</f>
        <v>-3.8697737023639938E-3</v>
      </c>
      <c r="T571">
        <f>(Table2[[#This Row],[Close Price]]-Table2[[#This Row],[50D EMA]])/Table2[[#This Row],[50D EMA]]</f>
        <v>-3.8537543152445411E-2</v>
      </c>
      <c r="U571">
        <f>(Table2[[#This Row],[Close Price]]-Table2[[#This Row],[200D EMA]])/Table2[[#This Row],[200D EMA]]</f>
        <v>-8.0717315722375504E-2</v>
      </c>
      <c r="V571">
        <v>0.43668573159143897</v>
      </c>
      <c r="W571">
        <v>118</v>
      </c>
      <c r="X571">
        <v>119.98</v>
      </c>
      <c r="Y571">
        <v>115.4</v>
      </c>
      <c r="Z571">
        <v>120.4</v>
      </c>
      <c r="AA571">
        <v>115.4</v>
      </c>
      <c r="AB571">
        <v>120.41</v>
      </c>
      <c r="AC571" s="1">
        <f>(Table2[[#This Row],[Close Price]]/Table2[[#This Row],[Day Low]])-1</f>
        <v>3.4745762711863026E-3</v>
      </c>
      <c r="AD571" s="1">
        <f>(Table2[[#This Row],[Day High]]/Table2[[#This Row],[Close Price]])-1</f>
        <v>1.3259015285871145E-2</v>
      </c>
      <c r="AE571" s="1">
        <f>(Table2[[#This Row],[Close Price]]/Table2[[#This Row],[Current Week Low]])-1</f>
        <v>2.6083188908145427E-2</v>
      </c>
      <c r="AF571" s="1">
        <f>(Table2[[#This Row],[Current Week High]]/Table2[[#This Row],[Close Price]])-1</f>
        <v>1.6806013005658427E-2</v>
      </c>
      <c r="AG571" s="1">
        <f>(Table2[[#This Row],[Close Price]]/Table2[[#This Row],[Current Month Low]])-1</f>
        <v>2.6083188908145427E-2</v>
      </c>
      <c r="AH571" s="1">
        <f>(Table2[[#This Row],[Current Month High]]/Table2[[#This Row],[Close Price]])-1</f>
        <v>1.6890465332319859E-2</v>
      </c>
      <c r="AI571">
        <v>33.434676125327201</v>
      </c>
      <c r="AJ571">
        <v>5.9123434704829902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-0.11</v>
      </c>
      <c r="AM571" t="s">
        <v>3202</v>
      </c>
      <c r="AN571">
        <v>2.5499999999999998</v>
      </c>
      <c r="AO571" t="s">
        <v>3203</v>
      </c>
      <c r="AP571">
        <v>9.4284082941624006E-2</v>
      </c>
      <c r="AQ571">
        <f>(Table2[[#This Row],[Sharpe Ratio]]-AVERAGE(Table2[Sharpe Ratio]))/_xlfn.STDEV.P(Table2[Sharpe Ratio])</f>
        <v>0.36972571982799307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609</v>
      </c>
      <c r="AT571">
        <f>_xlfn.RANK.AVG(Table2[[#This Row],[6M Return vs Nifty Z-Score]],Table2[6M Return vs Nifty Z-Score])</f>
        <v>711</v>
      </c>
      <c r="AU571">
        <f>_xlfn.RANK.AVG(Table2[[#This Row],[Sharpe Ratio Z-Score]],Table2[Sharpe Ratio Z-Score])</f>
        <v>247</v>
      </c>
      <c r="AV571">
        <f>(Table2[[#This Row],[Rank 1Y]]+Table2[[#This Row],[Rank 6M]]+Table2[[#This Row],[Rank Sharpe]])/3</f>
        <v>522.33333333333337</v>
      </c>
    </row>
    <row r="572" spans="1:48" hidden="1" x14ac:dyDescent="0.3">
      <c r="A572" t="s">
        <v>145</v>
      </c>
      <c r="B572" t="s">
        <v>146</v>
      </c>
      <c r="C572" t="s">
        <v>3164</v>
      </c>
      <c r="D572" t="s">
        <v>117</v>
      </c>
      <c r="E572">
        <v>191772.01153284099</v>
      </c>
      <c r="F572">
        <v>150.94999999999999</v>
      </c>
      <c r="G572">
        <v>1.46377979743602</v>
      </c>
      <c r="H572">
        <f>(Table2[[#This Row],[1Y Return vs Nifty]]-AVERAGE(Table2[1Y Return vs Nifty]))/_xlfn.STDEV.P(Table2[1Y Return vs Nifty])</f>
        <v>-0.39316821450027872</v>
      </c>
      <c r="I572">
        <v>-5.8265292674122398</v>
      </c>
      <c r="J572">
        <f>(Table2[[#This Row],[1M Return vs Nifty]]-AVERAGE(Table2[1M Return vs Nifty]))/_xlfn.STDEV.P(Table2[1M Return vs Nifty])</f>
        <v>-0.69031901517965732</v>
      </c>
      <c r="K572">
        <v>-16.602512806049699</v>
      </c>
      <c r="L572">
        <f>(Table2[[#This Row],[6M Return vs Nifty]]-AVERAGE(Table2[6M Return vs Nifty]))/_xlfn.STDEV.P(Table2[6M Return vs Nifty])</f>
        <v>-0.83263065128579328</v>
      </c>
      <c r="M572">
        <v>2.9665556495290901</v>
      </c>
      <c r="N572">
        <f>(Table2[[#This Row],[1W Return vs Nifty]]-AVERAGE(Table2[1W Return vs Nifty]))/_xlfn.STDEV.P(Table2[1W Return vs Nifty])</f>
        <v>1.6957443648490469E-2</v>
      </c>
      <c r="O572">
        <v>152.11000000000001</v>
      </c>
      <c r="P572">
        <v>154.680340503255</v>
      </c>
      <c r="Q572">
        <v>153.40117408671401</v>
      </c>
      <c r="R572">
        <v>58.2341179599714</v>
      </c>
      <c r="S572">
        <f>(Table2[[#This Row],[Close Price]]-Table2[[#This Row],[20D EMA]])/Table2[[#This Row],[20D EMA]]</f>
        <v>-7.6260600880943058E-3</v>
      </c>
      <c r="T572">
        <f>(Table2[[#This Row],[Close Price]]-Table2[[#This Row],[50D EMA]])/Table2[[#This Row],[50D EMA]]</f>
        <v>-2.4116448742731521E-2</v>
      </c>
      <c r="U572">
        <f>(Table2[[#This Row],[Close Price]]-Table2[[#This Row],[200D EMA]])/Table2[[#This Row],[200D EMA]]</f>
        <v>-1.5978848280055725E-2</v>
      </c>
      <c r="V572">
        <v>0.79396028884306602</v>
      </c>
      <c r="W572">
        <v>150.19999999999999</v>
      </c>
      <c r="X572">
        <v>156.91999999999999</v>
      </c>
      <c r="Y572">
        <v>145.1</v>
      </c>
      <c r="Z572">
        <v>156.91999999999999</v>
      </c>
      <c r="AA572">
        <v>145.1</v>
      </c>
      <c r="AB572">
        <v>156.91999999999999</v>
      </c>
      <c r="AC572" s="1">
        <f>(Table2[[#This Row],[Close Price]]/Table2[[#This Row],[Day Low]])-1</f>
        <v>4.9933422103860536E-3</v>
      </c>
      <c r="AD572" s="1">
        <f>(Table2[[#This Row],[Day High]]/Table2[[#This Row],[Close Price]])-1</f>
        <v>3.9549519708512726E-2</v>
      </c>
      <c r="AE572" s="1">
        <f>(Table2[[#This Row],[Close Price]]/Table2[[#This Row],[Current Week Low]])-1</f>
        <v>4.0317022742935915E-2</v>
      </c>
      <c r="AF572" s="1">
        <f>(Table2[[#This Row],[Current Week High]]/Table2[[#This Row],[Close Price]])-1</f>
        <v>3.9549519708512726E-2</v>
      </c>
      <c r="AG572" s="1">
        <f>(Table2[[#This Row],[Close Price]]/Table2[[#This Row],[Current Month Low]])-1</f>
        <v>4.0317022742935915E-2</v>
      </c>
      <c r="AH572" s="1">
        <f>(Table2[[#This Row],[Current Month High]]/Table2[[#This Row],[Close Price]])-1</f>
        <v>3.9549519708512726E-2</v>
      </c>
      <c r="AI572">
        <v>22.292149718449799</v>
      </c>
      <c r="AJ572">
        <v>27.491554054053999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-0.02</v>
      </c>
      <c r="AM572" t="s">
        <v>3202</v>
      </c>
      <c r="AN572">
        <v>0.37</v>
      </c>
      <c r="AO572" t="s">
        <v>3203</v>
      </c>
      <c r="AP572">
        <v>4.743953821099E-3</v>
      </c>
      <c r="AQ572">
        <f>(Table2[[#This Row],[Sharpe Ratio]]-AVERAGE(Table2[Sharpe Ratio]))/_xlfn.STDEV.P(Table2[Sharpe Ratio])</f>
        <v>-0.69849183003068338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450</v>
      </c>
      <c r="AT572">
        <f>_xlfn.RANK.AVG(Table2[[#This Row],[6M Return vs Nifty Z-Score]],Table2[6M Return vs Nifty Z-Score])</f>
        <v>617</v>
      </c>
      <c r="AU572">
        <f>_xlfn.RANK.AVG(Table2[[#This Row],[Sharpe Ratio Z-Score]],Table2[Sharpe Ratio Z-Score])</f>
        <v>513</v>
      </c>
      <c r="AV572">
        <f>(Table2[[#This Row],[Rank 1Y]]+Table2[[#This Row],[Rank 6M]]+Table2[[#This Row],[Rank Sharpe]])/3</f>
        <v>526.66666666666663</v>
      </c>
    </row>
    <row r="573" spans="1:48" hidden="1" x14ac:dyDescent="0.3">
      <c r="A573" t="s">
        <v>552</v>
      </c>
      <c r="B573" t="s">
        <v>553</v>
      </c>
      <c r="C573" t="s">
        <v>3157</v>
      </c>
      <c r="D573" t="s">
        <v>54</v>
      </c>
      <c r="E573">
        <v>36805.436344711998</v>
      </c>
      <c r="F573">
        <v>144.15</v>
      </c>
      <c r="G573">
        <v>-23.0744213741457</v>
      </c>
      <c r="H573">
        <f>(Table2[[#This Row],[1Y Return vs Nifty]]-AVERAGE(Table2[1Y Return vs Nifty]))/_xlfn.STDEV.P(Table2[1Y Return vs Nifty])</f>
        <v>-0.82754400220346236</v>
      </c>
      <c r="I573">
        <v>-13.8490056268224</v>
      </c>
      <c r="J573">
        <f>(Table2[[#This Row],[1M Return vs Nifty]]-AVERAGE(Table2[1M Return vs Nifty]))/_xlfn.STDEV.P(Table2[1M Return vs Nifty])</f>
        <v>-1.5341433853571778</v>
      </c>
      <c r="K573">
        <v>-18.943124556203301</v>
      </c>
      <c r="L573">
        <f>(Table2[[#This Row],[6M Return vs Nifty]]-AVERAGE(Table2[6M Return vs Nifty]))/_xlfn.STDEV.P(Table2[6M Return vs Nifty])</f>
        <v>-0.90856253090557493</v>
      </c>
      <c r="M573">
        <v>0.46039912544710099</v>
      </c>
      <c r="N573">
        <f>(Table2[[#This Row],[1W Return vs Nifty]]-AVERAGE(Table2[1W Return vs Nifty]))/_xlfn.STDEV.P(Table2[1W Return vs Nifty])</f>
        <v>-0.61930967076564447</v>
      </c>
      <c r="O573">
        <v>152.13999999999999</v>
      </c>
      <c r="P573">
        <v>161.46856636413901</v>
      </c>
      <c r="Q573">
        <v>162.50599874443699</v>
      </c>
      <c r="R573">
        <v>44.790485586987103</v>
      </c>
      <c r="S573">
        <f>(Table2[[#This Row],[Close Price]]-Table2[[#This Row],[20D EMA]])/Table2[[#This Row],[20D EMA]]</f>
        <v>-5.2517418167477202E-2</v>
      </c>
      <c r="T573">
        <f>(Table2[[#This Row],[Close Price]]-Table2[[#This Row],[50D EMA]])/Table2[[#This Row],[50D EMA]]</f>
        <v>-0.10725658098110995</v>
      </c>
      <c r="U573">
        <f>(Table2[[#This Row],[Close Price]]-Table2[[#This Row],[200D EMA]])/Table2[[#This Row],[200D EMA]]</f>
        <v>-0.11295582246969429</v>
      </c>
      <c r="V573">
        <v>1.2943123529646201</v>
      </c>
      <c r="W573">
        <v>143.80000000000001</v>
      </c>
      <c r="X573">
        <v>148.19</v>
      </c>
      <c r="Y573">
        <v>141.16</v>
      </c>
      <c r="Z573">
        <v>148.94999999999999</v>
      </c>
      <c r="AA573">
        <v>141.16</v>
      </c>
      <c r="AB573">
        <v>149.5</v>
      </c>
      <c r="AC573" s="1">
        <f>(Table2[[#This Row],[Close Price]]/Table2[[#This Row],[Day Low]])-1</f>
        <v>2.4339360222531692E-3</v>
      </c>
      <c r="AD573" s="1">
        <f>(Table2[[#This Row],[Day High]]/Table2[[#This Row],[Close Price]])-1</f>
        <v>2.8026361429066782E-2</v>
      </c>
      <c r="AE573" s="1">
        <f>(Table2[[#This Row],[Close Price]]/Table2[[#This Row],[Current Week Low]])-1</f>
        <v>2.1181637857750069E-2</v>
      </c>
      <c r="AF573" s="1">
        <f>(Table2[[#This Row],[Current Week High]]/Table2[[#This Row],[Close Price]])-1</f>
        <v>3.3298647242455681E-2</v>
      </c>
      <c r="AG573" s="1">
        <f>(Table2[[#This Row],[Close Price]]/Table2[[#This Row],[Current Month Low]])-1</f>
        <v>2.1181637857750069E-2</v>
      </c>
      <c r="AH573" s="1">
        <f>(Table2[[#This Row],[Current Month High]]/Table2[[#This Row],[Close Price]])-1</f>
        <v>3.7114117238987054E-2</v>
      </c>
      <c r="AI573">
        <v>34.7554630593132</v>
      </c>
      <c r="AJ573">
        <v>4.7145140200494096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-0.17</v>
      </c>
      <c r="AM573" t="s">
        <v>3202</v>
      </c>
      <c r="AN573">
        <v>-1.64</v>
      </c>
      <c r="AO573" t="s">
        <v>3202</v>
      </c>
      <c r="AP573">
        <v>6.8779648617025999E-2</v>
      </c>
      <c r="AQ573">
        <f>(Table2[[#This Row],[Sharpe Ratio]]-AVERAGE(Table2[Sharpe Ratio]))/_xlfn.STDEV.P(Table2[Sharpe Ratio])</f>
        <v>6.5456733259059388E-2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610</v>
      </c>
      <c r="AT573">
        <f>_xlfn.RANK.AVG(Table2[[#This Row],[6M Return vs Nifty Z-Score]],Table2[6M Return vs Nifty Z-Score])</f>
        <v>642</v>
      </c>
      <c r="AU573">
        <f>_xlfn.RANK.AVG(Table2[[#This Row],[Sharpe Ratio Z-Score]],Table2[Sharpe Ratio Z-Score])</f>
        <v>330</v>
      </c>
      <c r="AV573">
        <f>(Table2[[#This Row],[Rank 1Y]]+Table2[[#This Row],[Rank 6M]]+Table2[[#This Row],[Rank Sharpe]])/3</f>
        <v>527.33333333333337</v>
      </c>
    </row>
    <row r="574" spans="1:48" hidden="1" x14ac:dyDescent="0.3">
      <c r="A574" t="s">
        <v>1293</v>
      </c>
      <c r="B574" t="s">
        <v>1294</v>
      </c>
      <c r="C574" t="s">
        <v>3157</v>
      </c>
      <c r="D574" t="s">
        <v>141</v>
      </c>
      <c r="E574">
        <v>9199.0710999509993</v>
      </c>
      <c r="F574">
        <v>85.79</v>
      </c>
      <c r="G574">
        <v>-20.959455849055999</v>
      </c>
      <c r="H574">
        <f>(Table2[[#This Row],[1Y Return vs Nifty]]-AVERAGE(Table2[1Y Return vs Nifty]))/_xlfn.STDEV.P(Table2[1Y Return vs Nifty])</f>
        <v>-0.79010483502482365</v>
      </c>
      <c r="I574">
        <v>-4.0068291964388196</v>
      </c>
      <c r="J574">
        <f>(Table2[[#This Row],[1M Return vs Nifty]]-AVERAGE(Table2[1M Return vs Nifty]))/_xlfn.STDEV.P(Table2[1M Return vs Nifty])</f>
        <v>-0.49891835564389891</v>
      </c>
      <c r="K574">
        <v>-2.7872937939604299</v>
      </c>
      <c r="L574">
        <f>(Table2[[#This Row],[6M Return vs Nifty]]-AVERAGE(Table2[6M Return vs Nifty]))/_xlfn.STDEV.P(Table2[6M Return vs Nifty])</f>
        <v>-0.38445057747473022</v>
      </c>
      <c r="M574">
        <v>2.15016104278661</v>
      </c>
      <c r="N574">
        <f>(Table2[[#This Row],[1W Return vs Nifty]]-AVERAGE(Table2[1W Return vs Nifty]))/_xlfn.STDEV.P(Table2[1W Return vs Nifty])</f>
        <v>-0.19031015343249161</v>
      </c>
      <c r="O574">
        <v>85.58</v>
      </c>
      <c r="P574">
        <v>86.166503544924296</v>
      </c>
      <c r="Q574">
        <v>85.724931327197893</v>
      </c>
      <c r="R574">
        <v>52.037225757446997</v>
      </c>
      <c r="S574">
        <f>(Table2[[#This Row],[Close Price]]-Table2[[#This Row],[20D EMA]])/Table2[[#This Row],[20D EMA]]</f>
        <v>2.4538443561580737E-3</v>
      </c>
      <c r="T574">
        <f>(Table2[[#This Row],[Close Price]]-Table2[[#This Row],[50D EMA]])/Table2[[#This Row],[50D EMA]]</f>
        <v>-4.3694884837469812E-3</v>
      </c>
      <c r="U574">
        <f>(Table2[[#This Row],[Close Price]]-Table2[[#This Row],[200D EMA]])/Table2[[#This Row],[200D EMA]]</f>
        <v>7.5904024412403956E-4</v>
      </c>
      <c r="V574">
        <v>0.41664891760807699</v>
      </c>
      <c r="W574">
        <v>84.96</v>
      </c>
      <c r="X574">
        <v>86.94</v>
      </c>
      <c r="Y574">
        <v>82</v>
      </c>
      <c r="Z574">
        <v>87</v>
      </c>
      <c r="AA574">
        <v>82</v>
      </c>
      <c r="AB574">
        <v>88.36</v>
      </c>
      <c r="AC574" s="1">
        <f>(Table2[[#This Row],[Close Price]]/Table2[[#This Row],[Day Low]])-1</f>
        <v>9.7693032015067072E-3</v>
      </c>
      <c r="AD574" s="1">
        <f>(Table2[[#This Row],[Day High]]/Table2[[#This Row],[Close Price]])-1</f>
        <v>1.3404825737265424E-2</v>
      </c>
      <c r="AE574" s="1">
        <f>(Table2[[#This Row],[Close Price]]/Table2[[#This Row],[Current Week Low]])-1</f>
        <v>4.6219512195122103E-2</v>
      </c>
      <c r="AF574" s="1">
        <f>(Table2[[#This Row],[Current Week High]]/Table2[[#This Row],[Close Price]])-1</f>
        <v>1.4104207949644509E-2</v>
      </c>
      <c r="AG574" s="1">
        <f>(Table2[[#This Row],[Close Price]]/Table2[[#This Row],[Current Month Low]])-1</f>
        <v>4.6219512195122103E-2</v>
      </c>
      <c r="AH574" s="1">
        <f>(Table2[[#This Row],[Current Month High]]/Table2[[#This Row],[Close Price]])-1</f>
        <v>2.9956871430236509E-2</v>
      </c>
      <c r="AI574">
        <v>23.336053153048098</v>
      </c>
      <c r="AJ574">
        <v>18.494475138121501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-0.04</v>
      </c>
      <c r="AM574" t="s">
        <v>3202</v>
      </c>
      <c r="AN574">
        <v>4.66</v>
      </c>
      <c r="AO574" t="s">
        <v>3203</v>
      </c>
      <c r="AQ574">
        <f>(Table2[[#This Row],[Sharpe Ratio]]-AVERAGE(Table2[Sharpe Ratio]))/_xlfn.STDEV.P(Table2[Sharpe Ratio])</f>
        <v>-0.75508740094610949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598</v>
      </c>
      <c r="AT574">
        <f>_xlfn.RANK.AVG(Table2[[#This Row],[6M Return vs Nifty Z-Score]],Table2[6M Return vs Nifty Z-Score])</f>
        <v>438</v>
      </c>
      <c r="AU574">
        <f>_xlfn.RANK.AVG(Table2[[#This Row],[Sharpe Ratio Z-Score]],Table2[Sharpe Ratio Z-Score])</f>
        <v>547.5</v>
      </c>
      <c r="AV574">
        <f>(Table2[[#This Row],[Rank 1Y]]+Table2[[#This Row],[Rank 6M]]+Table2[[#This Row],[Rank Sharpe]])/3</f>
        <v>527.83333333333337</v>
      </c>
    </row>
    <row r="575" spans="1:48" hidden="1" x14ac:dyDescent="0.3">
      <c r="A575" t="s">
        <v>1127</v>
      </c>
      <c r="B575" t="s">
        <v>1128</v>
      </c>
      <c r="C575" t="s">
        <v>3157</v>
      </c>
      <c r="D575" t="s">
        <v>24</v>
      </c>
      <c r="E575">
        <v>11156.079532653001</v>
      </c>
      <c r="F575">
        <v>105.96</v>
      </c>
      <c r="G575">
        <v>-27.350882320926701</v>
      </c>
      <c r="H575">
        <f>(Table2[[#This Row],[1Y Return vs Nifty]]-AVERAGE(Table2[1Y Return vs Nifty]))/_xlfn.STDEV.P(Table2[1Y Return vs Nifty])</f>
        <v>-0.90324600983437298</v>
      </c>
      <c r="I575">
        <v>1.14794095833133</v>
      </c>
      <c r="J575">
        <f>(Table2[[#This Row],[1M Return vs Nifty]]-AVERAGE(Table2[1M Return vs Nifty]))/_xlfn.STDEV.P(Table2[1M Return vs Nifty])</f>
        <v>4.3273417119219143E-2</v>
      </c>
      <c r="K575">
        <v>-26.619474359078701</v>
      </c>
      <c r="L575">
        <f>(Table2[[#This Row],[6M Return vs Nifty]]-AVERAGE(Table2[6M Return vs Nifty]))/_xlfn.STDEV.P(Table2[6M Return vs Nifty])</f>
        <v>-1.1575913025987097</v>
      </c>
      <c r="M575">
        <v>1.5378139605624599</v>
      </c>
      <c r="N575">
        <f>(Table2[[#This Row],[1W Return vs Nifty]]-AVERAGE(Table2[1W Return vs Nifty]))/_xlfn.STDEV.P(Table2[1W Return vs Nifty])</f>
        <v>-0.3457738314920224</v>
      </c>
      <c r="O575">
        <v>99.88</v>
      </c>
      <c r="P575">
        <v>102.514770982111</v>
      </c>
      <c r="Q575">
        <v>110.403360588795</v>
      </c>
      <c r="R575">
        <v>60.956590108551197</v>
      </c>
      <c r="S575">
        <f>(Table2[[#This Row],[Close Price]]-Table2[[#This Row],[20D EMA]])/Table2[[#This Row],[20D EMA]]</f>
        <v>6.0873047657188609E-2</v>
      </c>
      <c r="T575">
        <f>(Table2[[#This Row],[Close Price]]-Table2[[#This Row],[50D EMA]])/Table2[[#This Row],[50D EMA]]</f>
        <v>3.3607147388449894E-2</v>
      </c>
      <c r="U575">
        <f>(Table2[[#This Row],[Close Price]]-Table2[[#This Row],[200D EMA]])/Table2[[#This Row],[200D EMA]]</f>
        <v>-4.0246606308884096E-2</v>
      </c>
      <c r="V575">
        <v>1.4919985273293801</v>
      </c>
      <c r="W575">
        <v>100.81</v>
      </c>
      <c r="X575">
        <v>108.75</v>
      </c>
      <c r="Y575">
        <v>97.5</v>
      </c>
      <c r="Z575">
        <v>108.75</v>
      </c>
      <c r="AA575">
        <v>97.5</v>
      </c>
      <c r="AB575">
        <v>108.75</v>
      </c>
      <c r="AC575" s="1">
        <f>(Table2[[#This Row],[Close Price]]/Table2[[#This Row],[Day Low]])-1</f>
        <v>5.108620176569767E-2</v>
      </c>
      <c r="AD575" s="1">
        <f>(Table2[[#This Row],[Day High]]/Table2[[#This Row],[Close Price]])-1</f>
        <v>2.6330690826727121E-2</v>
      </c>
      <c r="AE575" s="1">
        <f>(Table2[[#This Row],[Close Price]]/Table2[[#This Row],[Current Week Low]])-1</f>
        <v>8.676923076923071E-2</v>
      </c>
      <c r="AF575" s="1">
        <f>(Table2[[#This Row],[Current Week High]]/Table2[[#This Row],[Close Price]])-1</f>
        <v>2.6330690826727121E-2</v>
      </c>
      <c r="AG575" s="1">
        <f>(Table2[[#This Row],[Close Price]]/Table2[[#This Row],[Current Month Low]])-1</f>
        <v>8.676923076923071E-2</v>
      </c>
      <c r="AH575" s="1">
        <f>(Table2[[#This Row],[Current Month High]]/Table2[[#This Row],[Close Price]])-1</f>
        <v>2.6330690826727121E-2</v>
      </c>
      <c r="AI575">
        <v>43.922234805587003</v>
      </c>
      <c r="AJ575">
        <v>20.258767449778599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-7.0000000000000007E-2</v>
      </c>
      <c r="AM575" t="s">
        <v>3202</v>
      </c>
      <c r="AN575">
        <v>16.21</v>
      </c>
      <c r="AO575" t="s">
        <v>3203</v>
      </c>
      <c r="AP575">
        <v>9.0798887755334998E-2</v>
      </c>
      <c r="AQ575">
        <f>(Table2[[#This Row],[Sharpe Ratio]]-AVERAGE(Table2[Sharpe Ratio]))/_xlfn.STDEV.P(Table2[Sharpe Ratio])</f>
        <v>0.32814719297925865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631</v>
      </c>
      <c r="AT575">
        <f>_xlfn.RANK.AVG(Table2[[#This Row],[6M Return vs Nifty Z-Score]],Table2[6M Return vs Nifty Z-Score])</f>
        <v>696</v>
      </c>
      <c r="AU575">
        <f>_xlfn.RANK.AVG(Table2[[#This Row],[Sharpe Ratio Z-Score]],Table2[Sharpe Ratio Z-Score])</f>
        <v>259</v>
      </c>
      <c r="AV575">
        <f>(Table2[[#This Row],[Rank 1Y]]+Table2[[#This Row],[Rank 6M]]+Table2[[#This Row],[Rank Sharpe]])/3</f>
        <v>528.66666666666663</v>
      </c>
    </row>
    <row r="576" spans="1:48" hidden="1" x14ac:dyDescent="0.3">
      <c r="A576" t="s">
        <v>1365</v>
      </c>
      <c r="B576" t="s">
        <v>1366</v>
      </c>
      <c r="C576" t="s">
        <v>3166</v>
      </c>
      <c r="D576" t="s">
        <v>433</v>
      </c>
      <c r="E576">
        <v>8382.7566098080006</v>
      </c>
      <c r="F576">
        <v>188.36</v>
      </c>
      <c r="G576">
        <v>-38.745590085957403</v>
      </c>
      <c r="H576">
        <f>(Table2[[#This Row],[1Y Return vs Nifty]]-AVERAGE(Table2[1Y Return vs Nifty]))/_xlfn.STDEV.P(Table2[1Y Return vs Nifty])</f>
        <v>-1.1049553823541087</v>
      </c>
      <c r="I576">
        <v>-1.0556239605967901</v>
      </c>
      <c r="J576">
        <f>(Table2[[#This Row],[1M Return vs Nifty]]-AVERAGE(Table2[1M Return vs Nifty]))/_xlfn.STDEV.P(Table2[1M Return vs Nifty])</f>
        <v>-0.1885031187728119</v>
      </c>
      <c r="K576">
        <v>5.4797710818835004</v>
      </c>
      <c r="L576">
        <f>(Table2[[#This Row],[6M Return vs Nifty]]-AVERAGE(Table2[6M Return vs Nifty]))/_xlfn.STDEV.P(Table2[6M Return vs Nifty])</f>
        <v>-0.11625839441817996</v>
      </c>
      <c r="M576">
        <v>4.23162401713485</v>
      </c>
      <c r="N576">
        <f>(Table2[[#This Row],[1W Return vs Nifty]]-AVERAGE(Table2[1W Return vs Nifty]))/_xlfn.STDEV.P(Table2[1W Return vs Nifty])</f>
        <v>0.33813506845305508</v>
      </c>
      <c r="O576">
        <v>187.21</v>
      </c>
      <c r="P576">
        <v>190.13309547619201</v>
      </c>
      <c r="Q576">
        <v>191.95615266764599</v>
      </c>
      <c r="R576">
        <v>60.116410836203599</v>
      </c>
      <c r="S576">
        <f>(Table2[[#This Row],[Close Price]]-Table2[[#This Row],[20D EMA]])/Table2[[#This Row],[20D EMA]]</f>
        <v>6.1428342503071715E-3</v>
      </c>
      <c r="T576">
        <f>(Table2[[#This Row],[Close Price]]-Table2[[#This Row],[50D EMA]])/Table2[[#This Row],[50D EMA]]</f>
        <v>-9.3255488832769788E-3</v>
      </c>
      <c r="U576">
        <f>(Table2[[#This Row],[Close Price]]-Table2[[#This Row],[200D EMA]])/Table2[[#This Row],[200D EMA]]</f>
        <v>-1.8734240177611713E-2</v>
      </c>
      <c r="V576">
        <v>0.296670556766786</v>
      </c>
      <c r="W576">
        <v>187.5</v>
      </c>
      <c r="X576">
        <v>193</v>
      </c>
      <c r="Y576">
        <v>183.03</v>
      </c>
      <c r="Z576">
        <v>193.5</v>
      </c>
      <c r="AA576">
        <v>183.03</v>
      </c>
      <c r="AB576">
        <v>193.5</v>
      </c>
      <c r="AC576" s="1">
        <f>(Table2[[#This Row],[Close Price]]/Table2[[#This Row],[Day Low]])-1</f>
        <v>4.5866666666667388E-3</v>
      </c>
      <c r="AD576" s="1">
        <f>(Table2[[#This Row],[Day High]]/Table2[[#This Row],[Close Price]])-1</f>
        <v>2.4633680186876061E-2</v>
      </c>
      <c r="AE576" s="1">
        <f>(Table2[[#This Row],[Close Price]]/Table2[[#This Row],[Current Week Low]])-1</f>
        <v>2.9120909140578188E-2</v>
      </c>
      <c r="AF576" s="1">
        <f>(Table2[[#This Row],[Current Week High]]/Table2[[#This Row],[Close Price]])-1</f>
        <v>2.7288171586324017E-2</v>
      </c>
      <c r="AG576" s="1">
        <f>(Table2[[#This Row],[Close Price]]/Table2[[#This Row],[Current Month Low]])-1</f>
        <v>2.9120909140578188E-2</v>
      </c>
      <c r="AH576" s="1">
        <f>(Table2[[#This Row],[Current Month High]]/Table2[[#This Row],[Close Price]])-1</f>
        <v>2.7288171586324017E-2</v>
      </c>
      <c r="AI576">
        <v>18.868124867275402</v>
      </c>
      <c r="AJ576">
        <v>29.903448275862001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0.04</v>
      </c>
      <c r="AM576" t="s">
        <v>3203</v>
      </c>
      <c r="AN576">
        <v>6.65</v>
      </c>
      <c r="AO576" t="s">
        <v>3203</v>
      </c>
      <c r="AQ576">
        <f>(Table2[[#This Row],[Sharpe Ratio]]-AVERAGE(Table2[Sharpe Ratio]))/_xlfn.STDEV.P(Table2[Sharpe Ratio])</f>
        <v>-0.75508740094610949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687</v>
      </c>
      <c r="AT576">
        <f>_xlfn.RANK.AVG(Table2[[#This Row],[6M Return vs Nifty Z-Score]],Table2[6M Return vs Nifty Z-Score])</f>
        <v>354</v>
      </c>
      <c r="AU576">
        <f>_xlfn.RANK.AVG(Table2[[#This Row],[Sharpe Ratio Z-Score]],Table2[Sharpe Ratio Z-Score])</f>
        <v>547.5</v>
      </c>
      <c r="AV576">
        <f>(Table2[[#This Row],[Rank 1Y]]+Table2[[#This Row],[Rank 6M]]+Table2[[#This Row],[Rank Sharpe]])/3</f>
        <v>529.5</v>
      </c>
    </row>
    <row r="577" spans="1:48" hidden="1" x14ac:dyDescent="0.3">
      <c r="A577" t="s">
        <v>1457</v>
      </c>
      <c r="B577" t="s">
        <v>1458</v>
      </c>
      <c r="C577" t="s">
        <v>3168</v>
      </c>
      <c r="D577" t="s">
        <v>1459</v>
      </c>
      <c r="E577">
        <v>7282.4123793600002</v>
      </c>
      <c r="F577">
        <v>270.89999999999998</v>
      </c>
      <c r="G577">
        <v>-43.793956091814799</v>
      </c>
      <c r="H577">
        <f>(Table2[[#This Row],[1Y Return vs Nifty]]-AVERAGE(Table2[1Y Return vs Nifty]))/_xlfn.STDEV.P(Table2[1Y Return vs Nifty])</f>
        <v>-1.1943216706600306</v>
      </c>
      <c r="I577">
        <v>4.0992196265829701</v>
      </c>
      <c r="J577">
        <f>(Table2[[#This Row],[1M Return vs Nifty]]-AVERAGE(Table2[1M Return vs Nifty]))/_xlfn.STDEV.P(Table2[1M Return vs Nifty])</f>
        <v>0.35369637779702295</v>
      </c>
      <c r="K577">
        <v>-15.412316819920999</v>
      </c>
      <c r="L577">
        <f>(Table2[[#This Row],[6M Return vs Nifty]]-AVERAGE(Table2[6M Return vs Nifty]))/_xlfn.STDEV.P(Table2[6M Return vs Nifty])</f>
        <v>-0.79401945558589082</v>
      </c>
      <c r="M577">
        <v>2.5778196336318802</v>
      </c>
      <c r="N577">
        <f>(Table2[[#This Row],[1W Return vs Nifty]]-AVERAGE(Table2[1W Return vs Nifty]))/_xlfn.STDEV.P(Table2[1W Return vs Nifty])</f>
        <v>-8.1735491420425965E-2</v>
      </c>
      <c r="O577">
        <v>270.19</v>
      </c>
      <c r="P577">
        <v>273.87525964151899</v>
      </c>
      <c r="Q577">
        <v>280.66794899030498</v>
      </c>
      <c r="R577">
        <v>58.397645521786401</v>
      </c>
      <c r="S577">
        <f>(Table2[[#This Row],[Close Price]]-Table2[[#This Row],[20D EMA]])/Table2[[#This Row],[20D EMA]]</f>
        <v>2.62778045079381E-3</v>
      </c>
      <c r="T577">
        <f>(Table2[[#This Row],[Close Price]]-Table2[[#This Row],[50D EMA]])/Table2[[#This Row],[50D EMA]]</f>
        <v>-1.0863557538615922E-2</v>
      </c>
      <c r="U577">
        <f>(Table2[[#This Row],[Close Price]]-Table2[[#This Row],[200D EMA]])/Table2[[#This Row],[200D EMA]]</f>
        <v>-3.4802509604124454E-2</v>
      </c>
      <c r="V577">
        <v>0.500150955209821</v>
      </c>
      <c r="W577">
        <v>270</v>
      </c>
      <c r="X577">
        <v>283</v>
      </c>
      <c r="Y577">
        <v>260.8</v>
      </c>
      <c r="Z577">
        <v>284.5</v>
      </c>
      <c r="AA577">
        <v>260.8</v>
      </c>
      <c r="AB577">
        <v>284.5</v>
      </c>
      <c r="AC577" s="1">
        <f>(Table2[[#This Row],[Close Price]]/Table2[[#This Row],[Day Low]])-1</f>
        <v>3.3333333333331883E-3</v>
      </c>
      <c r="AD577" s="1">
        <f>(Table2[[#This Row],[Day High]]/Table2[[#This Row],[Close Price]])-1</f>
        <v>4.4665928386858678E-2</v>
      </c>
      <c r="AE577" s="1">
        <f>(Table2[[#This Row],[Close Price]]/Table2[[#This Row],[Current Week Low]])-1</f>
        <v>3.8726993865030535E-2</v>
      </c>
      <c r="AF577" s="1">
        <f>(Table2[[#This Row],[Current Week High]]/Table2[[#This Row],[Close Price]])-1</f>
        <v>5.0203026947213125E-2</v>
      </c>
      <c r="AG577" s="1">
        <f>(Table2[[#This Row],[Close Price]]/Table2[[#This Row],[Current Month Low]])-1</f>
        <v>3.8726993865030535E-2</v>
      </c>
      <c r="AH577" s="1">
        <f>(Table2[[#This Row],[Current Month High]]/Table2[[#This Row],[Close Price]])-1</f>
        <v>5.0203026947213125E-2</v>
      </c>
      <c r="AI577">
        <v>32.798080472499002</v>
      </c>
      <c r="AJ577">
        <v>8.3383323335332697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7.0000000000000007E-2</v>
      </c>
      <c r="AM577" t="s">
        <v>3203</v>
      </c>
      <c r="AN577">
        <v>0.41</v>
      </c>
      <c r="AO577" t="s">
        <v>3203</v>
      </c>
      <c r="AP577">
        <v>8.2227546742315999E-2</v>
      </c>
      <c r="AQ577">
        <f>(Table2[[#This Row],[Sharpe Ratio]]-AVERAGE(Table2[Sharpe Ratio]))/_xlfn.STDEV.P(Table2[Sharpe Ratio])</f>
        <v>0.22589073002949139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700</v>
      </c>
      <c r="AT577">
        <f>_xlfn.RANK.AVG(Table2[[#This Row],[6M Return vs Nifty Z-Score]],Table2[6M Return vs Nifty Z-Score])</f>
        <v>606</v>
      </c>
      <c r="AU577">
        <f>_xlfn.RANK.AVG(Table2[[#This Row],[Sharpe Ratio Z-Score]],Table2[Sharpe Ratio Z-Score])</f>
        <v>284</v>
      </c>
      <c r="AV577">
        <f>(Table2[[#This Row],[Rank 1Y]]+Table2[[#This Row],[Rank 6M]]+Table2[[#This Row],[Rank Sharpe]])/3</f>
        <v>530</v>
      </c>
    </row>
    <row r="578" spans="1:48" hidden="1" x14ac:dyDescent="0.3">
      <c r="A578" t="s">
        <v>441</v>
      </c>
      <c r="B578" t="s">
        <v>442</v>
      </c>
      <c r="C578" t="s">
        <v>3157</v>
      </c>
      <c r="D578" t="s">
        <v>32</v>
      </c>
      <c r="E578">
        <v>51791.1496436159</v>
      </c>
      <c r="F578">
        <v>113.07</v>
      </c>
      <c r="G578">
        <v>-15.131898974952399</v>
      </c>
      <c r="H578">
        <f>(Table2[[#This Row],[1Y Return vs Nifty]]-AVERAGE(Table2[1Y Return vs Nifty]))/_xlfn.STDEV.P(Table2[1Y Return vs Nifty])</f>
        <v>-0.68694529248649494</v>
      </c>
      <c r="I578">
        <v>6.6478972848971596</v>
      </c>
      <c r="J578">
        <f>(Table2[[#This Row],[1M Return vs Nifty]]-AVERAGE(Table2[1M Return vs Nifty]))/_xlfn.STDEV.P(Table2[1M Return vs Nifty])</f>
        <v>0.62177274517576209</v>
      </c>
      <c r="K578">
        <v>-28.2851641775055</v>
      </c>
      <c r="L578">
        <f>(Table2[[#This Row],[6M Return vs Nifty]]-AVERAGE(Table2[6M Return vs Nifty]))/_xlfn.STDEV.P(Table2[6M Return vs Nifty])</f>
        <v>-1.2116280127743209</v>
      </c>
      <c r="M578">
        <v>6.8015853554265204</v>
      </c>
      <c r="N578">
        <f>(Table2[[#This Row],[1W Return vs Nifty]]-AVERAGE(Table2[1W Return vs Nifty]))/_xlfn.STDEV.P(Table2[1W Return vs Nifty])</f>
        <v>0.99060105338178994</v>
      </c>
      <c r="O578">
        <v>107.26</v>
      </c>
      <c r="P578">
        <v>109.456010481725</v>
      </c>
      <c r="Q578">
        <v>116.076721487485</v>
      </c>
      <c r="R578">
        <v>75.130652563607597</v>
      </c>
      <c r="S578">
        <f>(Table2[[#This Row],[Close Price]]-Table2[[#This Row],[20D EMA]])/Table2[[#This Row],[20D EMA]]</f>
        <v>5.4167443595002682E-2</v>
      </c>
      <c r="T578">
        <f>(Table2[[#This Row],[Close Price]]-Table2[[#This Row],[50D EMA]])/Table2[[#This Row],[50D EMA]]</f>
        <v>3.3017734726211223E-2</v>
      </c>
      <c r="U578">
        <f>(Table2[[#This Row],[Close Price]]-Table2[[#This Row],[200D EMA]])/Table2[[#This Row],[200D EMA]]</f>
        <v>-2.5902880861510064E-2</v>
      </c>
      <c r="V578">
        <v>1.3466157986890599</v>
      </c>
      <c r="W578">
        <v>112.62</v>
      </c>
      <c r="X578">
        <v>115</v>
      </c>
      <c r="Y578">
        <v>106.86</v>
      </c>
      <c r="Z578">
        <v>115</v>
      </c>
      <c r="AA578">
        <v>106.86</v>
      </c>
      <c r="AB578">
        <v>115</v>
      </c>
      <c r="AC578" s="1">
        <f>(Table2[[#This Row],[Close Price]]/Table2[[#This Row],[Day Low]])-1</f>
        <v>3.9957378795949516E-3</v>
      </c>
      <c r="AD578" s="1">
        <f>(Table2[[#This Row],[Day High]]/Table2[[#This Row],[Close Price]])-1</f>
        <v>1.706907225612464E-2</v>
      </c>
      <c r="AE578" s="1">
        <f>(Table2[[#This Row],[Close Price]]/Table2[[#This Row],[Current Week Low]])-1</f>
        <v>5.8113419427288093E-2</v>
      </c>
      <c r="AF578" s="1">
        <f>(Table2[[#This Row],[Current Week High]]/Table2[[#This Row],[Close Price]])-1</f>
        <v>1.706907225612464E-2</v>
      </c>
      <c r="AG578" s="1">
        <f>(Table2[[#This Row],[Close Price]]/Table2[[#This Row],[Current Month Low]])-1</f>
        <v>5.8113419427288093E-2</v>
      </c>
      <c r="AH578" s="1">
        <f>(Table2[[#This Row],[Current Month High]]/Table2[[#This Row],[Close Price]])-1</f>
        <v>1.706907225612464E-2</v>
      </c>
      <c r="AI578">
        <v>39.692226054656402</v>
      </c>
      <c r="AJ578">
        <v>17.781249999999901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-0.08</v>
      </c>
      <c r="AM578" t="s">
        <v>3202</v>
      </c>
      <c r="AN578">
        <v>13.18</v>
      </c>
      <c r="AO578" t="s">
        <v>3203</v>
      </c>
      <c r="AP578">
        <v>7.0337215897064001E-2</v>
      </c>
      <c r="AQ578">
        <f>(Table2[[#This Row],[Sharpe Ratio]]-AVERAGE(Table2[Sharpe Ratio]))/_xlfn.STDEV.P(Table2[Sharpe Ratio])</f>
        <v>8.4038577176021589E-2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564</v>
      </c>
      <c r="AT578">
        <f>_xlfn.RANK.AVG(Table2[[#This Row],[6M Return vs Nifty Z-Score]],Table2[6M Return vs Nifty Z-Score])</f>
        <v>703</v>
      </c>
      <c r="AU578">
        <f>_xlfn.RANK.AVG(Table2[[#This Row],[Sharpe Ratio Z-Score]],Table2[Sharpe Ratio Z-Score])</f>
        <v>324</v>
      </c>
      <c r="AV578">
        <f>(Table2[[#This Row],[Rank 1Y]]+Table2[[#This Row],[Rank 6M]]+Table2[[#This Row],[Rank Sharpe]])/3</f>
        <v>530.33333333333337</v>
      </c>
    </row>
    <row r="579" spans="1:48" hidden="1" x14ac:dyDescent="0.3">
      <c r="A579" t="s">
        <v>60</v>
      </c>
      <c r="B579" t="s">
        <v>61</v>
      </c>
      <c r="C579" t="s">
        <v>3163</v>
      </c>
      <c r="D579" t="s">
        <v>62</v>
      </c>
      <c r="E579">
        <v>356980.54258394998</v>
      </c>
      <c r="F579">
        <v>11300.15</v>
      </c>
      <c r="G579">
        <v>-14.4859688161084</v>
      </c>
      <c r="H579">
        <f>(Table2[[#This Row],[1Y Return vs Nifty]]-AVERAGE(Table2[1Y Return vs Nifty]))/_xlfn.STDEV.P(Table2[1Y Return vs Nifty])</f>
        <v>-0.67551102232189753</v>
      </c>
      <c r="I579">
        <v>-7.4423016032249398</v>
      </c>
      <c r="J579">
        <f>(Table2[[#This Row],[1M Return vs Nifty]]-AVERAGE(Table2[1M Return vs Nifty]))/_xlfn.STDEV.P(Table2[1M Return vs Nifty])</f>
        <v>-0.86027003934417812</v>
      </c>
      <c r="K579">
        <v>-17.109885973790998</v>
      </c>
      <c r="L579">
        <f>(Table2[[#This Row],[6M Return vs Nifty]]-AVERAGE(Table2[6M Return vs Nifty]))/_xlfn.STDEV.P(Table2[6M Return vs Nifty])</f>
        <v>-0.84909036456062892</v>
      </c>
      <c r="M579">
        <v>1.1582162508471301</v>
      </c>
      <c r="N579">
        <f>(Table2[[#This Row],[1W Return vs Nifty]]-AVERAGE(Table2[1W Return vs Nifty]))/_xlfn.STDEV.P(Table2[1W Return vs Nifty])</f>
        <v>-0.44214671845176989</v>
      </c>
      <c r="O579">
        <v>11639.41</v>
      </c>
      <c r="P579">
        <v>12045.003376696801</v>
      </c>
      <c r="Q579">
        <v>11914.2935304444</v>
      </c>
      <c r="R579">
        <v>42.501644431383703</v>
      </c>
      <c r="S579">
        <f>(Table2[[#This Row],[Close Price]]-Table2[[#This Row],[20D EMA]])/Table2[[#This Row],[20D EMA]]</f>
        <v>-2.9147525518905187E-2</v>
      </c>
      <c r="T579">
        <f>(Table2[[#This Row],[Close Price]]-Table2[[#This Row],[50D EMA]])/Table2[[#This Row],[50D EMA]]</f>
        <v>-6.1839200322504881E-2</v>
      </c>
      <c r="U579">
        <f>(Table2[[#This Row],[Close Price]]-Table2[[#This Row],[200D EMA]])/Table2[[#This Row],[200D EMA]]</f>
        <v>-5.1546785285681386E-2</v>
      </c>
      <c r="V579">
        <v>1.3528343260851501</v>
      </c>
      <c r="W579">
        <v>11186.6</v>
      </c>
      <c r="X579">
        <v>11385</v>
      </c>
      <c r="Y579">
        <v>10860</v>
      </c>
      <c r="Z579">
        <v>11430</v>
      </c>
      <c r="AA579">
        <v>10860</v>
      </c>
      <c r="AB579">
        <v>11430</v>
      </c>
      <c r="AC579" s="1">
        <f>(Table2[[#This Row],[Close Price]]/Table2[[#This Row],[Day Low]])-1</f>
        <v>1.0150537249923985E-2</v>
      </c>
      <c r="AD579" s="1">
        <f>(Table2[[#This Row],[Day High]]/Table2[[#This Row],[Close Price]])-1</f>
        <v>7.5087498838510847E-3</v>
      </c>
      <c r="AE579" s="1">
        <f>(Table2[[#This Row],[Close Price]]/Table2[[#This Row],[Current Week Low]])-1</f>
        <v>4.0529465930018382E-2</v>
      </c>
      <c r="AF579" s="1">
        <f>(Table2[[#This Row],[Current Week High]]/Table2[[#This Row],[Close Price]])-1</f>
        <v>1.1490997907107392E-2</v>
      </c>
      <c r="AG579" s="1">
        <f>(Table2[[#This Row],[Close Price]]/Table2[[#This Row],[Current Month Low]])-1</f>
        <v>4.0529465930018382E-2</v>
      </c>
      <c r="AH579" s="1">
        <f>(Table2[[#This Row],[Current Month High]]/Table2[[#This Row],[Close Price]])-1</f>
        <v>1.1490997907107392E-2</v>
      </c>
      <c r="AI579">
        <v>21.060339906992301</v>
      </c>
      <c r="AJ579">
        <v>16.045965915800998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-0.01</v>
      </c>
      <c r="AM579" t="s">
        <v>3202</v>
      </c>
      <c r="AN579">
        <v>-5.23</v>
      </c>
      <c r="AO579" t="s">
        <v>3202</v>
      </c>
      <c r="AP579">
        <v>4.3802541353005001E-2</v>
      </c>
      <c r="AQ579">
        <f>(Table2[[#This Row],[Sharpe Ratio]]-AVERAGE(Table2[Sharpe Ratio]))/_xlfn.STDEV.P(Table2[Sharpe Ratio])</f>
        <v>-0.23252121904226092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561</v>
      </c>
      <c r="AT579">
        <f>_xlfn.RANK.AVG(Table2[[#This Row],[6M Return vs Nifty Z-Score]],Table2[6M Return vs Nifty Z-Score])</f>
        <v>623</v>
      </c>
      <c r="AU579">
        <f>_xlfn.RANK.AVG(Table2[[#This Row],[Sharpe Ratio Z-Score]],Table2[Sharpe Ratio Z-Score])</f>
        <v>408</v>
      </c>
      <c r="AV579">
        <f>(Table2[[#This Row],[Rank 1Y]]+Table2[[#This Row],[Rank 6M]]+Table2[[#This Row],[Rank Sharpe]])/3</f>
        <v>530.66666666666663</v>
      </c>
    </row>
    <row r="580" spans="1:48" hidden="1" x14ac:dyDescent="0.3">
      <c r="A580" t="s">
        <v>645</v>
      </c>
      <c r="B580" t="s">
        <v>646</v>
      </c>
      <c r="C580" t="s">
        <v>3157</v>
      </c>
      <c r="D580" t="s">
        <v>54</v>
      </c>
      <c r="E580">
        <v>29316.846178200001</v>
      </c>
      <c r="F580">
        <v>376.05</v>
      </c>
      <c r="G580">
        <v>-21.057985576181</v>
      </c>
      <c r="H580">
        <f>(Table2[[#This Row],[1Y Return vs Nifty]]-AVERAGE(Table2[1Y Return vs Nifty]))/_xlfn.STDEV.P(Table2[1Y Return vs Nifty])</f>
        <v>-0.79184901046510281</v>
      </c>
      <c r="I580">
        <v>-2.49511255421513</v>
      </c>
      <c r="J580">
        <f>(Table2[[#This Row],[1M Return vs Nifty]]-AVERAGE(Table2[1M Return vs Nifty]))/_xlfn.STDEV.P(Table2[1M Return vs Nifty])</f>
        <v>-0.33991217271946972</v>
      </c>
      <c r="K580">
        <v>-28.757459565877198</v>
      </c>
      <c r="L580">
        <f>(Table2[[#This Row],[6M Return vs Nifty]]-AVERAGE(Table2[6M Return vs Nifty]))/_xlfn.STDEV.P(Table2[6M Return vs Nifty])</f>
        <v>-1.2269497664023903</v>
      </c>
      <c r="M580">
        <v>2.8014369671065</v>
      </c>
      <c r="N580">
        <f>(Table2[[#This Row],[1W Return vs Nifty]]-AVERAGE(Table2[1W Return vs Nifty]))/_xlfn.STDEV.P(Table2[1W Return vs Nifty])</f>
        <v>-2.4963157316115647E-2</v>
      </c>
      <c r="O580">
        <v>369.67</v>
      </c>
      <c r="P580">
        <v>378.43615729843299</v>
      </c>
      <c r="Q580">
        <v>403.76327374945998</v>
      </c>
      <c r="R580">
        <v>58.3593212873986</v>
      </c>
      <c r="S580">
        <f>(Table2[[#This Row],[Close Price]]-Table2[[#This Row],[20D EMA]])/Table2[[#This Row],[20D EMA]]</f>
        <v>1.7258636080828834E-2</v>
      </c>
      <c r="T580">
        <f>(Table2[[#This Row],[Close Price]]-Table2[[#This Row],[50D EMA]])/Table2[[#This Row],[50D EMA]]</f>
        <v>-6.3053100302761615E-3</v>
      </c>
      <c r="U580">
        <f>(Table2[[#This Row],[Close Price]]-Table2[[#This Row],[200D EMA]])/Table2[[#This Row],[200D EMA]]</f>
        <v>-6.8637430770031843E-2</v>
      </c>
      <c r="V580">
        <v>2.7685863923320899</v>
      </c>
      <c r="W580">
        <v>372.85</v>
      </c>
      <c r="X580">
        <v>380</v>
      </c>
      <c r="Y580">
        <v>361.05</v>
      </c>
      <c r="Z580">
        <v>382</v>
      </c>
      <c r="AA580">
        <v>361.05</v>
      </c>
      <c r="AB580">
        <v>383.7</v>
      </c>
      <c r="AC580" s="1">
        <f>(Table2[[#This Row],[Close Price]]/Table2[[#This Row],[Day Low]])-1</f>
        <v>8.5825398954002541E-3</v>
      </c>
      <c r="AD580" s="1">
        <f>(Table2[[#This Row],[Day High]]/Table2[[#This Row],[Close Price]])-1</f>
        <v>1.050392235075126E-2</v>
      </c>
      <c r="AE580" s="1">
        <f>(Table2[[#This Row],[Close Price]]/Table2[[#This Row],[Current Week Low]])-1</f>
        <v>4.1545492314083887E-2</v>
      </c>
      <c r="AF580" s="1">
        <f>(Table2[[#This Row],[Current Week High]]/Table2[[#This Row],[Close Price]])-1</f>
        <v>1.5822364047334059E-2</v>
      </c>
      <c r="AG580" s="1">
        <f>(Table2[[#This Row],[Close Price]]/Table2[[#This Row],[Current Month Low]])-1</f>
        <v>4.1545492314083887E-2</v>
      </c>
      <c r="AH580" s="1">
        <f>(Table2[[#This Row],[Current Month High]]/Table2[[#This Row],[Close Price]])-1</f>
        <v>2.0343039489429504E-2</v>
      </c>
      <c r="AI580">
        <v>38.199707485706597</v>
      </c>
      <c r="AJ580">
        <v>39.251990372153301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-0.09</v>
      </c>
      <c r="AM580" t="s">
        <v>3202</v>
      </c>
      <c r="AN580">
        <v>3.51</v>
      </c>
      <c r="AO580" t="s">
        <v>3203</v>
      </c>
      <c r="AP580">
        <v>8.1218501928023004E-2</v>
      </c>
      <c r="AQ580">
        <f>(Table2[[#This Row],[Sharpe Ratio]]-AVERAGE(Table2[Sharpe Ratio]))/_xlfn.STDEV.P(Table2[Sharpe Ratio])</f>
        <v>0.21385278246554726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599</v>
      </c>
      <c r="AT580">
        <f>_xlfn.RANK.AVG(Table2[[#This Row],[6M Return vs Nifty Z-Score]],Table2[6M Return vs Nifty Z-Score])</f>
        <v>704</v>
      </c>
      <c r="AU580">
        <f>_xlfn.RANK.AVG(Table2[[#This Row],[Sharpe Ratio Z-Score]],Table2[Sharpe Ratio Z-Score])</f>
        <v>290</v>
      </c>
      <c r="AV580">
        <f>(Table2[[#This Row],[Rank 1Y]]+Table2[[#This Row],[Rank 6M]]+Table2[[#This Row],[Rank Sharpe]])/3</f>
        <v>531</v>
      </c>
    </row>
    <row r="581" spans="1:48" hidden="1" x14ac:dyDescent="0.3">
      <c r="A581" t="s">
        <v>756</v>
      </c>
      <c r="B581" t="s">
        <v>757</v>
      </c>
      <c r="C581" t="s">
        <v>3158</v>
      </c>
      <c r="D581" t="s">
        <v>723</v>
      </c>
      <c r="E581">
        <v>22293.537848537999</v>
      </c>
      <c r="F581">
        <v>266.49</v>
      </c>
      <c r="G581">
        <v>-28.1589931986985</v>
      </c>
      <c r="H581">
        <f>(Table2[[#This Row],[1Y Return vs Nifty]]-AVERAGE(Table2[1Y Return vs Nifty]))/_xlfn.STDEV.P(Table2[1Y Return vs Nifty])</f>
        <v>-0.91755120672428059</v>
      </c>
      <c r="I581">
        <v>-5.6367625761688203</v>
      </c>
      <c r="J581">
        <f>(Table2[[#This Row],[1M Return vs Nifty]]-AVERAGE(Table2[1M Return vs Nifty]))/_xlfn.STDEV.P(Table2[1M Return vs Nifty])</f>
        <v>-0.67035887425243323</v>
      </c>
      <c r="K581">
        <v>-17.428545301152202</v>
      </c>
      <c r="L581">
        <f>(Table2[[#This Row],[6M Return vs Nifty]]-AVERAGE(Table2[6M Return vs Nifty]))/_xlfn.STDEV.P(Table2[6M Return vs Nifty])</f>
        <v>-0.85942800457432345</v>
      </c>
      <c r="M581">
        <v>2.5706442620494099</v>
      </c>
      <c r="N581">
        <f>(Table2[[#This Row],[1W Return vs Nifty]]-AVERAGE(Table2[1W Return vs Nifty]))/_xlfn.STDEV.P(Table2[1W Return vs Nifty])</f>
        <v>-8.3557186485262308E-2</v>
      </c>
      <c r="O581">
        <v>235.89</v>
      </c>
      <c r="P581">
        <v>253.147215466224</v>
      </c>
      <c r="Q581">
        <v>269.086664881302</v>
      </c>
      <c r="R581">
        <v>55.172757166581803</v>
      </c>
      <c r="S581">
        <f>(Table2[[#This Row],[Close Price]]-Table2[[#This Row],[20D EMA]])/Table2[[#This Row],[20D EMA]]</f>
        <v>0.12972148035101116</v>
      </c>
      <c r="T581">
        <f>(Table2[[#This Row],[Close Price]]-Table2[[#This Row],[50D EMA]])/Table2[[#This Row],[50D EMA]]</f>
        <v>5.2707609322118987E-2</v>
      </c>
      <c r="U581">
        <f>(Table2[[#This Row],[Close Price]]-Table2[[#This Row],[200D EMA]])/Table2[[#This Row],[200D EMA]]</f>
        <v>-9.649920342382691E-3</v>
      </c>
      <c r="V581">
        <v>3.15733069895848</v>
      </c>
      <c r="W581">
        <v>235.5</v>
      </c>
      <c r="X581">
        <v>276.7</v>
      </c>
      <c r="Y581">
        <v>220.15</v>
      </c>
      <c r="Z581">
        <v>276.7</v>
      </c>
      <c r="AA581">
        <v>220.15</v>
      </c>
      <c r="AB581">
        <v>276.7</v>
      </c>
      <c r="AC581" s="1">
        <f>(Table2[[#This Row],[Close Price]]/Table2[[#This Row],[Day Low]])-1</f>
        <v>0.13159235668789804</v>
      </c>
      <c r="AD581" s="1">
        <f>(Table2[[#This Row],[Day High]]/Table2[[#This Row],[Close Price]])-1</f>
        <v>3.831288228451335E-2</v>
      </c>
      <c r="AE581" s="1">
        <f>(Table2[[#This Row],[Close Price]]/Table2[[#This Row],[Current Week Low]])-1</f>
        <v>0.21049284578696348</v>
      </c>
      <c r="AF581" s="1">
        <f>(Table2[[#This Row],[Current Week High]]/Table2[[#This Row],[Close Price]])-1</f>
        <v>3.831288228451335E-2</v>
      </c>
      <c r="AG581" s="1">
        <f>(Table2[[#This Row],[Close Price]]/Table2[[#This Row],[Current Month Low]])-1</f>
        <v>0.21049284578696348</v>
      </c>
      <c r="AH581" s="1">
        <f>(Table2[[#This Row],[Current Month High]]/Table2[[#This Row],[Close Price]])-1</f>
        <v>3.831288228451335E-2</v>
      </c>
      <c r="AI581">
        <v>44.208037825059101</v>
      </c>
      <c r="AJ581">
        <v>26.9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-0.12</v>
      </c>
      <c r="AM581" t="s">
        <v>3202</v>
      </c>
      <c r="AN581">
        <v>20.8</v>
      </c>
      <c r="AO581" t="s">
        <v>3203</v>
      </c>
      <c r="AP581">
        <v>6.7670523808496003E-2</v>
      </c>
      <c r="AQ581">
        <f>(Table2[[#This Row],[Sharpe Ratio]]-AVERAGE(Table2[Sharpe Ratio]))/_xlfn.STDEV.P(Table2[Sharpe Ratio])</f>
        <v>5.2224827106002465E-2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634</v>
      </c>
      <c r="AT581">
        <f>_xlfn.RANK.AVG(Table2[[#This Row],[6M Return vs Nifty Z-Score]],Table2[6M Return vs Nifty Z-Score])</f>
        <v>625</v>
      </c>
      <c r="AU581">
        <f>_xlfn.RANK.AVG(Table2[[#This Row],[Sharpe Ratio Z-Score]],Table2[Sharpe Ratio Z-Score])</f>
        <v>334</v>
      </c>
      <c r="AV581">
        <f>(Table2[[#This Row],[Rank 1Y]]+Table2[[#This Row],[Rank 6M]]+Table2[[#This Row],[Rank Sharpe]])/3</f>
        <v>531</v>
      </c>
    </row>
    <row r="582" spans="1:48" hidden="1" x14ac:dyDescent="0.3">
      <c r="A582" t="s">
        <v>1264</v>
      </c>
      <c r="B582" t="s">
        <v>1265</v>
      </c>
      <c r="C582" t="s">
        <v>3159</v>
      </c>
      <c r="D582" t="s">
        <v>986</v>
      </c>
      <c r="E582">
        <v>9331.2991648320003</v>
      </c>
      <c r="F582">
        <v>43.11</v>
      </c>
      <c r="G582">
        <v>-42.109645566772699</v>
      </c>
      <c r="H582">
        <f>(Table2[[#This Row],[1Y Return vs Nifty]]-AVERAGE(Table2[1Y Return vs Nifty]))/_xlfn.STDEV.P(Table2[1Y Return vs Nifty])</f>
        <v>-1.1645059679548446</v>
      </c>
      <c r="I582">
        <v>-11.701332172248501</v>
      </c>
      <c r="J582">
        <f>(Table2[[#This Row],[1M Return vs Nifty]]-AVERAGE(Table2[1M Return vs Nifty]))/_xlfn.STDEV.P(Table2[1M Return vs Nifty])</f>
        <v>-1.3082456551598094</v>
      </c>
      <c r="K582">
        <v>-7.1890016176725897</v>
      </c>
      <c r="L582">
        <f>(Table2[[#This Row],[6M Return vs Nifty]]-AVERAGE(Table2[6M Return vs Nifty]))/_xlfn.STDEV.P(Table2[6M Return vs Nifty])</f>
        <v>-0.52724655744433835</v>
      </c>
      <c r="M582">
        <v>3.27490566634803</v>
      </c>
      <c r="N582">
        <f>(Table2[[#This Row],[1W Return vs Nifty]]-AVERAGE(Table2[1W Return vs Nifty]))/_xlfn.STDEV.P(Table2[1W Return vs Nifty])</f>
        <v>9.5241849887962207E-2</v>
      </c>
      <c r="O582">
        <v>43.71</v>
      </c>
      <c r="P582">
        <v>45.4919505430274</v>
      </c>
      <c r="Q582">
        <v>46.496073868620201</v>
      </c>
      <c r="R582">
        <v>55.486453893695803</v>
      </c>
      <c r="S582">
        <f>(Table2[[#This Row],[Close Price]]-Table2[[#This Row],[20D EMA]])/Table2[[#This Row],[20D EMA]]</f>
        <v>-1.3726835964310258E-2</v>
      </c>
      <c r="T582">
        <f>(Table2[[#This Row],[Close Price]]-Table2[[#This Row],[50D EMA]])/Table2[[#This Row],[50D EMA]]</f>
        <v>-5.2359824421564283E-2</v>
      </c>
      <c r="U582">
        <f>(Table2[[#This Row],[Close Price]]-Table2[[#This Row],[200D EMA]])/Table2[[#This Row],[200D EMA]]</f>
        <v>-7.2824941696968376E-2</v>
      </c>
      <c r="V582">
        <v>0.44932149934403998</v>
      </c>
      <c r="W582">
        <v>42.97</v>
      </c>
      <c r="X582">
        <v>44.1</v>
      </c>
      <c r="Y582">
        <v>41.21</v>
      </c>
      <c r="Z582">
        <v>44.1</v>
      </c>
      <c r="AA582">
        <v>41.21</v>
      </c>
      <c r="AB582">
        <v>44.1</v>
      </c>
      <c r="AC582" s="1">
        <f>(Table2[[#This Row],[Close Price]]/Table2[[#This Row],[Day Low]])-1</f>
        <v>3.2580870374681048E-3</v>
      </c>
      <c r="AD582" s="1">
        <f>(Table2[[#This Row],[Day High]]/Table2[[#This Row],[Close Price]])-1</f>
        <v>2.2964509394572064E-2</v>
      </c>
      <c r="AE582" s="1">
        <f>(Table2[[#This Row],[Close Price]]/Table2[[#This Row],[Current Week Low]])-1</f>
        <v>4.6105314244115458E-2</v>
      </c>
      <c r="AF582" s="1">
        <f>(Table2[[#This Row],[Current Week High]]/Table2[[#This Row],[Close Price]])-1</f>
        <v>2.2964509394572064E-2</v>
      </c>
      <c r="AG582" s="1">
        <f>(Table2[[#This Row],[Close Price]]/Table2[[#This Row],[Current Month Low]])-1</f>
        <v>4.6105314244115458E-2</v>
      </c>
      <c r="AH582" s="1">
        <f>(Table2[[#This Row],[Current Month High]]/Table2[[#This Row],[Close Price]])-1</f>
        <v>2.2964509394572064E-2</v>
      </c>
      <c r="AI582">
        <v>31.060078868011999</v>
      </c>
      <c r="AJ582">
        <v>17.948016415868601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-0.03</v>
      </c>
      <c r="AM582" t="s">
        <v>3202</v>
      </c>
      <c r="AN582">
        <v>5.97</v>
      </c>
      <c r="AO582" t="s">
        <v>3203</v>
      </c>
      <c r="AP582">
        <v>4.6333418202132E-2</v>
      </c>
      <c r="AQ582">
        <f>(Table2[[#This Row],[Sharpe Ratio]]-AVERAGE(Table2[Sharpe Ratio]))/_xlfn.STDEV.P(Table2[Sharpe Ratio])</f>
        <v>-0.20232775055698074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695</v>
      </c>
      <c r="AT582">
        <f>_xlfn.RANK.AVG(Table2[[#This Row],[6M Return vs Nifty Z-Score]],Table2[6M Return vs Nifty Z-Score])</f>
        <v>500</v>
      </c>
      <c r="AU582">
        <f>_xlfn.RANK.AVG(Table2[[#This Row],[Sharpe Ratio Z-Score]],Table2[Sharpe Ratio Z-Score])</f>
        <v>398</v>
      </c>
      <c r="AV582">
        <f>(Table2[[#This Row],[Rank 1Y]]+Table2[[#This Row],[Rank 6M]]+Table2[[#This Row],[Rank Sharpe]])/3</f>
        <v>531</v>
      </c>
    </row>
    <row r="583" spans="1:48" hidden="1" x14ac:dyDescent="0.3">
      <c r="A583" t="s">
        <v>1795</v>
      </c>
      <c r="B583" t="s">
        <v>1796</v>
      </c>
      <c r="C583" t="s">
        <v>3171</v>
      </c>
      <c r="D583" t="s">
        <v>475</v>
      </c>
      <c r="E583">
        <v>4491.6074232399997</v>
      </c>
      <c r="F583">
        <v>829.9</v>
      </c>
      <c r="G583">
        <v>-8.2595143363515202</v>
      </c>
      <c r="H583">
        <f>(Table2[[#This Row],[1Y Return vs Nifty]]-AVERAGE(Table2[1Y Return vs Nifty]))/_xlfn.STDEV.P(Table2[1Y Return vs Nifty])</f>
        <v>-0.56529018541822518</v>
      </c>
      <c r="I583">
        <v>-5.3902036456027496</v>
      </c>
      <c r="J583">
        <f>(Table2[[#This Row],[1M Return vs Nifty]]-AVERAGE(Table2[1M Return vs Nifty]))/_xlfn.STDEV.P(Table2[1M Return vs Nifty])</f>
        <v>-0.64442518183930231</v>
      </c>
      <c r="K583">
        <v>6.2963936574945398</v>
      </c>
      <c r="L583">
        <f>(Table2[[#This Row],[6M Return vs Nifty]]-AVERAGE(Table2[6M Return vs Nifty]))/_xlfn.STDEV.P(Table2[6M Return vs Nifty])</f>
        <v>-8.9766308705107586E-2</v>
      </c>
      <c r="M583">
        <v>3.0139355888542601</v>
      </c>
      <c r="N583">
        <f>(Table2[[#This Row],[1W Return vs Nifty]]-AVERAGE(Table2[1W Return vs Nifty]))/_xlfn.STDEV.P(Table2[1W Return vs Nifty])</f>
        <v>2.8986340082477299E-2</v>
      </c>
      <c r="O583">
        <v>820.04</v>
      </c>
      <c r="P583">
        <v>844.26849126820605</v>
      </c>
      <c r="Q583">
        <v>818.19804294193796</v>
      </c>
      <c r="R583">
        <v>51.0706866567592</v>
      </c>
      <c r="S583">
        <f>(Table2[[#This Row],[Close Price]]-Table2[[#This Row],[20D EMA]])/Table2[[#This Row],[20D EMA]]</f>
        <v>1.2023803716891875E-2</v>
      </c>
      <c r="T583">
        <f>(Table2[[#This Row],[Close Price]]-Table2[[#This Row],[50D EMA]])/Table2[[#This Row],[50D EMA]]</f>
        <v>-1.7018864753110288E-2</v>
      </c>
      <c r="U583">
        <f>(Table2[[#This Row],[Close Price]]-Table2[[#This Row],[200D EMA]])/Table2[[#This Row],[200D EMA]]</f>
        <v>1.430210834529267E-2</v>
      </c>
      <c r="V583">
        <v>0.37212670965634098</v>
      </c>
      <c r="W583">
        <v>811.95</v>
      </c>
      <c r="X583">
        <v>854</v>
      </c>
      <c r="Y583">
        <v>790.4</v>
      </c>
      <c r="Z583">
        <v>854</v>
      </c>
      <c r="AA583">
        <v>790.4</v>
      </c>
      <c r="AB583">
        <v>854</v>
      </c>
      <c r="AC583" s="1">
        <f>(Table2[[#This Row],[Close Price]]/Table2[[#This Row],[Day Low]])-1</f>
        <v>2.2107272615308649E-2</v>
      </c>
      <c r="AD583" s="1">
        <f>(Table2[[#This Row],[Day High]]/Table2[[#This Row],[Close Price]])-1</f>
        <v>2.903964333052178E-2</v>
      </c>
      <c r="AE583" s="1">
        <f>(Table2[[#This Row],[Close Price]]/Table2[[#This Row],[Current Week Low]])-1</f>
        <v>4.9974696356275272E-2</v>
      </c>
      <c r="AF583" s="1">
        <f>(Table2[[#This Row],[Current Week High]]/Table2[[#This Row],[Close Price]])-1</f>
        <v>2.903964333052178E-2</v>
      </c>
      <c r="AG583" s="1">
        <f>(Table2[[#This Row],[Close Price]]/Table2[[#This Row],[Current Month Low]])-1</f>
        <v>4.9974696356275272E-2</v>
      </c>
      <c r="AH583" s="1">
        <f>(Table2[[#This Row],[Current Month High]]/Table2[[#This Row],[Close Price]])-1</f>
        <v>2.903964333052178E-2</v>
      </c>
      <c r="AI583">
        <v>17.206892396674299</v>
      </c>
      <c r="AJ583">
        <v>26.3262044295608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-0.04</v>
      </c>
      <c r="AM583" t="s">
        <v>3202</v>
      </c>
      <c r="AN583">
        <v>5.39</v>
      </c>
      <c r="AO583" t="s">
        <v>3203</v>
      </c>
      <c r="AP583">
        <v>-0.13070368506293301</v>
      </c>
      <c r="AQ583">
        <f>(Table2[[#This Row],[Sharpe Ratio]]-AVERAGE(Table2[Sharpe Ratio]))/_xlfn.STDEV.P(Table2[Sharpe Ratio])</f>
        <v>-2.3143879244855796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516</v>
      </c>
      <c r="AT583">
        <f>_xlfn.RANK.AVG(Table2[[#This Row],[6M Return vs Nifty Z-Score]],Table2[6M Return vs Nifty Z-Score])</f>
        <v>344</v>
      </c>
      <c r="AU583">
        <f>_xlfn.RANK.AVG(Table2[[#This Row],[Sharpe Ratio Z-Score]],Table2[Sharpe Ratio Z-Score])</f>
        <v>734</v>
      </c>
      <c r="AV583">
        <f>(Table2[[#This Row],[Rank 1Y]]+Table2[[#This Row],[Rank 6M]]+Table2[[#This Row],[Rank Sharpe]])/3</f>
        <v>531.33333333333337</v>
      </c>
    </row>
    <row r="584" spans="1:48" hidden="1" x14ac:dyDescent="0.3">
      <c r="A584" t="s">
        <v>1421</v>
      </c>
      <c r="B584" t="s">
        <v>1422</v>
      </c>
      <c r="C584" t="s">
        <v>3170</v>
      </c>
      <c r="D584" t="s">
        <v>136</v>
      </c>
      <c r="E584">
        <v>7709.1419350850001</v>
      </c>
      <c r="F584">
        <v>515.6</v>
      </c>
      <c r="G584">
        <v>-21.699448148502199</v>
      </c>
      <c r="H584">
        <f>(Table2[[#This Row],[1Y Return vs Nifty]]-AVERAGE(Table2[1Y Return vs Nifty]))/_xlfn.STDEV.P(Table2[1Y Return vs Nifty])</f>
        <v>-0.80320419531283427</v>
      </c>
      <c r="I584">
        <v>0.21166443516557901</v>
      </c>
      <c r="J584">
        <f>(Table2[[#This Row],[1M Return vs Nifty]]-AVERAGE(Table2[1M Return vs Nifty]))/_xlfn.STDEV.P(Table2[1M Return vs Nifty])</f>
        <v>-5.52065175141346E-2</v>
      </c>
      <c r="K584">
        <v>-22.921234444089599</v>
      </c>
      <c r="L584">
        <f>(Table2[[#This Row],[6M Return vs Nifty]]-AVERAGE(Table2[6M Return vs Nifty]))/_xlfn.STDEV.P(Table2[6M Return vs Nifty])</f>
        <v>-1.0376165532573907</v>
      </c>
      <c r="M584">
        <v>0.78482033650851701</v>
      </c>
      <c r="N584">
        <f>(Table2[[#This Row],[1W Return vs Nifty]]-AVERAGE(Table2[1W Return vs Nifty]))/_xlfn.STDEV.P(Table2[1W Return vs Nifty])</f>
        <v>-0.53694508346501779</v>
      </c>
      <c r="O584">
        <v>503.79</v>
      </c>
      <c r="P584">
        <v>524.58580807315604</v>
      </c>
      <c r="Q584">
        <v>554.60016122149295</v>
      </c>
      <c r="R584">
        <v>49.210580325988403</v>
      </c>
      <c r="S584">
        <f>(Table2[[#This Row],[Close Price]]-Table2[[#This Row],[20D EMA]])/Table2[[#This Row],[20D EMA]]</f>
        <v>2.3442307310585764E-2</v>
      </c>
      <c r="T584">
        <f>(Table2[[#This Row],[Close Price]]-Table2[[#This Row],[50D EMA]])/Table2[[#This Row],[50D EMA]]</f>
        <v>-1.7129338870530229E-2</v>
      </c>
      <c r="U584">
        <f>(Table2[[#This Row],[Close Price]]-Table2[[#This Row],[200D EMA]])/Table2[[#This Row],[200D EMA]]</f>
        <v>-7.0321222293906388E-2</v>
      </c>
      <c r="V584">
        <v>1.0723323291456699</v>
      </c>
      <c r="W584">
        <v>494.25</v>
      </c>
      <c r="X584">
        <v>517.79999999999995</v>
      </c>
      <c r="Y584">
        <v>480.75</v>
      </c>
      <c r="Z584">
        <v>517.79999999999995</v>
      </c>
      <c r="AA584">
        <v>480.75</v>
      </c>
      <c r="AB584">
        <v>517.79999999999995</v>
      </c>
      <c r="AC584" s="1">
        <f>(Table2[[#This Row],[Close Price]]/Table2[[#This Row],[Day Low]])-1</f>
        <v>4.3196762771876562E-2</v>
      </c>
      <c r="AD584" s="1">
        <f>(Table2[[#This Row],[Day High]]/Table2[[#This Row],[Close Price]])-1</f>
        <v>4.2668735453839091E-3</v>
      </c>
      <c r="AE584" s="1">
        <f>(Table2[[#This Row],[Close Price]]/Table2[[#This Row],[Current Week Low]])-1</f>
        <v>7.2490899635985429E-2</v>
      </c>
      <c r="AF584" s="1">
        <f>(Table2[[#This Row],[Current Week High]]/Table2[[#This Row],[Close Price]])-1</f>
        <v>4.2668735453839091E-3</v>
      </c>
      <c r="AG584" s="1">
        <f>(Table2[[#This Row],[Close Price]]/Table2[[#This Row],[Current Month Low]])-1</f>
        <v>7.2490899635985429E-2</v>
      </c>
      <c r="AH584" s="1">
        <f>(Table2[[#This Row],[Current Month High]]/Table2[[#This Row],[Close Price]])-1</f>
        <v>4.2668735453839091E-3</v>
      </c>
      <c r="AI584">
        <v>31.652443754848701</v>
      </c>
      <c r="AJ584">
        <v>8.7648982174876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-7.0000000000000007E-2</v>
      </c>
      <c r="AM584" t="s">
        <v>3202</v>
      </c>
      <c r="AN584">
        <v>3.07</v>
      </c>
      <c r="AO584" t="s">
        <v>3203</v>
      </c>
      <c r="AP584">
        <v>7.0922899043176002E-2</v>
      </c>
      <c r="AQ584">
        <f>(Table2[[#This Row],[Sharpe Ratio]]-AVERAGE(Table2[Sharpe Ratio]))/_xlfn.STDEV.P(Table2[Sharpe Ratio])</f>
        <v>9.102580202680495E-2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603</v>
      </c>
      <c r="AT584">
        <f>_xlfn.RANK.AVG(Table2[[#This Row],[6M Return vs Nifty Z-Score]],Table2[6M Return vs Nifty Z-Score])</f>
        <v>678</v>
      </c>
      <c r="AU584">
        <f>_xlfn.RANK.AVG(Table2[[#This Row],[Sharpe Ratio Z-Score]],Table2[Sharpe Ratio Z-Score])</f>
        <v>318</v>
      </c>
      <c r="AV584">
        <f>(Table2[[#This Row],[Rank 1Y]]+Table2[[#This Row],[Rank 6M]]+Table2[[#This Row],[Rank Sharpe]])/3</f>
        <v>533</v>
      </c>
    </row>
    <row r="585" spans="1:48" hidden="1" x14ac:dyDescent="0.3">
      <c r="A585" t="s">
        <v>728</v>
      </c>
      <c r="B585" t="s">
        <v>729</v>
      </c>
      <c r="C585" t="s">
        <v>3167</v>
      </c>
      <c r="D585" t="s">
        <v>264</v>
      </c>
      <c r="E585">
        <v>24547.731199999998</v>
      </c>
      <c r="F585">
        <v>2191.15</v>
      </c>
      <c r="G585">
        <v>-20.268353356926301</v>
      </c>
      <c r="H585">
        <f>(Table2[[#This Row],[1Y Return vs Nifty]]-AVERAGE(Table2[1Y Return vs Nifty]))/_xlfn.STDEV.P(Table2[1Y Return vs Nifty])</f>
        <v>-0.77787092320287077</v>
      </c>
      <c r="I585">
        <v>-6.4048506918892603</v>
      </c>
      <c r="J585">
        <f>(Table2[[#This Row],[1M Return vs Nifty]]-AVERAGE(Table2[1M Return vs Nifty]))/_xlfn.STDEV.P(Table2[1M Return vs Nifty])</f>
        <v>-0.75114832646794483</v>
      </c>
      <c r="K585">
        <v>-7.4722472991390498</v>
      </c>
      <c r="L585">
        <f>(Table2[[#This Row],[6M Return vs Nifty]]-AVERAGE(Table2[6M Return vs Nifty]))/_xlfn.STDEV.P(Table2[6M Return vs Nifty])</f>
        <v>-0.53643534195185993</v>
      </c>
      <c r="M585">
        <v>2.4028817392672601</v>
      </c>
      <c r="N585">
        <f>(Table2[[#This Row],[1W Return vs Nifty]]-AVERAGE(Table2[1W Return vs Nifty]))/_xlfn.STDEV.P(Table2[1W Return vs Nifty])</f>
        <v>-0.12614900996146508</v>
      </c>
      <c r="O585">
        <v>2257.92</v>
      </c>
      <c r="P585">
        <v>2344.0963083945198</v>
      </c>
      <c r="Q585">
        <v>2354.0467178721201</v>
      </c>
      <c r="R585">
        <v>46.675950047578603</v>
      </c>
      <c r="S585">
        <f>(Table2[[#This Row],[Close Price]]-Table2[[#This Row],[20D EMA]])/Table2[[#This Row],[20D EMA]]</f>
        <v>-2.9571464002267563E-2</v>
      </c>
      <c r="T585">
        <f>(Table2[[#This Row],[Close Price]]-Table2[[#This Row],[50D EMA]])/Table2[[#This Row],[50D EMA]]</f>
        <v>-6.5247450732633605E-2</v>
      </c>
      <c r="U585">
        <f>(Table2[[#This Row],[Close Price]]-Table2[[#This Row],[200D EMA]])/Table2[[#This Row],[200D EMA]]</f>
        <v>-6.9198591784689095E-2</v>
      </c>
      <c r="V585">
        <v>1.67090287814383</v>
      </c>
      <c r="W585">
        <v>2181.9</v>
      </c>
      <c r="X585">
        <v>2224.65</v>
      </c>
      <c r="Y585">
        <v>2151</v>
      </c>
      <c r="Z585">
        <v>2259</v>
      </c>
      <c r="AA585">
        <v>2151</v>
      </c>
      <c r="AB585">
        <v>2304.75</v>
      </c>
      <c r="AC585" s="1">
        <f>(Table2[[#This Row],[Close Price]]/Table2[[#This Row],[Day Low]])-1</f>
        <v>4.2394243549199739E-3</v>
      </c>
      <c r="AD585" s="1">
        <f>(Table2[[#This Row],[Day High]]/Table2[[#This Row],[Close Price]])-1</f>
        <v>1.5288775300641211E-2</v>
      </c>
      <c r="AE585" s="1">
        <f>(Table2[[#This Row],[Close Price]]/Table2[[#This Row],[Current Week Low]])-1</f>
        <v>1.866573686657369E-2</v>
      </c>
      <c r="AF585" s="1">
        <f>(Table2[[#This Row],[Current Week High]]/Table2[[#This Row],[Close Price]])-1</f>
        <v>3.0965474750701549E-2</v>
      </c>
      <c r="AG585" s="1">
        <f>(Table2[[#This Row],[Close Price]]/Table2[[#This Row],[Current Month Low]])-1</f>
        <v>1.866573686657369E-2</v>
      </c>
      <c r="AH585" s="1">
        <f>(Table2[[#This Row],[Current Month High]]/Table2[[#This Row],[Close Price]])-1</f>
        <v>5.1844921616502671E-2</v>
      </c>
      <c r="AI585">
        <v>35.088880268352199</v>
      </c>
      <c r="AJ585">
        <v>16.848869453924902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-0.06</v>
      </c>
      <c r="AM585" t="s">
        <v>3202</v>
      </c>
      <c r="AN585">
        <v>-4.1900000000000004</v>
      </c>
      <c r="AO585" t="s">
        <v>3202</v>
      </c>
      <c r="AP585">
        <v>8.6227055097150007E-3</v>
      </c>
      <c r="AQ585">
        <f>(Table2[[#This Row],[Sharpe Ratio]]-AVERAGE(Table2[Sharpe Ratio]))/_xlfn.STDEV.P(Table2[Sharpe Ratio])</f>
        <v>-0.65221815736547595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593</v>
      </c>
      <c r="AT585">
        <f>_xlfn.RANK.AVG(Table2[[#This Row],[6M Return vs Nifty Z-Score]],Table2[6M Return vs Nifty Z-Score])</f>
        <v>504</v>
      </c>
      <c r="AU585">
        <f>_xlfn.RANK.AVG(Table2[[#This Row],[Sharpe Ratio Z-Score]],Table2[Sharpe Ratio Z-Score])</f>
        <v>503</v>
      </c>
      <c r="AV585">
        <f>(Table2[[#This Row],[Rank 1Y]]+Table2[[#This Row],[Rank 6M]]+Table2[[#This Row],[Rank Sharpe]])/3</f>
        <v>533.33333333333337</v>
      </c>
    </row>
    <row r="586" spans="1:48" hidden="1" x14ac:dyDescent="0.3">
      <c r="A586" t="s">
        <v>1270</v>
      </c>
      <c r="B586" t="s">
        <v>1271</v>
      </c>
      <c r="C586" t="s">
        <v>3168</v>
      </c>
      <c r="D586" t="s">
        <v>801</v>
      </c>
      <c r="E586">
        <v>9301.9817387250005</v>
      </c>
      <c r="F586">
        <v>7207.3</v>
      </c>
      <c r="G586">
        <v>-40.241408741484101</v>
      </c>
      <c r="H586">
        <f>(Table2[[#This Row],[1Y Return vs Nifty]]-AVERAGE(Table2[1Y Return vs Nifty]))/_xlfn.STDEV.P(Table2[1Y Return vs Nifty])</f>
        <v>-1.1314343977559393</v>
      </c>
      <c r="I586">
        <v>-7.6559090824423501</v>
      </c>
      <c r="J586">
        <f>(Table2[[#This Row],[1M Return vs Nifty]]-AVERAGE(Table2[1M Return vs Nifty]))/_xlfn.STDEV.P(Table2[1M Return vs Nifty])</f>
        <v>-0.88273781469691115</v>
      </c>
      <c r="K586">
        <v>-2.8494527402336098</v>
      </c>
      <c r="L586">
        <f>(Table2[[#This Row],[6M Return vs Nifty]]-AVERAGE(Table2[6M Return vs Nifty]))/_xlfn.STDEV.P(Table2[6M Return vs Nifty])</f>
        <v>-0.38646707834267552</v>
      </c>
      <c r="M586">
        <v>0.86711538860588799</v>
      </c>
      <c r="N586">
        <f>(Table2[[#This Row],[1W Return vs Nifty]]-AVERAGE(Table2[1W Return vs Nifty]))/_xlfn.STDEV.P(Table2[1W Return vs Nifty])</f>
        <v>-0.51605188113491374</v>
      </c>
      <c r="O586">
        <v>7401.09</v>
      </c>
      <c r="P586">
        <v>7898.5598740079104</v>
      </c>
      <c r="Q586">
        <v>8099.4529922390202</v>
      </c>
      <c r="R586">
        <v>42.171285086164097</v>
      </c>
      <c r="S586">
        <f>(Table2[[#This Row],[Close Price]]-Table2[[#This Row],[20D EMA]])/Table2[[#This Row],[20D EMA]]</f>
        <v>-2.618398100820284E-2</v>
      </c>
      <c r="T586">
        <f>(Table2[[#This Row],[Close Price]]-Table2[[#This Row],[50D EMA]])/Table2[[#This Row],[50D EMA]]</f>
        <v>-8.7517203773141636E-2</v>
      </c>
      <c r="U586">
        <f>(Table2[[#This Row],[Close Price]]-Table2[[#This Row],[200D EMA]])/Table2[[#This Row],[200D EMA]]</f>
        <v>-0.11014978333646609</v>
      </c>
      <c r="V586">
        <v>0.50043668333263802</v>
      </c>
      <c r="W586">
        <v>7124</v>
      </c>
      <c r="X586">
        <v>7263.2</v>
      </c>
      <c r="Y586">
        <v>7045</v>
      </c>
      <c r="Z586">
        <v>7358</v>
      </c>
      <c r="AA586">
        <v>7045</v>
      </c>
      <c r="AB586">
        <v>7380</v>
      </c>
      <c r="AC586" s="1">
        <f>(Table2[[#This Row],[Close Price]]/Table2[[#This Row],[Day Low]])-1</f>
        <v>1.1692869174620979E-2</v>
      </c>
      <c r="AD586" s="1">
        <f>(Table2[[#This Row],[Day High]]/Table2[[#This Row],[Close Price]])-1</f>
        <v>7.7560251411763481E-3</v>
      </c>
      <c r="AE586" s="1">
        <f>(Table2[[#This Row],[Close Price]]/Table2[[#This Row],[Current Week Low]])-1</f>
        <v>2.3037615330021355E-2</v>
      </c>
      <c r="AF586" s="1">
        <f>(Table2[[#This Row],[Current Week High]]/Table2[[#This Row],[Close Price]])-1</f>
        <v>2.0909355792044115E-2</v>
      </c>
      <c r="AG586" s="1">
        <f>(Table2[[#This Row],[Close Price]]/Table2[[#This Row],[Current Month Low]])-1</f>
        <v>2.3037615330021355E-2</v>
      </c>
      <c r="AH586" s="1">
        <f>(Table2[[#This Row],[Current Month High]]/Table2[[#This Row],[Close Price]])-1</f>
        <v>2.3961816491612664E-2</v>
      </c>
      <c r="AI586">
        <v>49.708628751404802</v>
      </c>
      <c r="AJ586">
        <v>9.34731156693773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-0.22</v>
      </c>
      <c r="AM586" t="s">
        <v>3202</v>
      </c>
      <c r="AN586">
        <v>-1.91</v>
      </c>
      <c r="AO586" t="s">
        <v>3202</v>
      </c>
      <c r="AP586">
        <v>2.0532260061217E-2</v>
      </c>
      <c r="AQ586">
        <f>(Table2[[#This Row],[Sharpe Ratio]]-AVERAGE(Table2[Sharpe Ratio]))/_xlfn.STDEV.P(Table2[Sharpe Ratio])</f>
        <v>-0.51013666487857834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690</v>
      </c>
      <c r="AT586">
        <f>_xlfn.RANK.AVG(Table2[[#This Row],[6M Return vs Nifty Z-Score]],Table2[6M Return vs Nifty Z-Score])</f>
        <v>439</v>
      </c>
      <c r="AU586">
        <f>_xlfn.RANK.AVG(Table2[[#This Row],[Sharpe Ratio Z-Score]],Table2[Sharpe Ratio Z-Score])</f>
        <v>472</v>
      </c>
      <c r="AV586">
        <f>(Table2[[#This Row],[Rank 1Y]]+Table2[[#This Row],[Rank 6M]]+Table2[[#This Row],[Rank Sharpe]])/3</f>
        <v>533.66666666666663</v>
      </c>
    </row>
    <row r="587" spans="1:48" hidden="1" x14ac:dyDescent="0.3">
      <c r="A587" t="s">
        <v>504</v>
      </c>
      <c r="B587" t="s">
        <v>505</v>
      </c>
      <c r="C587" t="s">
        <v>3171</v>
      </c>
      <c r="D587" t="s">
        <v>396</v>
      </c>
      <c r="E587">
        <v>42578.218435725001</v>
      </c>
      <c r="F587">
        <v>567.15</v>
      </c>
      <c r="G587">
        <v>-21.951287245933202</v>
      </c>
      <c r="H587">
        <f>(Table2[[#This Row],[1Y Return vs Nifty]]-AVERAGE(Table2[1Y Return vs Nifty]))/_xlfn.STDEV.P(Table2[1Y Return vs Nifty])</f>
        <v>-0.80766225666607394</v>
      </c>
      <c r="I587">
        <v>-3.6402977543925101</v>
      </c>
      <c r="J587">
        <f>(Table2[[#This Row],[1M Return vs Nifty]]-AVERAGE(Table2[1M Return vs Nifty]))/_xlfn.STDEV.P(Table2[1M Return vs Nifty])</f>
        <v>-0.46036565079582564</v>
      </c>
      <c r="K587">
        <v>11.1215607168986</v>
      </c>
      <c r="L587">
        <f>(Table2[[#This Row],[6M Return vs Nifty]]-AVERAGE(Table2[6M Return vs Nifty]))/_xlfn.STDEV.P(Table2[6M Return vs Nifty])</f>
        <v>6.6767129305686623E-2</v>
      </c>
      <c r="M587">
        <v>4.0596343091918596</v>
      </c>
      <c r="N587">
        <f>(Table2[[#This Row],[1W Return vs Nifty]]-AVERAGE(Table2[1W Return vs Nifty]))/_xlfn.STDEV.P(Table2[1W Return vs Nifty])</f>
        <v>0.29447004029927637</v>
      </c>
      <c r="O587">
        <v>558.17999999999995</v>
      </c>
      <c r="P587">
        <v>567.23287508224098</v>
      </c>
      <c r="Q587">
        <v>561.65157863718298</v>
      </c>
      <c r="R587">
        <v>64.289269133163103</v>
      </c>
      <c r="S587">
        <f>(Table2[[#This Row],[Close Price]]-Table2[[#This Row],[20D EMA]])/Table2[[#This Row],[20D EMA]]</f>
        <v>1.6070084918843434E-2</v>
      </c>
      <c r="T587">
        <f>(Table2[[#This Row],[Close Price]]-Table2[[#This Row],[50D EMA]])/Table2[[#This Row],[50D EMA]]</f>
        <v>-1.4610415912333569E-4</v>
      </c>
      <c r="U587">
        <f>(Table2[[#This Row],[Close Price]]-Table2[[#This Row],[200D EMA]])/Table2[[#This Row],[200D EMA]]</f>
        <v>9.78973721779367E-3</v>
      </c>
      <c r="V587">
        <v>0.56087226546399804</v>
      </c>
      <c r="W587">
        <v>564.70000000000005</v>
      </c>
      <c r="X587">
        <v>575.45000000000005</v>
      </c>
      <c r="Y587">
        <v>539.79999999999995</v>
      </c>
      <c r="Z587">
        <v>575.45000000000005</v>
      </c>
      <c r="AA587">
        <v>539.79999999999995</v>
      </c>
      <c r="AB587">
        <v>575.45000000000005</v>
      </c>
      <c r="AC587" s="1">
        <f>(Table2[[#This Row],[Close Price]]/Table2[[#This Row],[Day Low]])-1</f>
        <v>4.3385868602796585E-3</v>
      </c>
      <c r="AD587" s="1">
        <f>(Table2[[#This Row],[Day High]]/Table2[[#This Row],[Close Price]])-1</f>
        <v>1.4634576390725629E-2</v>
      </c>
      <c r="AE587" s="1">
        <f>(Table2[[#This Row],[Close Price]]/Table2[[#This Row],[Current Week Low]])-1</f>
        <v>5.0666913671730374E-2</v>
      </c>
      <c r="AF587" s="1">
        <f>(Table2[[#This Row],[Current Week High]]/Table2[[#This Row],[Close Price]])-1</f>
        <v>1.4634576390725629E-2</v>
      </c>
      <c r="AG587" s="1">
        <f>(Table2[[#This Row],[Close Price]]/Table2[[#This Row],[Current Month Low]])-1</f>
        <v>5.0666913671730374E-2</v>
      </c>
      <c r="AH587" s="1">
        <f>(Table2[[#This Row],[Current Month High]]/Table2[[#This Row],[Close Price]])-1</f>
        <v>1.4634576390725629E-2</v>
      </c>
      <c r="AI587">
        <v>10.2001234241382</v>
      </c>
      <c r="AJ587">
        <v>26.652523447967798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0.06</v>
      </c>
      <c r="AM587" t="s">
        <v>3203</v>
      </c>
      <c r="AN587">
        <v>6.94</v>
      </c>
      <c r="AO587" t="s">
        <v>3203</v>
      </c>
      <c r="AP587">
        <v>-0.100360312473361</v>
      </c>
      <c r="AQ587">
        <f>(Table2[[#This Row],[Sharpe Ratio]]-AVERAGE(Table2[Sharpe Ratio]))/_xlfn.STDEV.P(Table2[Sharpe Ratio])</f>
        <v>-1.9523901985447139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605</v>
      </c>
      <c r="AT587">
        <f>_xlfn.RANK.AVG(Table2[[#This Row],[6M Return vs Nifty Z-Score]],Table2[6M Return vs Nifty Z-Score])</f>
        <v>281</v>
      </c>
      <c r="AU587">
        <f>_xlfn.RANK.AVG(Table2[[#This Row],[Sharpe Ratio Z-Score]],Table2[Sharpe Ratio Z-Score])</f>
        <v>723</v>
      </c>
      <c r="AV587">
        <f>(Table2[[#This Row],[Rank 1Y]]+Table2[[#This Row],[Rank 6M]]+Table2[[#This Row],[Rank Sharpe]])/3</f>
        <v>536.33333333333337</v>
      </c>
    </row>
    <row r="588" spans="1:48" hidden="1" x14ac:dyDescent="0.3">
      <c r="A588" t="s">
        <v>492</v>
      </c>
      <c r="B588" t="s">
        <v>493</v>
      </c>
      <c r="C588" t="s">
        <v>3159</v>
      </c>
      <c r="D588" t="s">
        <v>128</v>
      </c>
      <c r="E588">
        <v>44656.9568678</v>
      </c>
      <c r="F588">
        <v>345.7</v>
      </c>
      <c r="G588">
        <v>-11.1654747950158</v>
      </c>
      <c r="H588">
        <f>(Table2[[#This Row],[1Y Return vs Nifty]]-AVERAGE(Table2[1Y Return vs Nifty]))/_xlfn.STDEV.P(Table2[1Y Return vs Nifty])</f>
        <v>-0.61673156265856166</v>
      </c>
      <c r="I588">
        <v>1.6972607250215701</v>
      </c>
      <c r="J588">
        <f>(Table2[[#This Row],[1M Return vs Nifty]]-AVERAGE(Table2[1M Return vs Nifty]))/_xlfn.STDEV.P(Table2[1M Return vs Nifty])</f>
        <v>0.10105226063176449</v>
      </c>
      <c r="K588">
        <v>-6.2269938161999203</v>
      </c>
      <c r="L588">
        <f>(Table2[[#This Row],[6M Return vs Nifty]]-AVERAGE(Table2[6M Return vs Nifty]))/_xlfn.STDEV.P(Table2[6M Return vs Nifty])</f>
        <v>-0.49603802379072415</v>
      </c>
      <c r="M588">
        <v>1.65152556004062</v>
      </c>
      <c r="N588">
        <f>(Table2[[#This Row],[1W Return vs Nifty]]-AVERAGE(Table2[1W Return vs Nifty]))/_xlfn.STDEV.P(Table2[1W Return vs Nifty])</f>
        <v>-0.31690454476545327</v>
      </c>
      <c r="O588">
        <v>337.61</v>
      </c>
      <c r="P588">
        <v>342.12124802358602</v>
      </c>
      <c r="Q588">
        <v>352.01769860925702</v>
      </c>
      <c r="R588">
        <v>57.981641019964499</v>
      </c>
      <c r="S588" s="1">
        <f>(Table2[[#This Row],[Close Price]]-Table2[[#This Row],[20D EMA]])/Table2[[#This Row],[20D EMA]]</f>
        <v>2.3962560350700438E-2</v>
      </c>
      <c r="T588" s="1">
        <f>(Table2[[#This Row],[Close Price]]-Table2[[#This Row],[50D EMA]])/Table2[[#This Row],[50D EMA]]</f>
        <v>1.0460478549894825E-2</v>
      </c>
      <c r="U588" s="1">
        <f>(Table2[[#This Row],[Close Price]]-Table2[[#This Row],[200D EMA]])/Table2[[#This Row],[200D EMA]]</f>
        <v>-1.7947105029709715E-2</v>
      </c>
      <c r="V588">
        <v>0.81833734446620798</v>
      </c>
      <c r="W588">
        <v>341.85</v>
      </c>
      <c r="X588">
        <v>347.5</v>
      </c>
      <c r="Y588">
        <v>326.2</v>
      </c>
      <c r="Z588">
        <v>349</v>
      </c>
      <c r="AA588">
        <v>326.2</v>
      </c>
      <c r="AB588">
        <v>352.8</v>
      </c>
      <c r="AC588" s="1">
        <f>(Table2[[#This Row],[Close Price]]/Table2[[#This Row],[Day Low]])-1</f>
        <v>1.1262249524645274E-2</v>
      </c>
      <c r="AD588" s="1">
        <f>(Table2[[#This Row],[Day High]]/Table2[[#This Row],[Close Price]])-1</f>
        <v>5.2068267283771341E-3</v>
      </c>
      <c r="AE588" s="1">
        <f>(Table2[[#This Row],[Close Price]]/Table2[[#This Row],[Current Week Low]])-1</f>
        <v>5.9779276517473834E-2</v>
      </c>
      <c r="AF588" s="1">
        <f>(Table2[[#This Row],[Current Week High]]/Table2[[#This Row],[Close Price]])-1</f>
        <v>9.5458490020248199E-3</v>
      </c>
      <c r="AG588" s="1">
        <f>(Table2[[#This Row],[Close Price]]/Table2[[#This Row],[Current Month Low]])-1</f>
        <v>5.9779276517473834E-2</v>
      </c>
      <c r="AH588" s="1">
        <f>(Table2[[#This Row],[Current Month High]]/Table2[[#This Row],[Close Price]])-1</f>
        <v>2.0538038761932276E-2</v>
      </c>
      <c r="AI588">
        <v>18.7445762221579</v>
      </c>
      <c r="AJ588">
        <v>20.958712386284098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-0.05</v>
      </c>
      <c r="AM588" t="s">
        <v>3202</v>
      </c>
      <c r="AN588">
        <v>9.83</v>
      </c>
      <c r="AO588" t="s">
        <v>3203</v>
      </c>
      <c r="AP588">
        <v>-7.3939920732660003E-3</v>
      </c>
      <c r="AQ588">
        <f>(Table2[[#This Row],[Sharpe Ratio]]-AVERAGE(Table2[Sharpe Ratio]))/_xlfn.STDEV.P(Table2[Sharpe Ratio])</f>
        <v>-0.84329804095475969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537</v>
      </c>
      <c r="AT588">
        <f>_xlfn.RANK.AVG(Table2[[#This Row],[6M Return vs Nifty Z-Score]],Table2[6M Return vs Nifty Z-Score])</f>
        <v>487</v>
      </c>
      <c r="AU588">
        <f>_xlfn.RANK.AVG(Table2[[#This Row],[Sharpe Ratio Z-Score]],Table2[Sharpe Ratio Z-Score])</f>
        <v>588</v>
      </c>
      <c r="AV588">
        <f>(Table2[[#This Row],[Rank 1Y]]+Table2[[#This Row],[Rank 6M]]+Table2[[#This Row],[Rank Sharpe]])/3</f>
        <v>537.33333333333337</v>
      </c>
    </row>
    <row r="589" spans="1:48" hidden="1" x14ac:dyDescent="0.3">
      <c r="A589" t="s">
        <v>452</v>
      </c>
      <c r="B589" t="s">
        <v>453</v>
      </c>
      <c r="C589" t="s">
        <v>3164</v>
      </c>
      <c r="D589" t="s">
        <v>117</v>
      </c>
      <c r="E589">
        <v>51173.077805421002</v>
      </c>
      <c r="F589">
        <v>123.36</v>
      </c>
      <c r="G589">
        <v>19.923139330344799</v>
      </c>
      <c r="H589">
        <f>(Table2[[#This Row],[1Y Return vs Nifty]]-AVERAGE(Table2[1Y Return vs Nifty]))/_xlfn.STDEV.P(Table2[1Y Return vs Nifty])</f>
        <v>-6.6400217875908968E-2</v>
      </c>
      <c r="I589">
        <v>-8.9562716014002604</v>
      </c>
      <c r="J589">
        <f>(Table2[[#This Row],[1M Return vs Nifty]]-AVERAGE(Table2[1M Return vs Nifty]))/_xlfn.STDEV.P(Table2[1M Return vs Nifty])</f>
        <v>-1.0195132359513515</v>
      </c>
      <c r="K589">
        <v>-29.5041397102821</v>
      </c>
      <c r="L589">
        <f>(Table2[[#This Row],[6M Return vs Nifty]]-AVERAGE(Table2[6M Return vs Nifty]))/_xlfn.STDEV.P(Table2[6M Return vs Nifty])</f>
        <v>-1.2511728469007743</v>
      </c>
      <c r="M589">
        <v>6.6518642489350599</v>
      </c>
      <c r="N589">
        <f>(Table2[[#This Row],[1W Return vs Nifty]]-AVERAGE(Table2[1W Return vs Nifty]))/_xlfn.STDEV.P(Table2[1W Return vs Nifty])</f>
        <v>0.9525896141604876</v>
      </c>
      <c r="O589">
        <v>121.85</v>
      </c>
      <c r="P589">
        <v>127.610106481956</v>
      </c>
      <c r="Q589">
        <v>131.248779382831</v>
      </c>
      <c r="R589">
        <v>60.181269275006002</v>
      </c>
      <c r="S589">
        <f>(Table2[[#This Row],[Close Price]]-Table2[[#This Row],[20D EMA]])/Table2[[#This Row],[20D EMA]]</f>
        <v>1.2392285597045591E-2</v>
      </c>
      <c r="T589">
        <f>(Table2[[#This Row],[Close Price]]-Table2[[#This Row],[50D EMA]])/Table2[[#This Row],[50D EMA]]</f>
        <v>-3.3305406594554943E-2</v>
      </c>
      <c r="U589">
        <f>(Table2[[#This Row],[Close Price]]-Table2[[#This Row],[200D EMA]])/Table2[[#This Row],[200D EMA]]</f>
        <v>-6.0105544751930515E-2</v>
      </c>
      <c r="V589">
        <v>0.94106678204886296</v>
      </c>
      <c r="W589">
        <v>122.58</v>
      </c>
      <c r="X589">
        <v>126.85</v>
      </c>
      <c r="Y589">
        <v>112.6</v>
      </c>
      <c r="Z589">
        <v>126.85</v>
      </c>
      <c r="AA589">
        <v>112.6</v>
      </c>
      <c r="AB589">
        <v>126.85</v>
      </c>
      <c r="AC589" s="1">
        <f>(Table2[[#This Row],[Close Price]]/Table2[[#This Row],[Day Low]])-1</f>
        <v>6.3631913852177924E-3</v>
      </c>
      <c r="AD589" s="1">
        <f>(Table2[[#This Row],[Day High]]/Table2[[#This Row],[Close Price]])-1</f>
        <v>2.8291180285343609E-2</v>
      </c>
      <c r="AE589" s="1">
        <f>(Table2[[#This Row],[Close Price]]/Table2[[#This Row],[Current Week Low]])-1</f>
        <v>9.5559502664298357E-2</v>
      </c>
      <c r="AF589" s="1">
        <f>(Table2[[#This Row],[Current Week High]]/Table2[[#This Row],[Close Price]])-1</f>
        <v>2.8291180285343609E-2</v>
      </c>
      <c r="AG589" s="1">
        <f>(Table2[[#This Row],[Close Price]]/Table2[[#This Row],[Current Month Low]])-1</f>
        <v>9.5559502664298357E-2</v>
      </c>
      <c r="AH589" s="1">
        <f>(Table2[[#This Row],[Current Month High]]/Table2[[#This Row],[Close Price]])-1</f>
        <v>2.8291180285343609E-2</v>
      </c>
      <c r="AI589">
        <v>42.144941634241199</v>
      </c>
      <c r="AJ589">
        <v>46.161137440758203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-0.1</v>
      </c>
      <c r="AM589" t="s">
        <v>3202</v>
      </c>
      <c r="AN589">
        <v>1.28</v>
      </c>
      <c r="AO589" t="s">
        <v>3203</v>
      </c>
      <c r="AP589">
        <v>-6.3642199867490002E-3</v>
      </c>
      <c r="AQ589">
        <f>(Table2[[#This Row],[Sharpe Ratio]]-AVERAGE(Table2[Sharpe Ratio]))/_xlfn.STDEV.P(Table2[Sharpe Ratio])</f>
        <v>-0.83101281615134925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317</v>
      </c>
      <c r="AT589">
        <f>_xlfn.RANK.AVG(Table2[[#This Row],[6M Return vs Nifty Z-Score]],Table2[6M Return vs Nifty Z-Score])</f>
        <v>712</v>
      </c>
      <c r="AU589">
        <f>_xlfn.RANK.AVG(Table2[[#This Row],[Sharpe Ratio Z-Score]],Table2[Sharpe Ratio Z-Score])</f>
        <v>584</v>
      </c>
      <c r="AV589">
        <f>(Table2[[#This Row],[Rank 1Y]]+Table2[[#This Row],[Rank 6M]]+Table2[[#This Row],[Rank Sharpe]])/3</f>
        <v>537.66666666666663</v>
      </c>
    </row>
    <row r="590" spans="1:48" x14ac:dyDescent="0.3">
      <c r="A590" t="s">
        <v>726</v>
      </c>
      <c r="B590" t="s">
        <v>727</v>
      </c>
      <c r="C590" t="s">
        <v>3157</v>
      </c>
      <c r="D590" t="s">
        <v>405</v>
      </c>
      <c r="E590">
        <v>24570.899434949999</v>
      </c>
      <c r="F590">
        <v>1066.9000000000001</v>
      </c>
      <c r="G590">
        <v>-18.096461945264799</v>
      </c>
      <c r="H590">
        <f>(Table2[[#This Row],[1Y Return vs Nifty]]-AVERAGE(Table2[1Y Return vs Nifty]))/_xlfn.STDEV.P(Table2[1Y Return vs Nifty])</f>
        <v>-0.73942405270289158</v>
      </c>
      <c r="I590">
        <v>7.5609303155734997</v>
      </c>
      <c r="J590">
        <f>(Table2[[#This Row],[1M Return vs Nifty]]-AVERAGE(Table2[1M Return vs Nifty]))/_xlfn.STDEV.P(Table2[1M Return vs Nifty])</f>
        <v>0.71780787043456451</v>
      </c>
      <c r="K590">
        <v>6.36973143804682</v>
      </c>
      <c r="L590">
        <f>(Table2[[#This Row],[6M Return vs Nifty]]-AVERAGE(Table2[6M Return vs Nifty]))/_xlfn.STDEV.P(Table2[6M Return vs Nifty])</f>
        <v>-8.7387154826164493E-2</v>
      </c>
      <c r="M590">
        <v>0.97501624002335896</v>
      </c>
      <c r="N590">
        <f>(Table2[[#This Row],[1W Return vs Nifty]]-AVERAGE(Table2[1W Return vs Nifty]))/_xlfn.STDEV.P(Table2[1W Return vs Nifty])</f>
        <v>-0.48865783662312068</v>
      </c>
      <c r="O590">
        <v>1064.93</v>
      </c>
      <c r="P590">
        <v>1051.04680122892</v>
      </c>
      <c r="Q590">
        <v>981.03844696003898</v>
      </c>
      <c r="R590">
        <v>64.352267235603904</v>
      </c>
      <c r="S590" s="1">
        <f>(Table2[[#This Row],[Close Price]]-Table2[[#This Row],[20D EMA]])/Table2[[#This Row],[20D EMA]]</f>
        <v>1.8498868470228345E-3</v>
      </c>
      <c r="T590" s="1">
        <f>(Table2[[#This Row],[Close Price]]-Table2[[#This Row],[50D EMA]])/Table2[[#This Row],[50D EMA]]</f>
        <v>1.5083247246976997E-2</v>
      </c>
      <c r="U590" s="1">
        <f>(Table2[[#This Row],[Close Price]]-Table2[[#This Row],[200D EMA]])/Table2[[#This Row],[200D EMA]]</f>
        <v>8.7521088807499647E-2</v>
      </c>
      <c r="V590">
        <v>0.67526418195660198</v>
      </c>
      <c r="W590">
        <v>1064.8</v>
      </c>
      <c r="X590">
        <v>1102.45</v>
      </c>
      <c r="Y590">
        <v>1030.0999999999999</v>
      </c>
      <c r="Z590">
        <v>1103.5999999999999</v>
      </c>
      <c r="AA590">
        <v>1030.0999999999999</v>
      </c>
      <c r="AB590">
        <v>1103.5999999999999</v>
      </c>
      <c r="AC590" s="1">
        <f>(Table2[[#This Row],[Close Price]]/Table2[[#This Row],[Day Low]])-1</f>
        <v>1.9722013523668647E-3</v>
      </c>
      <c r="AD590" s="1">
        <f>(Table2[[#This Row],[Day High]]/Table2[[#This Row],[Close Price]])-1</f>
        <v>3.3320836067110227E-2</v>
      </c>
      <c r="AE590" s="1">
        <f>(Table2[[#This Row],[Close Price]]/Table2[[#This Row],[Current Week Low]])-1</f>
        <v>3.5724686923599869E-2</v>
      </c>
      <c r="AF590" s="1">
        <f>(Table2[[#This Row],[Current Week High]]/Table2[[#This Row],[Close Price]])-1</f>
        <v>3.4398725278845133E-2</v>
      </c>
      <c r="AG590" s="1">
        <f>(Table2[[#This Row],[Close Price]]/Table2[[#This Row],[Current Month Low]])-1</f>
        <v>3.5724686923599869E-2</v>
      </c>
      <c r="AH590" s="1">
        <f>(Table2[[#This Row],[Current Month High]]/Table2[[#This Row],[Close Price]])-1</f>
        <v>3.4398725278845133E-2</v>
      </c>
      <c r="AI590">
        <v>7.2077982941231404</v>
      </c>
      <c r="AJ590">
        <v>44.841162096117301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0.03</v>
      </c>
      <c r="AM590" t="s">
        <v>3203</v>
      </c>
      <c r="AN590">
        <v>4.0199999999999996</v>
      </c>
      <c r="AO590" t="s">
        <v>3203</v>
      </c>
      <c r="AP590">
        <v>-5.7197787721213998E-2</v>
      </c>
      <c r="AQ590">
        <f>(Table2[[#This Row],[Sharpe Ratio]]-AVERAGE(Table2[Sharpe Ratio]))/_xlfn.STDEV.P(Table2[Sharpe Ratio])</f>
        <v>-1.4374594419183648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-2.0351206156359769</v>
      </c>
      <c r="AS590">
        <f>_xlfn.RANK.AVG(Table2[[#This Row],[1Y Return vs Nifty Z-Score]],Table2[1Y Return vs Nifty Z-Score])</f>
        <v>586</v>
      </c>
      <c r="AT590">
        <f>_xlfn.RANK.AVG(Table2[[#This Row],[6M Return vs Nifty Z-Score]],Table2[6M Return vs Nifty Z-Score])</f>
        <v>343</v>
      </c>
      <c r="AU590">
        <f>_xlfn.RANK.AVG(Table2[[#This Row],[Sharpe Ratio Z-Score]],Table2[Sharpe Ratio Z-Score])</f>
        <v>685</v>
      </c>
      <c r="AV590">
        <f>(Table2[[#This Row],[Rank 1Y]]+Table2[[#This Row],[Rank 6M]]+Table2[[#This Row],[Rank Sharpe]])/3</f>
        <v>538</v>
      </c>
    </row>
    <row r="591" spans="1:48" hidden="1" x14ac:dyDescent="0.3">
      <c r="A591" t="s">
        <v>1934</v>
      </c>
      <c r="B591" t="s">
        <v>1935</v>
      </c>
      <c r="C591" t="s">
        <v>3174</v>
      </c>
      <c r="D591" t="s">
        <v>1431</v>
      </c>
      <c r="E591">
        <v>3761.4853106</v>
      </c>
      <c r="F591">
        <v>573.1</v>
      </c>
      <c r="G591">
        <v>-46.097484500628198</v>
      </c>
      <c r="H591">
        <f>(Table2[[#This Row],[1Y Return vs Nifty]]-AVERAGE(Table2[1Y Return vs Nifty]))/_xlfn.STDEV.P(Table2[1Y Return vs Nifty])</f>
        <v>-1.2350987822371333</v>
      </c>
      <c r="I591">
        <v>-4.4478730779041697</v>
      </c>
      <c r="J591">
        <f>(Table2[[#This Row],[1M Return vs Nifty]]-AVERAGE(Table2[1M Return vs Nifty]))/_xlfn.STDEV.P(Table2[1M Return vs Nifty])</f>
        <v>-0.54530846747783523</v>
      </c>
      <c r="K591">
        <v>-20.3494319663616</v>
      </c>
      <c r="L591">
        <f>(Table2[[#This Row],[6M Return vs Nifty]]-AVERAGE(Table2[6M Return vs Nifty]))/_xlfn.STDEV.P(Table2[6M Return vs Nifty])</f>
        <v>-0.95418460597613686</v>
      </c>
      <c r="M591">
        <v>1.0268274579838299</v>
      </c>
      <c r="N591">
        <f>(Table2[[#This Row],[1W Return vs Nifty]]-AVERAGE(Table2[1W Return vs Nifty]))/_xlfn.STDEV.P(Table2[1W Return vs Nifty])</f>
        <v>-0.47550391992669006</v>
      </c>
      <c r="O591">
        <v>577.74</v>
      </c>
      <c r="P591">
        <v>594.61777413793698</v>
      </c>
      <c r="Q591">
        <v>621.46020608826905</v>
      </c>
      <c r="R591">
        <v>45.9805943017099</v>
      </c>
      <c r="S591">
        <f>(Table2[[#This Row],[Close Price]]-Table2[[#This Row],[20D EMA]])/Table2[[#This Row],[20D EMA]]</f>
        <v>-8.031294353861575E-3</v>
      </c>
      <c r="T591">
        <f>(Table2[[#This Row],[Close Price]]-Table2[[#This Row],[50D EMA]])/Table2[[#This Row],[50D EMA]]</f>
        <v>-3.6187573049145598E-2</v>
      </c>
      <c r="U591">
        <f>(Table2[[#This Row],[Close Price]]-Table2[[#This Row],[200D EMA]])/Table2[[#This Row],[200D EMA]]</f>
        <v>-7.7817059909062278E-2</v>
      </c>
      <c r="V591">
        <v>0.60168098761728495</v>
      </c>
      <c r="W591">
        <v>564.35</v>
      </c>
      <c r="X591">
        <v>581.95000000000005</v>
      </c>
      <c r="Y591">
        <v>554.54999999999995</v>
      </c>
      <c r="Z591">
        <v>581.95000000000005</v>
      </c>
      <c r="AA591">
        <v>554.54999999999995</v>
      </c>
      <c r="AB591">
        <v>581.95000000000005</v>
      </c>
      <c r="AC591" s="1">
        <f>(Table2[[#This Row],[Close Price]]/Table2[[#This Row],[Day Low]])-1</f>
        <v>1.5504562771329944E-2</v>
      </c>
      <c r="AD591" s="1">
        <f>(Table2[[#This Row],[Day High]]/Table2[[#This Row],[Close Price]])-1</f>
        <v>1.5442331181294788E-2</v>
      </c>
      <c r="AE591" s="1">
        <f>(Table2[[#This Row],[Close Price]]/Table2[[#This Row],[Current Week Low]])-1</f>
        <v>3.3450545487332173E-2</v>
      </c>
      <c r="AF591" s="1">
        <f>(Table2[[#This Row],[Current Week High]]/Table2[[#This Row],[Close Price]])-1</f>
        <v>1.5442331181294788E-2</v>
      </c>
      <c r="AG591" s="1">
        <f>(Table2[[#This Row],[Close Price]]/Table2[[#This Row],[Current Month Low]])-1</f>
        <v>3.3450545487332173E-2</v>
      </c>
      <c r="AH591" s="1">
        <f>(Table2[[#This Row],[Current Month High]]/Table2[[#This Row],[Close Price]])-1</f>
        <v>1.5442331181294788E-2</v>
      </c>
      <c r="AI591">
        <v>42.2090385622055</v>
      </c>
      <c r="AJ591">
        <v>5.5627187327316401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-0.03</v>
      </c>
      <c r="AM591" t="s">
        <v>3202</v>
      </c>
      <c r="AN591">
        <v>1.69</v>
      </c>
      <c r="AO591" t="s">
        <v>3203</v>
      </c>
      <c r="AP591">
        <v>9.2995774152531005E-2</v>
      </c>
      <c r="AQ591">
        <f>(Table2[[#This Row],[Sharpe Ratio]]-AVERAGE(Table2[Sharpe Ratio]))/_xlfn.STDEV.P(Table2[Sharpe Ratio])</f>
        <v>0.35435614116350506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707</v>
      </c>
      <c r="AT591">
        <f>_xlfn.RANK.AVG(Table2[[#This Row],[6M Return vs Nifty Z-Score]],Table2[6M Return vs Nifty Z-Score])</f>
        <v>655</v>
      </c>
      <c r="AU591">
        <f>_xlfn.RANK.AVG(Table2[[#This Row],[Sharpe Ratio Z-Score]],Table2[Sharpe Ratio Z-Score])</f>
        <v>253</v>
      </c>
      <c r="AV591">
        <f>(Table2[[#This Row],[Rank 1Y]]+Table2[[#This Row],[Rank 6M]]+Table2[[#This Row],[Rank Sharpe]])/3</f>
        <v>538.33333333333337</v>
      </c>
    </row>
    <row r="592" spans="1:48" hidden="1" x14ac:dyDescent="0.3">
      <c r="A592" t="s">
        <v>1079</v>
      </c>
      <c r="B592" t="s">
        <v>1080</v>
      </c>
      <c r="C592" t="s">
        <v>3167</v>
      </c>
      <c r="D592" t="s">
        <v>75</v>
      </c>
      <c r="E592">
        <v>12324.00510368</v>
      </c>
      <c r="F592">
        <v>594.20000000000005</v>
      </c>
      <c r="G592">
        <v>-42.156610901996501</v>
      </c>
      <c r="H592">
        <f>(Table2[[#This Row],[1Y Return vs Nifty]]-AVERAGE(Table2[1Y Return vs Nifty]))/_xlfn.STDEV.P(Table2[1Y Return vs Nifty])</f>
        <v>-1.1653373493727381</v>
      </c>
      <c r="I592">
        <v>0.145178839583195</v>
      </c>
      <c r="J592">
        <f>(Table2[[#This Row],[1M Return vs Nifty]]-AVERAGE(Table2[1M Return vs Nifty]))/_xlfn.STDEV.P(Table2[1M Return vs Nifty])</f>
        <v>-6.2199640747508306E-2</v>
      </c>
      <c r="K592">
        <v>-11.4056640966256</v>
      </c>
      <c r="L592">
        <f>(Table2[[#This Row],[6M Return vs Nifty]]-AVERAGE(Table2[6M Return vs Nifty]))/_xlfn.STDEV.P(Table2[6M Return vs Nifty])</f>
        <v>-0.66403947396631113</v>
      </c>
      <c r="M592">
        <v>4.5797984200209703</v>
      </c>
      <c r="N592">
        <f>(Table2[[#This Row],[1W Return vs Nifty]]-AVERAGE(Table2[1W Return vs Nifty]))/_xlfn.STDEV.P(Table2[1W Return vs Nifty])</f>
        <v>0.42653015491652485</v>
      </c>
      <c r="O592">
        <v>589.46</v>
      </c>
      <c r="P592">
        <v>596.43410776949895</v>
      </c>
      <c r="Q592">
        <v>625.92684399331301</v>
      </c>
      <c r="R592">
        <v>58.938644835522197</v>
      </c>
      <c r="S592">
        <f>(Table2[[#This Row],[Close Price]]-Table2[[#This Row],[20D EMA]])/Table2[[#This Row],[20D EMA]]</f>
        <v>8.0412581006344946E-3</v>
      </c>
      <c r="T592">
        <f>(Table2[[#This Row],[Close Price]]-Table2[[#This Row],[50D EMA]])/Table2[[#This Row],[50D EMA]]</f>
        <v>-3.7457746637828268E-3</v>
      </c>
      <c r="U592">
        <f>(Table2[[#This Row],[Close Price]]-Table2[[#This Row],[200D EMA]])/Table2[[#This Row],[200D EMA]]</f>
        <v>-5.0687782921883945E-2</v>
      </c>
      <c r="V592">
        <v>0.300052559741674</v>
      </c>
      <c r="W592">
        <v>588.35</v>
      </c>
      <c r="X592">
        <v>599.70000000000005</v>
      </c>
      <c r="Y592">
        <v>574</v>
      </c>
      <c r="Z592">
        <v>599.70000000000005</v>
      </c>
      <c r="AA592">
        <v>574</v>
      </c>
      <c r="AB592">
        <v>602.75</v>
      </c>
      <c r="AC592" s="1">
        <f>(Table2[[#This Row],[Close Price]]/Table2[[#This Row],[Day Low]])-1</f>
        <v>9.9430611030848493E-3</v>
      </c>
      <c r="AD592" s="1">
        <f>(Table2[[#This Row],[Day High]]/Table2[[#This Row],[Close Price]])-1</f>
        <v>9.2561427128912133E-3</v>
      </c>
      <c r="AE592" s="1">
        <f>(Table2[[#This Row],[Close Price]]/Table2[[#This Row],[Current Week Low]])-1</f>
        <v>3.519163763066202E-2</v>
      </c>
      <c r="AF592" s="1">
        <f>(Table2[[#This Row],[Current Week High]]/Table2[[#This Row],[Close Price]])-1</f>
        <v>9.2561427128912133E-3</v>
      </c>
      <c r="AG592" s="1">
        <f>(Table2[[#This Row],[Close Price]]/Table2[[#This Row],[Current Month Low]])-1</f>
        <v>3.519163763066202E-2</v>
      </c>
      <c r="AH592" s="1">
        <f>(Table2[[#This Row],[Current Month High]]/Table2[[#This Row],[Close Price]])-1</f>
        <v>1.4389094580949058E-2</v>
      </c>
      <c r="AI592">
        <v>38.673847189498403</v>
      </c>
      <c r="AJ592">
        <v>17.838373822508601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-0.01</v>
      </c>
      <c r="AM592" t="s">
        <v>3202</v>
      </c>
      <c r="AN592">
        <v>2.86</v>
      </c>
      <c r="AO592" t="s">
        <v>3203</v>
      </c>
      <c r="AP592">
        <v>5.7638064320193E-2</v>
      </c>
      <c r="AQ592">
        <f>(Table2[[#This Row],[Sharpe Ratio]]-AVERAGE(Table2[Sharpe Ratio]))/_xlfn.STDEV.P(Table2[Sharpe Ratio])</f>
        <v>-6.7462841416633987E-2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696</v>
      </c>
      <c r="AT592">
        <f>_xlfn.RANK.AVG(Table2[[#This Row],[6M Return vs Nifty Z-Score]],Table2[6M Return vs Nifty Z-Score])</f>
        <v>560</v>
      </c>
      <c r="AU592">
        <f>_xlfn.RANK.AVG(Table2[[#This Row],[Sharpe Ratio Z-Score]],Table2[Sharpe Ratio Z-Score])</f>
        <v>366</v>
      </c>
      <c r="AV592">
        <f>(Table2[[#This Row],[Rank 1Y]]+Table2[[#This Row],[Rank 6M]]+Table2[[#This Row],[Rank Sharpe]])/3</f>
        <v>540.66666666666663</v>
      </c>
    </row>
    <row r="593" spans="1:48" hidden="1" x14ac:dyDescent="0.3">
      <c r="A593" t="s">
        <v>1593</v>
      </c>
      <c r="B593" t="s">
        <v>1594</v>
      </c>
      <c r="C593" t="s">
        <v>590</v>
      </c>
      <c r="D593" t="s">
        <v>590</v>
      </c>
      <c r="E593">
        <v>6123.893016</v>
      </c>
      <c r="F593">
        <v>305.45</v>
      </c>
      <c r="G593">
        <v>-34.923626159136397</v>
      </c>
      <c r="H593">
        <f>(Table2[[#This Row],[1Y Return vs Nifty]]-AVERAGE(Table2[1Y Return vs Nifty]))/_xlfn.STDEV.P(Table2[1Y Return vs Nifty])</f>
        <v>-1.0372988911680838</v>
      </c>
      <c r="I593">
        <v>-6.9447045765506896</v>
      </c>
      <c r="J593">
        <f>(Table2[[#This Row],[1M Return vs Nifty]]-AVERAGE(Table2[1M Return vs Nifty]))/_xlfn.STDEV.P(Table2[1M Return vs Nifty])</f>
        <v>-0.80793152454842032</v>
      </c>
      <c r="K593">
        <v>-17.664951626190899</v>
      </c>
      <c r="L593">
        <f>(Table2[[#This Row],[6M Return vs Nifty]]-AVERAGE(Table2[6M Return vs Nifty]))/_xlfn.STDEV.P(Table2[6M Return vs Nifty])</f>
        <v>-0.86709727164222361</v>
      </c>
      <c r="M593">
        <v>0.98346559440865899</v>
      </c>
      <c r="N593">
        <f>(Table2[[#This Row],[1W Return vs Nifty]]-AVERAGE(Table2[1W Return vs Nifty]))/_xlfn.STDEV.P(Table2[1W Return vs Nifty])</f>
        <v>-0.48651270072209529</v>
      </c>
      <c r="O593">
        <v>306.33</v>
      </c>
      <c r="P593">
        <v>323.44601704868103</v>
      </c>
      <c r="Q593">
        <v>339.88090565345999</v>
      </c>
      <c r="R593">
        <v>53.813565543677498</v>
      </c>
      <c r="S593">
        <f>(Table2[[#This Row],[Close Price]]-Table2[[#This Row],[20D EMA]])/Table2[[#This Row],[20D EMA]]</f>
        <v>-2.8727189632095957E-3</v>
      </c>
      <c r="T593">
        <f>(Table2[[#This Row],[Close Price]]-Table2[[#This Row],[50D EMA]])/Table2[[#This Row],[50D EMA]]</f>
        <v>-5.5638394353678206E-2</v>
      </c>
      <c r="U593">
        <f>(Table2[[#This Row],[Close Price]]-Table2[[#This Row],[200D EMA]])/Table2[[#This Row],[200D EMA]]</f>
        <v>-0.1013028536782984</v>
      </c>
      <c r="V593">
        <v>0.48082508954404901</v>
      </c>
      <c r="W593">
        <v>302.35000000000002</v>
      </c>
      <c r="X593">
        <v>309</v>
      </c>
      <c r="Y593">
        <v>296.89999999999998</v>
      </c>
      <c r="Z593">
        <v>311.89999999999998</v>
      </c>
      <c r="AA593">
        <v>296.89999999999998</v>
      </c>
      <c r="AB593">
        <v>313.25</v>
      </c>
      <c r="AC593" s="1">
        <f>(Table2[[#This Row],[Close Price]]/Table2[[#This Row],[Day Low]])-1</f>
        <v>1.0253018025466965E-2</v>
      </c>
      <c r="AD593" s="1">
        <f>(Table2[[#This Row],[Day High]]/Table2[[#This Row],[Close Price]])-1</f>
        <v>1.1622196758880321E-2</v>
      </c>
      <c r="AE593" s="1">
        <f>(Table2[[#This Row],[Close Price]]/Table2[[#This Row],[Current Week Low]])-1</f>
        <v>2.8797574941057613E-2</v>
      </c>
      <c r="AF593" s="1">
        <f>(Table2[[#This Row],[Current Week High]]/Table2[[#This Row],[Close Price]])-1</f>
        <v>2.111638566050078E-2</v>
      </c>
      <c r="AG593" s="1">
        <f>(Table2[[#This Row],[Close Price]]/Table2[[#This Row],[Current Month Low]])-1</f>
        <v>2.8797574941057613E-2</v>
      </c>
      <c r="AH593" s="1">
        <f>(Table2[[#This Row],[Current Month High]]/Table2[[#This Row],[Close Price]])-1</f>
        <v>2.553609428711745E-2</v>
      </c>
      <c r="AI593">
        <v>43.051235881486299</v>
      </c>
      <c r="AJ593">
        <v>14.0802987861811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-0.15</v>
      </c>
      <c r="AM593" t="s">
        <v>3202</v>
      </c>
      <c r="AN593">
        <v>2.41</v>
      </c>
      <c r="AO593" t="s">
        <v>3203</v>
      </c>
      <c r="AP593">
        <v>7.2840687121108999E-2</v>
      </c>
      <c r="AQ593">
        <f>(Table2[[#This Row],[Sharpe Ratio]]-AVERAGE(Table2[Sharpe Ratio]))/_xlfn.STDEV.P(Table2[Sharpe Ratio])</f>
        <v>0.11390509538811158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678</v>
      </c>
      <c r="AT593">
        <f>_xlfn.RANK.AVG(Table2[[#This Row],[6M Return vs Nifty Z-Score]],Table2[6M Return vs Nifty Z-Score])</f>
        <v>630</v>
      </c>
      <c r="AU593">
        <f>_xlfn.RANK.AVG(Table2[[#This Row],[Sharpe Ratio Z-Score]],Table2[Sharpe Ratio Z-Score])</f>
        <v>314</v>
      </c>
      <c r="AV593">
        <f>(Table2[[#This Row],[Rank 1Y]]+Table2[[#This Row],[Rank 6M]]+Table2[[#This Row],[Rank Sharpe]])/3</f>
        <v>540.66666666666663</v>
      </c>
    </row>
    <row r="594" spans="1:48" hidden="1" x14ac:dyDescent="0.3">
      <c r="A594" t="s">
        <v>933</v>
      </c>
      <c r="B594" t="s">
        <v>934</v>
      </c>
      <c r="C594" t="s">
        <v>3171</v>
      </c>
      <c r="D594" t="s">
        <v>475</v>
      </c>
      <c r="E594">
        <v>16413.045197115</v>
      </c>
      <c r="F594">
        <v>1483.6</v>
      </c>
      <c r="G594">
        <v>-15.967380495570699</v>
      </c>
      <c r="H594">
        <f>(Table2[[#This Row],[1Y Return vs Nifty]]-AVERAGE(Table2[1Y Return vs Nifty]))/_xlfn.STDEV.P(Table2[1Y Return vs Nifty])</f>
        <v>-0.70173500511018649</v>
      </c>
      <c r="I594">
        <v>0.60596934089830501</v>
      </c>
      <c r="J594">
        <f>(Table2[[#This Row],[1M Return vs Nifty]]-AVERAGE(Table2[1M Return vs Nifty]))/_xlfn.STDEV.P(Table2[1M Return vs Nifty])</f>
        <v>-1.3732529454631359E-2</v>
      </c>
      <c r="K594">
        <v>5.4908272941182998</v>
      </c>
      <c r="L594">
        <f>(Table2[[#This Row],[6M Return vs Nifty]]-AVERAGE(Table2[6M Return vs Nifty]))/_xlfn.STDEV.P(Table2[6M Return vs Nifty])</f>
        <v>-0.11589971939383709</v>
      </c>
      <c r="M594">
        <v>2.9741980264346499</v>
      </c>
      <c r="N594">
        <f>(Table2[[#This Row],[1W Return vs Nifty]]-AVERAGE(Table2[1W Return vs Nifty]))/_xlfn.STDEV.P(Table2[1W Return vs Nifty])</f>
        <v>1.8897702788029623E-2</v>
      </c>
      <c r="O594">
        <v>1525.75</v>
      </c>
      <c r="P594">
        <v>1533.8275282838699</v>
      </c>
      <c r="Q594">
        <v>1478.6668025644601</v>
      </c>
      <c r="R594">
        <v>56.867584937654399</v>
      </c>
      <c r="S594">
        <f>(Table2[[#This Row],[Close Price]]-Table2[[#This Row],[20D EMA]])/Table2[[#This Row],[20D EMA]]</f>
        <v>-2.7625757824021033E-2</v>
      </c>
      <c r="T594">
        <f>(Table2[[#This Row],[Close Price]]-Table2[[#This Row],[50D EMA]])/Table2[[#This Row],[50D EMA]]</f>
        <v>-3.2746529422422947E-2</v>
      </c>
      <c r="U594">
        <f>(Table2[[#This Row],[Close Price]]-Table2[[#This Row],[200D EMA]])/Table2[[#This Row],[200D EMA]]</f>
        <v>3.3362468319327412E-3</v>
      </c>
      <c r="V594">
        <v>0.77536200751975104</v>
      </c>
      <c r="W594">
        <v>1475</v>
      </c>
      <c r="X594">
        <v>1585.2</v>
      </c>
      <c r="Y594">
        <v>1475</v>
      </c>
      <c r="Z594">
        <v>1585.2</v>
      </c>
      <c r="AA594">
        <v>1475</v>
      </c>
      <c r="AB594">
        <v>1585.2</v>
      </c>
      <c r="AC594" s="1">
        <f>(Table2[[#This Row],[Close Price]]/Table2[[#This Row],[Day Low]])-1</f>
        <v>5.8305084745762237E-3</v>
      </c>
      <c r="AD594" s="1">
        <f>(Table2[[#This Row],[Day High]]/Table2[[#This Row],[Close Price]])-1</f>
        <v>6.848207063898637E-2</v>
      </c>
      <c r="AE594" s="1">
        <f>(Table2[[#This Row],[Close Price]]/Table2[[#This Row],[Current Week Low]])-1</f>
        <v>5.8305084745762237E-3</v>
      </c>
      <c r="AF594" s="1">
        <f>(Table2[[#This Row],[Current Week High]]/Table2[[#This Row],[Close Price]])-1</f>
        <v>6.848207063898637E-2</v>
      </c>
      <c r="AG594" s="1">
        <f>(Table2[[#This Row],[Close Price]]/Table2[[#This Row],[Current Month Low]])-1</f>
        <v>5.8305084745762237E-3</v>
      </c>
      <c r="AH594" s="1">
        <f>(Table2[[#This Row],[Current Month High]]/Table2[[#This Row],[Close Price]])-1</f>
        <v>6.848207063898637E-2</v>
      </c>
      <c r="AI594">
        <v>13.9121056888649</v>
      </c>
      <c r="AJ594">
        <v>19.3563958165728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0</v>
      </c>
      <c r="AM594" t="s">
        <v>3204</v>
      </c>
      <c r="AN594">
        <v>-1.56</v>
      </c>
      <c r="AO594" t="s">
        <v>3202</v>
      </c>
      <c r="AP594">
        <v>-6.9855820167265006E-2</v>
      </c>
      <c r="AQ594">
        <f>(Table2[[#This Row],[Sharpe Ratio]]-AVERAGE(Table2[Sharpe Ratio]))/_xlfn.STDEV.P(Table2[Sharpe Ratio])</f>
        <v>-1.5884703075309397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572</v>
      </c>
      <c r="AT594">
        <f>_xlfn.RANK.AVG(Table2[[#This Row],[6M Return vs Nifty Z-Score]],Table2[6M Return vs Nifty Z-Score])</f>
        <v>353</v>
      </c>
      <c r="AU594">
        <f>_xlfn.RANK.AVG(Table2[[#This Row],[Sharpe Ratio Z-Score]],Table2[Sharpe Ratio Z-Score])</f>
        <v>698</v>
      </c>
      <c r="AV594">
        <f>(Table2[[#This Row],[Rank 1Y]]+Table2[[#This Row],[Rank 6M]]+Table2[[#This Row],[Rank Sharpe]])/3</f>
        <v>541</v>
      </c>
    </row>
    <row r="595" spans="1:48" hidden="1" x14ac:dyDescent="0.3">
      <c r="A595" t="s">
        <v>661</v>
      </c>
      <c r="B595" t="s">
        <v>662</v>
      </c>
      <c r="C595" t="s">
        <v>3163</v>
      </c>
      <c r="D595" t="s">
        <v>568</v>
      </c>
      <c r="E595">
        <v>28648.779399359999</v>
      </c>
      <c r="F595">
        <v>64.38</v>
      </c>
      <c r="G595">
        <v>-17.216720576846999</v>
      </c>
      <c r="H595">
        <f>(Table2[[#This Row],[1Y Return vs Nifty]]-AVERAGE(Table2[1Y Return vs Nifty]))/_xlfn.STDEV.P(Table2[1Y Return vs Nifty])</f>
        <v>-0.72385085126039439</v>
      </c>
      <c r="I595">
        <v>-1.48083631462462</v>
      </c>
      <c r="J595">
        <f>(Table2[[#This Row],[1M Return vs Nifty]]-AVERAGE(Table2[1M Return vs Nifty]))/_xlfn.STDEV.P(Table2[1M Return vs Nifty])</f>
        <v>-0.23322803047770779</v>
      </c>
      <c r="K595">
        <v>-13.8286297368403</v>
      </c>
      <c r="L595">
        <f>(Table2[[#This Row],[6M Return vs Nifty]]-AVERAGE(Table2[6M Return vs Nifty]))/_xlfn.STDEV.P(Table2[6M Return vs Nifty])</f>
        <v>-0.74264299943505951</v>
      </c>
      <c r="M595">
        <v>3.53916490526335</v>
      </c>
      <c r="N595">
        <f>(Table2[[#This Row],[1W Return vs Nifty]]-AVERAGE(Table2[1W Return vs Nifty]))/_xlfn.STDEV.P(Table2[1W Return vs Nifty])</f>
        <v>0.16233241737097925</v>
      </c>
      <c r="O595">
        <v>64.47</v>
      </c>
      <c r="P595">
        <v>66.559387223201895</v>
      </c>
      <c r="Q595">
        <v>67.6217352802704</v>
      </c>
      <c r="R595">
        <v>56.255705778748897</v>
      </c>
      <c r="S595">
        <f>(Table2[[#This Row],[Close Price]]-Table2[[#This Row],[20D EMA]])/Table2[[#This Row],[20D EMA]]</f>
        <v>-1.3959981386692014E-3</v>
      </c>
      <c r="T595">
        <f>(Table2[[#This Row],[Close Price]]-Table2[[#This Row],[50D EMA]])/Table2[[#This Row],[50D EMA]]</f>
        <v>-3.2743498913135854E-2</v>
      </c>
      <c r="U595">
        <f>(Table2[[#This Row],[Close Price]]-Table2[[#This Row],[200D EMA]])/Table2[[#This Row],[200D EMA]]</f>
        <v>-4.7939250107002604E-2</v>
      </c>
      <c r="V595">
        <v>0.76418945211953804</v>
      </c>
      <c r="W595">
        <v>64.2</v>
      </c>
      <c r="X595">
        <v>65.3</v>
      </c>
      <c r="Y595">
        <v>63.55</v>
      </c>
      <c r="Z595">
        <v>66.38</v>
      </c>
      <c r="AA595">
        <v>63.19</v>
      </c>
      <c r="AB595">
        <v>66.38</v>
      </c>
      <c r="AC595" s="1">
        <f>(Table2[[#This Row],[Close Price]]/Table2[[#This Row],[Day Low]])-1</f>
        <v>2.8037383177568209E-3</v>
      </c>
      <c r="AD595" s="1">
        <f>(Table2[[#This Row],[Day High]]/Table2[[#This Row],[Close Price]])-1</f>
        <v>1.429015222118668E-2</v>
      </c>
      <c r="AE595" s="1">
        <f>(Table2[[#This Row],[Close Price]]/Table2[[#This Row],[Current Week Low]])-1</f>
        <v>1.3060582218725303E-2</v>
      </c>
      <c r="AF595" s="1">
        <f>(Table2[[#This Row],[Current Week High]]/Table2[[#This Row],[Close Price]])-1</f>
        <v>3.1065548306927537E-2</v>
      </c>
      <c r="AG595" s="1">
        <f>(Table2[[#This Row],[Close Price]]/Table2[[#This Row],[Current Month Low]])-1</f>
        <v>1.8832093685709816E-2</v>
      </c>
      <c r="AH595" s="1">
        <f>(Table2[[#This Row],[Current Month High]]/Table2[[#This Row],[Close Price]])-1</f>
        <v>3.1065548306927537E-2</v>
      </c>
      <c r="AI595">
        <v>24.262193227710402</v>
      </c>
      <c r="AJ595">
        <v>11.0957722174288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-0.12</v>
      </c>
      <c r="AM595" t="s">
        <v>3202</v>
      </c>
      <c r="AN595">
        <v>1.95</v>
      </c>
      <c r="AO595" t="s">
        <v>3203</v>
      </c>
      <c r="AP595">
        <v>2.5382125318595E-2</v>
      </c>
      <c r="AQ595">
        <f>(Table2[[#This Row],[Sharpe Ratio]]-AVERAGE(Table2[Sharpe Ratio]))/_xlfn.STDEV.P(Table2[Sharpe Ratio])</f>
        <v>-0.45227756602238189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582</v>
      </c>
      <c r="AT595">
        <f>_xlfn.RANK.AVG(Table2[[#This Row],[6M Return vs Nifty Z-Score]],Table2[6M Return vs Nifty Z-Score])</f>
        <v>586</v>
      </c>
      <c r="AU595">
        <f>_xlfn.RANK.AVG(Table2[[#This Row],[Sharpe Ratio Z-Score]],Table2[Sharpe Ratio Z-Score])</f>
        <v>459</v>
      </c>
      <c r="AV595">
        <f>(Table2[[#This Row],[Rank 1Y]]+Table2[[#This Row],[Rank 6M]]+Table2[[#This Row],[Rank Sharpe]])/3</f>
        <v>542.33333333333337</v>
      </c>
    </row>
    <row r="596" spans="1:48" hidden="1" x14ac:dyDescent="0.3">
      <c r="A596" t="s">
        <v>1332</v>
      </c>
      <c r="B596" t="s">
        <v>1333</v>
      </c>
      <c r="C596" t="s">
        <v>3167</v>
      </c>
      <c r="D596" t="s">
        <v>472</v>
      </c>
      <c r="E596">
        <v>8735.41123788</v>
      </c>
      <c r="F596">
        <v>654.35</v>
      </c>
      <c r="G596">
        <v>-43.044991470062698</v>
      </c>
      <c r="H596">
        <f>(Table2[[#This Row],[1Y Return vs Nifty]]-AVERAGE(Table2[1Y Return vs Nifty]))/_xlfn.STDEV.P(Table2[1Y Return vs Nifty])</f>
        <v>-1.1810634821212489</v>
      </c>
      <c r="I596">
        <v>4.8408260098455003</v>
      </c>
      <c r="J596">
        <f>(Table2[[#This Row],[1M Return vs Nifty]]-AVERAGE(Table2[1M Return vs Nifty]))/_xlfn.STDEV.P(Table2[1M Return vs Nifty])</f>
        <v>0.43170041436138162</v>
      </c>
      <c r="K596">
        <v>-29.458229100141999</v>
      </c>
      <c r="L596">
        <f>(Table2[[#This Row],[6M Return vs Nifty]]-AVERAGE(Table2[6M Return vs Nifty]))/_xlfn.STDEV.P(Table2[6M Return vs Nifty])</f>
        <v>-1.2496834589567036</v>
      </c>
      <c r="M596">
        <v>3.8305203925346798</v>
      </c>
      <c r="N596">
        <f>(Table2[[#This Row],[1W Return vs Nifty]]-AVERAGE(Table2[1W Return vs Nifty]))/_xlfn.STDEV.P(Table2[1W Return vs Nifty])</f>
        <v>0.23630222467292272</v>
      </c>
      <c r="O596">
        <v>622.66999999999996</v>
      </c>
      <c r="P596">
        <v>629.85683057061306</v>
      </c>
      <c r="Q596">
        <v>689.31239716179596</v>
      </c>
      <c r="R596">
        <v>69.2704869266081</v>
      </c>
      <c r="S596">
        <f>(Table2[[#This Row],[Close Price]]-Table2[[#This Row],[20D EMA]])/Table2[[#This Row],[20D EMA]]</f>
        <v>5.0877671961070979E-2</v>
      </c>
      <c r="T596">
        <f>(Table2[[#This Row],[Close Price]]-Table2[[#This Row],[50D EMA]])/Table2[[#This Row],[50D EMA]]</f>
        <v>3.8886883876765463E-2</v>
      </c>
      <c r="U596">
        <f>(Table2[[#This Row],[Close Price]]-Table2[[#This Row],[200D EMA]])/Table2[[#This Row],[200D EMA]]</f>
        <v>-5.0720685288341817E-2</v>
      </c>
      <c r="V596">
        <v>1.0515056769765601</v>
      </c>
      <c r="W596">
        <v>647.15</v>
      </c>
      <c r="X596">
        <v>660</v>
      </c>
      <c r="Y596">
        <v>613.20000000000005</v>
      </c>
      <c r="Z596">
        <v>660</v>
      </c>
      <c r="AA596">
        <v>613.20000000000005</v>
      </c>
      <c r="AB596">
        <v>660</v>
      </c>
      <c r="AC596" s="1">
        <f>(Table2[[#This Row],[Close Price]]/Table2[[#This Row],[Day Low]])-1</f>
        <v>1.1125705014293441E-2</v>
      </c>
      <c r="AD596" s="1">
        <f>(Table2[[#This Row],[Day High]]/Table2[[#This Row],[Close Price]])-1</f>
        <v>8.6345228088942072E-3</v>
      </c>
      <c r="AE596" s="1">
        <f>(Table2[[#This Row],[Close Price]]/Table2[[#This Row],[Current Week Low]])-1</f>
        <v>6.7106979778212672E-2</v>
      </c>
      <c r="AF596" s="1">
        <f>(Table2[[#This Row],[Current Week High]]/Table2[[#This Row],[Close Price]])-1</f>
        <v>8.6345228088942072E-3</v>
      </c>
      <c r="AG596" s="1">
        <f>(Table2[[#This Row],[Close Price]]/Table2[[#This Row],[Current Month Low]])-1</f>
        <v>6.7106979778212672E-2</v>
      </c>
      <c r="AH596" s="1">
        <f>(Table2[[#This Row],[Current Month High]]/Table2[[#This Row],[Close Price]])-1</f>
        <v>8.6345228088942072E-3</v>
      </c>
      <c r="AI596">
        <v>67.647283563841896</v>
      </c>
      <c r="AJ596">
        <v>15.507502206531299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0.01</v>
      </c>
      <c r="AM596" t="s">
        <v>3203</v>
      </c>
      <c r="AN596">
        <v>13.75</v>
      </c>
      <c r="AO596" t="s">
        <v>3203</v>
      </c>
      <c r="AP596">
        <v>0.10624512449001799</v>
      </c>
      <c r="AQ596">
        <f>(Table2[[#This Row],[Sharpe Ratio]]-AVERAGE(Table2[Sharpe Ratio]))/_xlfn.STDEV.P(Table2[Sharpe Ratio])</f>
        <v>0.51242145437830688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698</v>
      </c>
      <c r="AT596">
        <f>_xlfn.RANK.AVG(Table2[[#This Row],[6M Return vs Nifty Z-Score]],Table2[6M Return vs Nifty Z-Score])</f>
        <v>710</v>
      </c>
      <c r="AU596">
        <f>_xlfn.RANK.AVG(Table2[[#This Row],[Sharpe Ratio Z-Score]],Table2[Sharpe Ratio Z-Score])</f>
        <v>221</v>
      </c>
      <c r="AV596">
        <f>(Table2[[#This Row],[Rank 1Y]]+Table2[[#This Row],[Rank 6M]]+Table2[[#This Row],[Rank Sharpe]])/3</f>
        <v>543</v>
      </c>
    </row>
    <row r="597" spans="1:48" hidden="1" x14ac:dyDescent="0.3">
      <c r="A597" t="s">
        <v>558</v>
      </c>
      <c r="B597" t="s">
        <v>559</v>
      </c>
      <c r="C597" t="s">
        <v>3155</v>
      </c>
      <c r="D597" t="s">
        <v>189</v>
      </c>
      <c r="E597">
        <v>36336.672748124998</v>
      </c>
      <c r="F597">
        <v>540.79999999999995</v>
      </c>
      <c r="G597">
        <v>4.8215705997816896</v>
      </c>
      <c r="H597">
        <f>(Table2[[#This Row],[1Y Return vs Nifty]]-AVERAGE(Table2[1Y Return vs Nifty]))/_xlfn.STDEV.P(Table2[1Y Return vs Nifty])</f>
        <v>-0.3337285263783728</v>
      </c>
      <c r="I597">
        <v>-12.333886557747901</v>
      </c>
      <c r="J597">
        <f>(Table2[[#This Row],[1M Return vs Nifty]]-AVERAGE(Table2[1M Return vs Nifty]))/_xlfn.STDEV.P(Table2[1M Return vs Nifty])</f>
        <v>-1.3747793265642714</v>
      </c>
      <c r="K597">
        <v>-8.05933509476362</v>
      </c>
      <c r="L597">
        <f>(Table2[[#This Row],[6M Return vs Nifty]]-AVERAGE(Table2[6M Return vs Nifty]))/_xlfn.STDEV.P(Table2[6M Return vs Nifty])</f>
        <v>-0.55548108066554558</v>
      </c>
      <c r="M597">
        <v>-0.54034348459062898</v>
      </c>
      <c r="N597">
        <f>(Table2[[#This Row],[1W Return vs Nifty]]-AVERAGE(Table2[1W Return vs Nifty]))/_xlfn.STDEV.P(Table2[1W Return vs Nifty])</f>
        <v>-0.87337984022292348</v>
      </c>
      <c r="O597">
        <v>545</v>
      </c>
      <c r="P597">
        <v>575.55732143063904</v>
      </c>
      <c r="Q597">
        <v>573.73791883802198</v>
      </c>
      <c r="R597">
        <v>42.1396743861849</v>
      </c>
      <c r="S597">
        <f>(Table2[[#This Row],[Close Price]]-Table2[[#This Row],[20D EMA]])/Table2[[#This Row],[20D EMA]]</f>
        <v>-7.7064220183487072E-3</v>
      </c>
      <c r="T597">
        <f>(Table2[[#This Row],[Close Price]]-Table2[[#This Row],[50D EMA]])/Table2[[#This Row],[50D EMA]]</f>
        <v>-6.0388983228020179E-2</v>
      </c>
      <c r="U597">
        <f>(Table2[[#This Row],[Close Price]]-Table2[[#This Row],[200D EMA]])/Table2[[#This Row],[200D EMA]]</f>
        <v>-5.7409346247726534E-2</v>
      </c>
      <c r="V597">
        <v>0.44034650077631499</v>
      </c>
      <c r="W597">
        <v>530.29999999999995</v>
      </c>
      <c r="X597">
        <v>553</v>
      </c>
      <c r="Y597">
        <v>503.5</v>
      </c>
      <c r="Z597">
        <v>553</v>
      </c>
      <c r="AA597">
        <v>503.5</v>
      </c>
      <c r="AB597">
        <v>553</v>
      </c>
      <c r="AC597" s="1">
        <f>(Table2[[#This Row],[Close Price]]/Table2[[#This Row],[Day Low]])-1</f>
        <v>1.9800113143503717E-2</v>
      </c>
      <c r="AD597" s="1">
        <f>(Table2[[#This Row],[Day High]]/Table2[[#This Row],[Close Price]])-1</f>
        <v>2.255917159763321E-2</v>
      </c>
      <c r="AE597" s="1">
        <f>(Table2[[#This Row],[Close Price]]/Table2[[#This Row],[Current Week Low]])-1</f>
        <v>7.4081429990069392E-2</v>
      </c>
      <c r="AF597" s="1">
        <f>(Table2[[#This Row],[Current Week High]]/Table2[[#This Row],[Close Price]])-1</f>
        <v>2.255917159763321E-2</v>
      </c>
      <c r="AG597" s="1">
        <f>(Table2[[#This Row],[Close Price]]/Table2[[#This Row],[Current Month Low]])-1</f>
        <v>7.4081429990069392E-2</v>
      </c>
      <c r="AH597" s="1">
        <f>(Table2[[#This Row],[Current Month High]]/Table2[[#This Row],[Close Price]])-1</f>
        <v>2.255917159763321E-2</v>
      </c>
      <c r="AI597">
        <v>27.579511834319501</v>
      </c>
      <c r="AJ597">
        <v>31.26213592233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0.01</v>
      </c>
      <c r="AM597" t="s">
        <v>3203</v>
      </c>
      <c r="AN597">
        <v>0.95</v>
      </c>
      <c r="AO597" t="s">
        <v>3203</v>
      </c>
      <c r="AP597">
        <v>-6.2013398112097003E-2</v>
      </c>
      <c r="AQ597">
        <f>(Table2[[#This Row],[Sharpe Ratio]]-AVERAGE(Table2[Sharpe Ratio]))/_xlfn.STDEV.P(Table2[Sharpe Ratio])</f>
        <v>-1.4949098787599153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428</v>
      </c>
      <c r="AT597">
        <f>_xlfn.RANK.AVG(Table2[[#This Row],[6M Return vs Nifty Z-Score]],Table2[6M Return vs Nifty Z-Score])</f>
        <v>512</v>
      </c>
      <c r="AU597">
        <f>_xlfn.RANK.AVG(Table2[[#This Row],[Sharpe Ratio Z-Score]],Table2[Sharpe Ratio Z-Score])</f>
        <v>691</v>
      </c>
      <c r="AV597">
        <f>(Table2[[#This Row],[Rank 1Y]]+Table2[[#This Row],[Rank 6M]]+Table2[[#This Row],[Rank Sharpe]])/3</f>
        <v>543.66666666666663</v>
      </c>
    </row>
    <row r="598" spans="1:48" hidden="1" x14ac:dyDescent="0.3">
      <c r="A598" t="s">
        <v>1415</v>
      </c>
      <c r="B598" t="s">
        <v>1416</v>
      </c>
      <c r="C598" t="s">
        <v>3171</v>
      </c>
      <c r="D598" t="s">
        <v>475</v>
      </c>
      <c r="E598">
        <v>7752.0890040899903</v>
      </c>
      <c r="F598">
        <v>275.05</v>
      </c>
      <c r="G598">
        <v>-24.275991200089699</v>
      </c>
      <c r="H598">
        <f>(Table2[[#This Row],[1Y Return vs Nifty]]-AVERAGE(Table2[1Y Return vs Nifty]))/_xlfn.STDEV.P(Table2[1Y Return vs Nifty])</f>
        <v>-0.84881421822195624</v>
      </c>
      <c r="I598">
        <v>2.8712007206403198</v>
      </c>
      <c r="J598">
        <f>(Table2[[#This Row],[1M Return vs Nifty]]-AVERAGE(Table2[1M Return vs Nifty]))/_xlfn.STDEV.P(Table2[1M Return vs Nifty])</f>
        <v>0.22453024087750803</v>
      </c>
      <c r="K598">
        <v>7.67230199805</v>
      </c>
      <c r="L598">
        <f>(Table2[[#This Row],[6M Return vs Nifty]]-AVERAGE(Table2[6M Return vs Nifty]))/_xlfn.STDEV.P(Table2[6M Return vs Nifty])</f>
        <v>-4.5130411070203068E-2</v>
      </c>
      <c r="M598">
        <v>4.3612852097796804</v>
      </c>
      <c r="N598">
        <f>(Table2[[#This Row],[1W Return vs Nifty]]-AVERAGE(Table2[1W Return vs Nifty]))/_xlfn.STDEV.P(Table2[1W Return vs Nifty])</f>
        <v>0.37105366396090794</v>
      </c>
      <c r="O598">
        <v>271.39999999999998</v>
      </c>
      <c r="P598">
        <v>275.57492192408603</v>
      </c>
      <c r="Q598">
        <v>270.20027752196501</v>
      </c>
      <c r="R598">
        <v>62.124805108015302</v>
      </c>
      <c r="S598">
        <f>(Table2[[#This Row],[Close Price]]-Table2[[#This Row],[20D EMA]])/Table2[[#This Row],[20D EMA]]</f>
        <v>1.344878408253513E-2</v>
      </c>
      <c r="T598">
        <f>(Table2[[#This Row],[Close Price]]-Table2[[#This Row],[50D EMA]])/Table2[[#This Row],[50D EMA]]</f>
        <v>-1.9048247221516712E-3</v>
      </c>
      <c r="U598">
        <f>(Table2[[#This Row],[Close Price]]-Table2[[#This Row],[200D EMA]])/Table2[[#This Row],[200D EMA]]</f>
        <v>1.7948621380082644E-2</v>
      </c>
      <c r="V598">
        <v>0.52917842853002395</v>
      </c>
      <c r="W598">
        <v>274.25</v>
      </c>
      <c r="X598">
        <v>284</v>
      </c>
      <c r="Y598">
        <v>266</v>
      </c>
      <c r="Z598">
        <v>284</v>
      </c>
      <c r="AA598">
        <v>266</v>
      </c>
      <c r="AB598">
        <v>284</v>
      </c>
      <c r="AC598" s="1">
        <f>(Table2[[#This Row],[Close Price]]/Table2[[#This Row],[Day Low]])-1</f>
        <v>2.9170464904284543E-3</v>
      </c>
      <c r="AD598" s="1">
        <f>(Table2[[#This Row],[Day High]]/Table2[[#This Row],[Close Price]])-1</f>
        <v>3.253953826576983E-2</v>
      </c>
      <c r="AE598" s="1">
        <f>(Table2[[#This Row],[Close Price]]/Table2[[#This Row],[Current Week Low]])-1</f>
        <v>3.402255639097751E-2</v>
      </c>
      <c r="AF598" s="1">
        <f>(Table2[[#This Row],[Current Week High]]/Table2[[#This Row],[Close Price]])-1</f>
        <v>3.253953826576983E-2</v>
      </c>
      <c r="AG598" s="1">
        <f>(Table2[[#This Row],[Close Price]]/Table2[[#This Row],[Current Month Low]])-1</f>
        <v>3.402255639097751E-2</v>
      </c>
      <c r="AH598" s="1">
        <f>(Table2[[#This Row],[Current Month High]]/Table2[[#This Row],[Close Price]])-1</f>
        <v>3.253953826576983E-2</v>
      </c>
      <c r="AI598">
        <v>18.342119614615498</v>
      </c>
      <c r="AJ598">
        <v>25.022727272727199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7.0000000000000007E-2</v>
      </c>
      <c r="AM598" t="s">
        <v>3203</v>
      </c>
      <c r="AN598">
        <v>8.18</v>
      </c>
      <c r="AO598" t="s">
        <v>3203</v>
      </c>
      <c r="AP598">
        <v>-6.8504955192775996E-2</v>
      </c>
      <c r="AQ598">
        <f>(Table2[[#This Row],[Sharpe Ratio]]-AVERAGE(Table2[Sharpe Ratio]))/_xlfn.STDEV.P(Table2[Sharpe Ratio])</f>
        <v>-1.5723544309132482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617</v>
      </c>
      <c r="AT598">
        <f>_xlfn.RANK.AVG(Table2[[#This Row],[6M Return vs Nifty Z-Score]],Table2[6M Return vs Nifty Z-Score])</f>
        <v>321</v>
      </c>
      <c r="AU598">
        <f>_xlfn.RANK.AVG(Table2[[#This Row],[Sharpe Ratio Z-Score]],Table2[Sharpe Ratio Z-Score])</f>
        <v>697</v>
      </c>
      <c r="AV598">
        <f>(Table2[[#This Row],[Rank 1Y]]+Table2[[#This Row],[Rank 6M]]+Table2[[#This Row],[Rank Sharpe]])/3</f>
        <v>545</v>
      </c>
    </row>
    <row r="599" spans="1:48" hidden="1" x14ac:dyDescent="0.3">
      <c r="A599" t="s">
        <v>1872</v>
      </c>
      <c r="B599" t="s">
        <v>1873</v>
      </c>
      <c r="C599" t="s">
        <v>3167</v>
      </c>
      <c r="D599" t="s">
        <v>117</v>
      </c>
      <c r="E599">
        <v>4087.4593295549998</v>
      </c>
      <c r="F599">
        <v>206.3</v>
      </c>
      <c r="G599">
        <v>-31.7888495360558</v>
      </c>
      <c r="H599">
        <f>(Table2[[#This Row],[1Y Return vs Nifty]]-AVERAGE(Table2[1Y Return vs Nifty]))/_xlfn.STDEV.P(Table2[1Y Return vs Nifty])</f>
        <v>-0.98180700505129936</v>
      </c>
      <c r="I599">
        <v>-3.9356633086597999</v>
      </c>
      <c r="J599">
        <f>(Table2[[#This Row],[1M Return vs Nifty]]-AVERAGE(Table2[1M Return vs Nifty]))/_xlfn.STDEV.P(Table2[1M Return vs Nifty])</f>
        <v>-0.49143294743040922</v>
      </c>
      <c r="K599">
        <v>-17.664061135291401</v>
      </c>
      <c r="L599">
        <f>(Table2[[#This Row],[6M Return vs Nifty]]-AVERAGE(Table2[6M Return vs Nifty]))/_xlfn.STDEV.P(Table2[6M Return vs Nifty])</f>
        <v>-0.86706838319125412</v>
      </c>
      <c r="M599">
        <v>2.3823034119526798</v>
      </c>
      <c r="N599">
        <f>(Table2[[#This Row],[1W Return vs Nifty]]-AVERAGE(Table2[1W Return vs Nifty]))/_xlfn.STDEV.P(Table2[1W Return vs Nifty])</f>
        <v>-0.13137346933345651</v>
      </c>
      <c r="O599">
        <v>205.79</v>
      </c>
      <c r="P599">
        <v>213.06968826317299</v>
      </c>
      <c r="Q599">
        <v>217.334511478509</v>
      </c>
      <c r="R599">
        <v>56.504828270481802</v>
      </c>
      <c r="S599">
        <f>(Table2[[#This Row],[Close Price]]-Table2[[#This Row],[20D EMA]])/Table2[[#This Row],[20D EMA]]</f>
        <v>2.4782545313184281E-3</v>
      </c>
      <c r="T599">
        <f>(Table2[[#This Row],[Close Price]]-Table2[[#This Row],[50D EMA]])/Table2[[#This Row],[50D EMA]]</f>
        <v>-3.1772178944624918E-2</v>
      </c>
      <c r="U599">
        <f>(Table2[[#This Row],[Close Price]]-Table2[[#This Row],[200D EMA]])/Table2[[#This Row],[200D EMA]]</f>
        <v>-5.0772016848323373E-2</v>
      </c>
      <c r="V599">
        <v>0.35882395702014802</v>
      </c>
      <c r="W599">
        <v>203.55</v>
      </c>
      <c r="X599">
        <v>208.39</v>
      </c>
      <c r="Y599">
        <v>192</v>
      </c>
      <c r="Z599">
        <v>209.79</v>
      </c>
      <c r="AA599">
        <v>192</v>
      </c>
      <c r="AB599">
        <v>209.79</v>
      </c>
      <c r="AC599" s="1">
        <f>(Table2[[#This Row],[Close Price]]/Table2[[#This Row],[Day Low]])-1</f>
        <v>1.3510194055514679E-2</v>
      </c>
      <c r="AD599" s="1">
        <f>(Table2[[#This Row],[Day High]]/Table2[[#This Row],[Close Price]])-1</f>
        <v>1.0130877363063284E-2</v>
      </c>
      <c r="AE599" s="1">
        <f>(Table2[[#This Row],[Close Price]]/Table2[[#This Row],[Current Week Low]])-1</f>
        <v>7.4479166666666652E-2</v>
      </c>
      <c r="AF599" s="1">
        <f>(Table2[[#This Row],[Current Week High]]/Table2[[#This Row],[Close Price]])-1</f>
        <v>1.6917111003392993E-2</v>
      </c>
      <c r="AG599" s="1">
        <f>(Table2[[#This Row],[Close Price]]/Table2[[#This Row],[Current Month Low]])-1</f>
        <v>7.4479166666666652E-2</v>
      </c>
      <c r="AH599" s="1">
        <f>(Table2[[#This Row],[Current Month High]]/Table2[[#This Row],[Close Price]])-1</f>
        <v>1.6917111003392993E-2</v>
      </c>
      <c r="AI599">
        <v>34.7552108579738</v>
      </c>
      <c r="AJ599">
        <v>23.606950269622502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-0.09</v>
      </c>
      <c r="AM599" t="s">
        <v>3202</v>
      </c>
      <c r="AN599">
        <v>3.66</v>
      </c>
      <c r="AO599" t="s">
        <v>3203</v>
      </c>
      <c r="AP599">
        <v>5.9611299245079997E-2</v>
      </c>
      <c r="AQ599">
        <f>(Table2[[#This Row],[Sharpe Ratio]]-AVERAGE(Table2[Sharpe Ratio]))/_xlfn.STDEV.P(Table2[Sharpe Ratio])</f>
        <v>-4.3922064812201067E-2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654</v>
      </c>
      <c r="AT599">
        <f>_xlfn.RANK.AVG(Table2[[#This Row],[6M Return vs Nifty Z-Score]],Table2[6M Return vs Nifty Z-Score])</f>
        <v>629</v>
      </c>
      <c r="AU599">
        <f>_xlfn.RANK.AVG(Table2[[#This Row],[Sharpe Ratio Z-Score]],Table2[Sharpe Ratio Z-Score])</f>
        <v>359</v>
      </c>
      <c r="AV599">
        <f>(Table2[[#This Row],[Rank 1Y]]+Table2[[#This Row],[Rank 6M]]+Table2[[#This Row],[Rank Sharpe]])/3</f>
        <v>547.33333333333337</v>
      </c>
    </row>
    <row r="600" spans="1:48" hidden="1" x14ac:dyDescent="0.3">
      <c r="A600" t="s">
        <v>524</v>
      </c>
      <c r="B600" t="s">
        <v>525</v>
      </c>
      <c r="C600" t="s">
        <v>3167</v>
      </c>
      <c r="D600" t="s">
        <v>125</v>
      </c>
      <c r="E600">
        <v>39924.648635954902</v>
      </c>
      <c r="F600">
        <v>44375</v>
      </c>
      <c r="G600">
        <v>-5.3419638127698299</v>
      </c>
      <c r="H600">
        <f>(Table2[[#This Row],[1Y Return vs Nifty]]-AVERAGE(Table2[1Y Return vs Nifty]))/_xlfn.STDEV.P(Table2[1Y Return vs Nifty])</f>
        <v>-0.51364364058867429</v>
      </c>
      <c r="I600">
        <v>-4.6192068388188501</v>
      </c>
      <c r="J600">
        <f>(Table2[[#This Row],[1M Return vs Nifty]]-AVERAGE(Table2[1M Return vs Nifty]))/_xlfn.STDEV.P(Table2[1M Return vs Nifty])</f>
        <v>-0.56332978613518381</v>
      </c>
      <c r="K600">
        <v>-7.9696285786583996</v>
      </c>
      <c r="L600">
        <f>(Table2[[#This Row],[6M Return vs Nifty]]-AVERAGE(Table2[6M Return vs Nifty]))/_xlfn.STDEV.P(Table2[6M Return vs Nifty])</f>
        <v>-0.55257090798032138</v>
      </c>
      <c r="M600">
        <v>-1.1642906869235099</v>
      </c>
      <c r="N600">
        <f>(Table2[[#This Row],[1W Return vs Nifty]]-AVERAGE(Table2[1W Return vs Nifty]))/_xlfn.STDEV.P(Table2[1W Return vs Nifty])</f>
        <v>-1.0317885757349783</v>
      </c>
      <c r="O600">
        <v>47536</v>
      </c>
      <c r="P600">
        <v>49089.105164239103</v>
      </c>
      <c r="Q600">
        <v>47792.793201332897</v>
      </c>
      <c r="R600">
        <v>26.4225149924672</v>
      </c>
      <c r="S600">
        <f>(Table2[[#This Row],[Close Price]]-Table2[[#This Row],[20D EMA]])/Table2[[#This Row],[20D EMA]]</f>
        <v>-6.6496970716930323E-2</v>
      </c>
      <c r="T600">
        <f>(Table2[[#This Row],[Close Price]]-Table2[[#This Row],[50D EMA]])/Table2[[#This Row],[50D EMA]]</f>
        <v>-9.6031597000331537E-2</v>
      </c>
      <c r="U600">
        <f>(Table2[[#This Row],[Close Price]]-Table2[[#This Row],[200D EMA]])/Table2[[#This Row],[200D EMA]]</f>
        <v>-7.1512731782280056E-2</v>
      </c>
      <c r="V600">
        <v>1.9365307106802201</v>
      </c>
      <c r="W600">
        <v>44201</v>
      </c>
      <c r="X600">
        <v>45530.400000000001</v>
      </c>
      <c r="Y600">
        <v>44201</v>
      </c>
      <c r="Z600">
        <v>45999.4</v>
      </c>
      <c r="AA600">
        <v>44201</v>
      </c>
      <c r="AB600">
        <v>46599</v>
      </c>
      <c r="AC600" s="1">
        <f>(Table2[[#This Row],[Close Price]]/Table2[[#This Row],[Day Low]])-1</f>
        <v>3.9365625212099964E-3</v>
      </c>
      <c r="AD600" s="1">
        <f>(Table2[[#This Row],[Day High]]/Table2[[#This Row],[Close Price]])-1</f>
        <v>2.6037183098591488E-2</v>
      </c>
      <c r="AE600" s="1">
        <f>(Table2[[#This Row],[Close Price]]/Table2[[#This Row],[Current Week Low]])-1</f>
        <v>3.9365625212099964E-3</v>
      </c>
      <c r="AF600" s="1">
        <f>(Table2[[#This Row],[Current Week High]]/Table2[[#This Row],[Close Price]])-1</f>
        <v>3.6606197183098654E-2</v>
      </c>
      <c r="AG600" s="1">
        <f>(Table2[[#This Row],[Close Price]]/Table2[[#This Row],[Current Month Low]])-1</f>
        <v>3.9365625212099964E-3</v>
      </c>
      <c r="AH600" s="1">
        <f>(Table2[[#This Row],[Current Month High]]/Table2[[#This Row],[Close Price]])-1</f>
        <v>5.0118309859154886E-2</v>
      </c>
      <c r="AI600">
        <v>35.197746478873199</v>
      </c>
      <c r="AJ600">
        <v>26.866546399563099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-0.12</v>
      </c>
      <c r="AM600" t="s">
        <v>3202</v>
      </c>
      <c r="AN600">
        <v>-13.53</v>
      </c>
      <c r="AO600" t="s">
        <v>3202</v>
      </c>
      <c r="AP600">
        <v>-3.2181517791788003E-2</v>
      </c>
      <c r="AQ600">
        <f>(Table2[[#This Row],[Sharpe Ratio]]-AVERAGE(Table2[Sharpe Ratio]))/_xlfn.STDEV.P(Table2[Sharpe Ratio])</f>
        <v>-1.139014277352602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497</v>
      </c>
      <c r="AT600">
        <f>_xlfn.RANK.AVG(Table2[[#This Row],[6M Return vs Nifty Z-Score]],Table2[6M Return vs Nifty Z-Score])</f>
        <v>510</v>
      </c>
      <c r="AU600">
        <f>_xlfn.RANK.AVG(Table2[[#This Row],[Sharpe Ratio Z-Score]],Table2[Sharpe Ratio Z-Score])</f>
        <v>644</v>
      </c>
      <c r="AV600">
        <f>(Table2[[#This Row],[Rank 1Y]]+Table2[[#This Row],[Rank 6M]]+Table2[[#This Row],[Rank Sharpe]])/3</f>
        <v>550.33333333333337</v>
      </c>
    </row>
    <row r="601" spans="1:48" hidden="1" x14ac:dyDescent="0.3">
      <c r="A601" t="s">
        <v>1256</v>
      </c>
      <c r="B601" t="s">
        <v>1257</v>
      </c>
      <c r="C601" t="s">
        <v>3165</v>
      </c>
      <c r="D601" t="s">
        <v>75</v>
      </c>
      <c r="E601">
        <v>9411.8402290100003</v>
      </c>
      <c r="F601">
        <v>775.65</v>
      </c>
      <c r="G601">
        <v>-24.430857633955299</v>
      </c>
      <c r="H601">
        <f>(Table2[[#This Row],[1Y Return vs Nifty]]-AVERAGE(Table2[1Y Return vs Nifty]))/_xlfn.STDEV.P(Table2[1Y Return vs Nifty])</f>
        <v>-0.85155566730898458</v>
      </c>
      <c r="I601">
        <v>3.5049159444071898</v>
      </c>
      <c r="J601">
        <f>(Table2[[#This Row],[1M Return vs Nifty]]-AVERAGE(Table2[1M Return vs Nifty]))/_xlfn.STDEV.P(Table2[1M Return vs Nifty])</f>
        <v>0.29118601218928558</v>
      </c>
      <c r="K601">
        <v>-10.8407840319505</v>
      </c>
      <c r="L601">
        <f>(Table2[[#This Row],[6M Return vs Nifty]]-AVERAGE(Table2[6M Return vs Nifty]))/_xlfn.STDEV.P(Table2[6M Return vs Nifty])</f>
        <v>-0.64571417714264567</v>
      </c>
      <c r="M601">
        <v>-0.54703134693363098</v>
      </c>
      <c r="N601">
        <f>(Table2[[#This Row],[1W Return vs Nifty]]-AVERAGE(Table2[1W Return vs Nifty]))/_xlfn.STDEV.P(Table2[1W Return vs Nifty])</f>
        <v>-0.87507776564525497</v>
      </c>
      <c r="O601">
        <v>797.45</v>
      </c>
      <c r="P601">
        <v>799.26305041963303</v>
      </c>
      <c r="Q601">
        <v>808.13953625846295</v>
      </c>
      <c r="R601">
        <v>49.293816131035904</v>
      </c>
      <c r="S601">
        <f>(Table2[[#This Row],[Close Price]]-Table2[[#This Row],[20D EMA]])/Table2[[#This Row],[20D EMA]]</f>
        <v>-2.7337137124584698E-2</v>
      </c>
      <c r="T601">
        <f>(Table2[[#This Row],[Close Price]]-Table2[[#This Row],[50D EMA]])/Table2[[#This Row],[50D EMA]]</f>
        <v>-2.9543528137871023E-2</v>
      </c>
      <c r="U601">
        <f>(Table2[[#This Row],[Close Price]]-Table2[[#This Row],[200D EMA]])/Table2[[#This Row],[200D EMA]]</f>
        <v>-4.0202879330571477E-2</v>
      </c>
      <c r="V601">
        <v>1.01240783368662</v>
      </c>
      <c r="W601">
        <v>768.75</v>
      </c>
      <c r="X601">
        <v>787.8</v>
      </c>
      <c r="Y601">
        <v>768.75</v>
      </c>
      <c r="Z601">
        <v>844.05</v>
      </c>
      <c r="AA601">
        <v>768.75</v>
      </c>
      <c r="AB601">
        <v>844.05</v>
      </c>
      <c r="AC601" s="1">
        <f>(Table2[[#This Row],[Close Price]]/Table2[[#This Row],[Day Low]])-1</f>
        <v>8.9756097560975689E-3</v>
      </c>
      <c r="AD601" s="1">
        <f>(Table2[[#This Row],[Day High]]/Table2[[#This Row],[Close Price]])-1</f>
        <v>1.5664281570295868E-2</v>
      </c>
      <c r="AE601" s="1">
        <f>(Table2[[#This Row],[Close Price]]/Table2[[#This Row],[Current Week Low]])-1</f>
        <v>8.9756097560975689E-3</v>
      </c>
      <c r="AF601" s="1">
        <f>(Table2[[#This Row],[Current Week High]]/Table2[[#This Row],[Close Price]])-1</f>
        <v>8.8184103654999069E-2</v>
      </c>
      <c r="AG601" s="1">
        <f>(Table2[[#This Row],[Close Price]]/Table2[[#This Row],[Current Month Low]])-1</f>
        <v>8.9756097560975689E-3</v>
      </c>
      <c r="AH601" s="1">
        <f>(Table2[[#This Row],[Current Month High]]/Table2[[#This Row],[Close Price]])-1</f>
        <v>8.8184103654999069E-2</v>
      </c>
      <c r="AI601">
        <v>28.911235737768301</v>
      </c>
      <c r="AJ601">
        <v>9.3620021149101103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0.03</v>
      </c>
      <c r="AM601" t="s">
        <v>3203</v>
      </c>
      <c r="AN601">
        <v>-0.84</v>
      </c>
      <c r="AO601" t="s">
        <v>3202</v>
      </c>
      <c r="AP601">
        <v>1.6008589612116E-2</v>
      </c>
      <c r="AQ601">
        <f>(Table2[[#This Row],[Sharpe Ratio]]-AVERAGE(Table2[Sharpe Ratio]))/_xlfn.STDEV.P(Table2[Sharpe Ratio])</f>
        <v>-0.56410424579419571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618</v>
      </c>
      <c r="AT601">
        <f>_xlfn.RANK.AVG(Table2[[#This Row],[6M Return vs Nifty Z-Score]],Table2[6M Return vs Nifty Z-Score])</f>
        <v>552</v>
      </c>
      <c r="AU601">
        <f>_xlfn.RANK.AVG(Table2[[#This Row],[Sharpe Ratio Z-Score]],Table2[Sharpe Ratio Z-Score])</f>
        <v>481</v>
      </c>
      <c r="AV601">
        <f>(Table2[[#This Row],[Rank 1Y]]+Table2[[#This Row],[Rank 6M]]+Table2[[#This Row],[Rank Sharpe]])/3</f>
        <v>550.33333333333337</v>
      </c>
    </row>
    <row r="602" spans="1:48" hidden="1" x14ac:dyDescent="0.3">
      <c r="A602" t="s">
        <v>1425</v>
      </c>
      <c r="B602" t="s">
        <v>1426</v>
      </c>
      <c r="C602" t="s">
        <v>3169</v>
      </c>
      <c r="D602" t="s">
        <v>276</v>
      </c>
      <c r="E602">
        <v>7668.26095188</v>
      </c>
      <c r="F602">
        <v>379.2</v>
      </c>
      <c r="G602">
        <v>-30.285296008699799</v>
      </c>
      <c r="H602">
        <f>(Table2[[#This Row],[1Y Return vs Nifty]]-AVERAGE(Table2[1Y Return vs Nifty]))/_xlfn.STDEV.P(Table2[1Y Return vs Nifty])</f>
        <v>-0.95519106677479915</v>
      </c>
      <c r="I602">
        <v>-0.38033560666495198</v>
      </c>
      <c r="J602">
        <f>(Table2[[#This Row],[1M Return vs Nifty]]-AVERAGE(Table2[1M Return vs Nifty]))/_xlfn.STDEV.P(Table2[1M Return vs Nifty])</f>
        <v>-0.11747458039932603</v>
      </c>
      <c r="K602">
        <v>-14.562328121433801</v>
      </c>
      <c r="L602">
        <f>(Table2[[#This Row],[6M Return vs Nifty]]-AVERAGE(Table2[6M Return vs Nifty]))/_xlfn.STDEV.P(Table2[6M Return vs Nifty])</f>
        <v>-0.76644493814297454</v>
      </c>
      <c r="M602">
        <v>1.1815489774650201</v>
      </c>
      <c r="N602">
        <f>(Table2[[#This Row],[1W Return vs Nifty]]-AVERAGE(Table2[1W Return vs Nifty]))/_xlfn.STDEV.P(Table2[1W Return vs Nifty])</f>
        <v>-0.43622296768284424</v>
      </c>
      <c r="O602">
        <v>378.18</v>
      </c>
      <c r="P602">
        <v>391.21782504139799</v>
      </c>
      <c r="Q602">
        <v>402.51869009544998</v>
      </c>
      <c r="R602">
        <v>56.743042107069698</v>
      </c>
      <c r="S602">
        <f>(Table2[[#This Row],[Close Price]]-Table2[[#This Row],[20D EMA]])/Table2[[#This Row],[20D EMA]]</f>
        <v>2.6971283515785653E-3</v>
      </c>
      <c r="T602">
        <f>(Table2[[#This Row],[Close Price]]-Table2[[#This Row],[50D EMA]])/Table2[[#This Row],[50D EMA]]</f>
        <v>-3.0719011947183881E-2</v>
      </c>
      <c r="U602">
        <f>(Table2[[#This Row],[Close Price]]-Table2[[#This Row],[200D EMA]])/Table2[[#This Row],[200D EMA]]</f>
        <v>-5.7931943706565257E-2</v>
      </c>
      <c r="V602">
        <v>0.58473403864602502</v>
      </c>
      <c r="W602">
        <v>376.55</v>
      </c>
      <c r="X602">
        <v>382.3</v>
      </c>
      <c r="Y602">
        <v>365.1</v>
      </c>
      <c r="Z602">
        <v>382.8</v>
      </c>
      <c r="AA602">
        <v>365.1</v>
      </c>
      <c r="AB602">
        <v>383.5</v>
      </c>
      <c r="AC602" s="1">
        <f>(Table2[[#This Row],[Close Price]]/Table2[[#This Row],[Day Low]])-1</f>
        <v>7.0375780108882235E-3</v>
      </c>
      <c r="AD602" s="1">
        <f>(Table2[[#This Row],[Day High]]/Table2[[#This Row],[Close Price]])-1</f>
        <v>8.1751054852321481E-3</v>
      </c>
      <c r="AE602" s="1">
        <f>(Table2[[#This Row],[Close Price]]/Table2[[#This Row],[Current Week Low]])-1</f>
        <v>3.8619556285949042E-2</v>
      </c>
      <c r="AF602" s="1">
        <f>(Table2[[#This Row],[Current Week High]]/Table2[[#This Row],[Close Price]])-1</f>
        <v>9.493670886076E-3</v>
      </c>
      <c r="AG602" s="1">
        <f>(Table2[[#This Row],[Close Price]]/Table2[[#This Row],[Current Month Low]])-1</f>
        <v>3.8619556285949042E-2</v>
      </c>
      <c r="AH602" s="1">
        <f>(Table2[[#This Row],[Current Month High]]/Table2[[#This Row],[Close Price]])-1</f>
        <v>1.1339662447257481E-2</v>
      </c>
      <c r="AI602">
        <v>33.175105485232002</v>
      </c>
      <c r="AJ602">
        <v>9.0438533429187498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-0.08</v>
      </c>
      <c r="AM602" t="s">
        <v>3202</v>
      </c>
      <c r="AN602">
        <v>5.36</v>
      </c>
      <c r="AO602" t="s">
        <v>3203</v>
      </c>
      <c r="AP602">
        <v>4.1727943335715001E-2</v>
      </c>
      <c r="AQ602">
        <f>(Table2[[#This Row],[Sharpe Ratio]]-AVERAGE(Table2[Sharpe Ratio]))/_xlfn.STDEV.P(Table2[Sharpe Ratio])</f>
        <v>-0.25727126165151593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645</v>
      </c>
      <c r="AT602">
        <f>_xlfn.RANK.AVG(Table2[[#This Row],[6M Return vs Nifty Z-Score]],Table2[6M Return vs Nifty Z-Score])</f>
        <v>593</v>
      </c>
      <c r="AU602">
        <f>_xlfn.RANK.AVG(Table2[[#This Row],[Sharpe Ratio Z-Score]],Table2[Sharpe Ratio Z-Score])</f>
        <v>413</v>
      </c>
      <c r="AV602">
        <f>(Table2[[#This Row],[Rank 1Y]]+Table2[[#This Row],[Rank 6M]]+Table2[[#This Row],[Rank Sharpe]])/3</f>
        <v>550.33333333333337</v>
      </c>
    </row>
    <row r="603" spans="1:48" hidden="1" x14ac:dyDescent="0.3">
      <c r="A603" t="s">
        <v>1041</v>
      </c>
      <c r="B603" t="s">
        <v>1042</v>
      </c>
      <c r="C603" t="s">
        <v>3157</v>
      </c>
      <c r="D603" t="s">
        <v>573</v>
      </c>
      <c r="E603">
        <v>13332.9819826</v>
      </c>
      <c r="F603">
        <v>1705.9</v>
      </c>
      <c r="G603">
        <v>-7.9093802239872</v>
      </c>
      <c r="H603">
        <f>(Table2[[#This Row],[1Y Return vs Nifty]]-AVERAGE(Table2[1Y Return vs Nifty]))/_xlfn.STDEV.P(Table2[1Y Return vs Nifty])</f>
        <v>-0.55909210350518967</v>
      </c>
      <c r="I603">
        <v>-3.0973293110523898</v>
      </c>
      <c r="J603">
        <f>(Table2[[#This Row],[1M Return vs Nifty]]-AVERAGE(Table2[1M Return vs Nifty]))/_xlfn.STDEV.P(Table2[1M Return vs Nifty])</f>
        <v>-0.40325485554987589</v>
      </c>
      <c r="K603">
        <v>-1.45816257407163</v>
      </c>
      <c r="L603">
        <f>(Table2[[#This Row],[6M Return vs Nifty]]-AVERAGE(Table2[6M Return vs Nifty]))/_xlfn.STDEV.P(Table2[6M Return vs Nifty])</f>
        <v>-0.34133217828662615</v>
      </c>
      <c r="M603">
        <v>1.4241679680447501</v>
      </c>
      <c r="N603">
        <f>(Table2[[#This Row],[1W Return vs Nifty]]-AVERAGE(Table2[1W Return vs Nifty]))/_xlfn.STDEV.P(Table2[1W Return vs Nifty])</f>
        <v>-0.37462646181624387</v>
      </c>
      <c r="O603">
        <v>1701.53</v>
      </c>
      <c r="P603">
        <v>1728.93963149876</v>
      </c>
      <c r="Q603">
        <v>1683.1707995714601</v>
      </c>
      <c r="R603">
        <v>46.681340397000298</v>
      </c>
      <c r="S603">
        <f>(Table2[[#This Row],[Close Price]]-Table2[[#This Row],[20D EMA]])/Table2[[#This Row],[20D EMA]]</f>
        <v>2.5682767861866193E-3</v>
      </c>
      <c r="T603">
        <f>(Table2[[#This Row],[Close Price]]-Table2[[#This Row],[50D EMA]])/Table2[[#This Row],[50D EMA]]</f>
        <v>-1.332587389346131E-2</v>
      </c>
      <c r="U603">
        <f>(Table2[[#This Row],[Close Price]]-Table2[[#This Row],[200D EMA]])/Table2[[#This Row],[200D EMA]]</f>
        <v>1.3503799159495247E-2</v>
      </c>
      <c r="V603">
        <v>0.48258507759407399</v>
      </c>
      <c r="W603">
        <v>1673.7</v>
      </c>
      <c r="X603">
        <v>1725</v>
      </c>
      <c r="Y603">
        <v>1655.15</v>
      </c>
      <c r="Z603">
        <v>1725</v>
      </c>
      <c r="AA603">
        <v>1655.15</v>
      </c>
      <c r="AB603">
        <v>1725</v>
      </c>
      <c r="AC603" s="1">
        <f>(Table2[[#This Row],[Close Price]]/Table2[[#This Row],[Day Low]])-1</f>
        <v>1.9238812212463374E-2</v>
      </c>
      <c r="AD603" s="1">
        <f>(Table2[[#This Row],[Day High]]/Table2[[#This Row],[Close Price]])-1</f>
        <v>1.1196435898938928E-2</v>
      </c>
      <c r="AE603" s="1">
        <f>(Table2[[#This Row],[Close Price]]/Table2[[#This Row],[Current Week Low]])-1</f>
        <v>3.066187354620431E-2</v>
      </c>
      <c r="AF603" s="1">
        <f>(Table2[[#This Row],[Current Week High]]/Table2[[#This Row],[Close Price]])-1</f>
        <v>1.1196435898938928E-2</v>
      </c>
      <c r="AG603" s="1">
        <f>(Table2[[#This Row],[Close Price]]/Table2[[#This Row],[Current Month Low]])-1</f>
        <v>3.066187354620431E-2</v>
      </c>
      <c r="AH603" s="1">
        <f>(Table2[[#This Row],[Current Month High]]/Table2[[#This Row],[Close Price]])-1</f>
        <v>1.1196435898938928E-2</v>
      </c>
      <c r="AI603">
        <v>16.006213728823401</v>
      </c>
      <c r="AJ603">
        <v>30.5202754399388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-0.03</v>
      </c>
      <c r="AM603" t="s">
        <v>3202</v>
      </c>
      <c r="AN603">
        <v>1.46</v>
      </c>
      <c r="AO603" t="s">
        <v>3203</v>
      </c>
      <c r="AP603">
        <v>-9.6647856921383002E-2</v>
      </c>
      <c r="AQ603">
        <f>(Table2[[#This Row],[Sharpe Ratio]]-AVERAGE(Table2[Sharpe Ratio]))/_xlfn.STDEV.P(Table2[Sharpe Ratio])</f>
        <v>-1.9081004458646038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512</v>
      </c>
      <c r="AT603">
        <f>_xlfn.RANK.AVG(Table2[[#This Row],[6M Return vs Nifty Z-Score]],Table2[6M Return vs Nifty Z-Score])</f>
        <v>423</v>
      </c>
      <c r="AU603">
        <f>_xlfn.RANK.AVG(Table2[[#This Row],[Sharpe Ratio Z-Score]],Table2[Sharpe Ratio Z-Score])</f>
        <v>717</v>
      </c>
      <c r="AV603">
        <f>(Table2[[#This Row],[Rank 1Y]]+Table2[[#This Row],[Rank 6M]]+Table2[[#This Row],[Rank Sharpe]])/3</f>
        <v>550.66666666666663</v>
      </c>
    </row>
    <row r="604" spans="1:48" hidden="1" x14ac:dyDescent="0.3">
      <c r="A604" t="s">
        <v>1289</v>
      </c>
      <c r="B604" t="s">
        <v>1290</v>
      </c>
      <c r="C604" t="s">
        <v>3171</v>
      </c>
      <c r="D604" t="s">
        <v>396</v>
      </c>
      <c r="E604">
        <v>9217.5890445899895</v>
      </c>
      <c r="F604">
        <v>637.4</v>
      </c>
      <c r="G604">
        <v>-31.426903092531401</v>
      </c>
      <c r="H604">
        <f>(Table2[[#This Row],[1Y Return vs Nifty]]-AVERAGE(Table2[1Y Return vs Nifty]))/_xlfn.STDEV.P(Table2[1Y Return vs Nifty])</f>
        <v>-0.9753998209870347</v>
      </c>
      <c r="I604">
        <v>-1.3757138980621599</v>
      </c>
      <c r="J604">
        <f>(Table2[[#This Row],[1M Return vs Nifty]]-AVERAGE(Table2[1M Return vs Nifty]))/_xlfn.STDEV.P(Table2[1M Return vs Nifty])</f>
        <v>-0.22217098861515272</v>
      </c>
      <c r="K604">
        <v>-10.5490529914349</v>
      </c>
      <c r="L604">
        <f>(Table2[[#This Row],[6M Return vs Nifty]]-AVERAGE(Table2[6M Return vs Nifty]))/_xlfn.STDEV.P(Table2[6M Return vs Nifty])</f>
        <v>-0.63625011876204041</v>
      </c>
      <c r="M604">
        <v>0.79587224580764404</v>
      </c>
      <c r="N604">
        <f>(Table2[[#This Row],[1W Return vs Nifty]]-AVERAGE(Table2[1W Return vs Nifty]))/_xlfn.STDEV.P(Table2[1W Return vs Nifty])</f>
        <v>-0.53413920666883552</v>
      </c>
      <c r="O604">
        <v>630</v>
      </c>
      <c r="P604">
        <v>645.16358454256795</v>
      </c>
      <c r="Q604">
        <v>662.37041438579502</v>
      </c>
      <c r="R604">
        <v>52.265049531703902</v>
      </c>
      <c r="S604">
        <f>(Table2[[#This Row],[Close Price]]-Table2[[#This Row],[20D EMA]])/Table2[[#This Row],[20D EMA]]</f>
        <v>1.1746031746031709E-2</v>
      </c>
      <c r="T604">
        <f>(Table2[[#This Row],[Close Price]]-Table2[[#This Row],[50D EMA]])/Table2[[#This Row],[50D EMA]]</f>
        <v>-1.20335132493141E-2</v>
      </c>
      <c r="U604">
        <f>(Table2[[#This Row],[Close Price]]-Table2[[#This Row],[200D EMA]])/Table2[[#This Row],[200D EMA]]</f>
        <v>-3.7698565400071021E-2</v>
      </c>
      <c r="V604">
        <v>0.68589306039155895</v>
      </c>
      <c r="W604">
        <v>628.9</v>
      </c>
      <c r="X604">
        <v>647</v>
      </c>
      <c r="Y604">
        <v>591.5</v>
      </c>
      <c r="Z604">
        <v>647</v>
      </c>
      <c r="AA604">
        <v>591.5</v>
      </c>
      <c r="AB604">
        <v>647</v>
      </c>
      <c r="AC604" s="1">
        <f>(Table2[[#This Row],[Close Price]]/Table2[[#This Row],[Day Low]])-1</f>
        <v>1.3515662267451045E-2</v>
      </c>
      <c r="AD604" s="1">
        <f>(Table2[[#This Row],[Day High]]/Table2[[#This Row],[Close Price]])-1</f>
        <v>1.5061186068402899E-2</v>
      </c>
      <c r="AE604" s="1">
        <f>(Table2[[#This Row],[Close Price]]/Table2[[#This Row],[Current Week Low]])-1</f>
        <v>7.7599323753169802E-2</v>
      </c>
      <c r="AF604" s="1">
        <f>(Table2[[#This Row],[Current Week High]]/Table2[[#This Row],[Close Price]])-1</f>
        <v>1.5061186068402899E-2</v>
      </c>
      <c r="AG604" s="1">
        <f>(Table2[[#This Row],[Close Price]]/Table2[[#This Row],[Current Month Low]])-1</f>
        <v>7.7599323753169802E-2</v>
      </c>
      <c r="AH604" s="1">
        <f>(Table2[[#This Row],[Current Month High]]/Table2[[#This Row],[Close Price]])-1</f>
        <v>1.5061186068402899E-2</v>
      </c>
      <c r="AI604">
        <v>27.847505491057401</v>
      </c>
      <c r="AJ604">
        <v>8.1255301102629307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0.01</v>
      </c>
      <c r="AM604" t="s">
        <v>3203</v>
      </c>
      <c r="AN604">
        <v>0.39</v>
      </c>
      <c r="AO604" t="s">
        <v>3203</v>
      </c>
      <c r="AP604">
        <v>2.8815188783628001E-2</v>
      </c>
      <c r="AQ604">
        <f>(Table2[[#This Row],[Sharpe Ratio]]-AVERAGE(Table2[Sharpe Ratio]))/_xlfn.STDEV.P(Table2[Sharpe Ratio])</f>
        <v>-0.41132097282615593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652</v>
      </c>
      <c r="AT604">
        <f>_xlfn.RANK.AVG(Table2[[#This Row],[6M Return vs Nifty Z-Score]],Table2[6M Return vs Nifty Z-Score])</f>
        <v>548</v>
      </c>
      <c r="AU604">
        <f>_xlfn.RANK.AVG(Table2[[#This Row],[Sharpe Ratio Z-Score]],Table2[Sharpe Ratio Z-Score])</f>
        <v>452</v>
      </c>
      <c r="AV604">
        <f>(Table2[[#This Row],[Rank 1Y]]+Table2[[#This Row],[Rank 6M]]+Table2[[#This Row],[Rank Sharpe]])/3</f>
        <v>550.66666666666663</v>
      </c>
    </row>
    <row r="605" spans="1:48" hidden="1" x14ac:dyDescent="0.3">
      <c r="A605" t="s">
        <v>436</v>
      </c>
      <c r="B605" t="s">
        <v>437</v>
      </c>
      <c r="C605" t="s">
        <v>3159</v>
      </c>
      <c r="D605" t="s">
        <v>237</v>
      </c>
      <c r="E605">
        <v>52226.627056224999</v>
      </c>
      <c r="F605">
        <v>1935</v>
      </c>
      <c r="G605">
        <v>-3.56150915544921</v>
      </c>
      <c r="H605">
        <f>(Table2[[#This Row],[1Y Return vs Nifty]]-AVERAGE(Table2[1Y Return vs Nifty]))/_xlfn.STDEV.P(Table2[1Y Return vs Nifty])</f>
        <v>-0.48212599229670733</v>
      </c>
      <c r="I605">
        <v>-3.76310214750937</v>
      </c>
      <c r="J605">
        <f>(Table2[[#This Row],[1M Return vs Nifty]]-AVERAGE(Table2[1M Return vs Nifty]))/_xlfn.STDEV.P(Table2[1M Return vs Nifty])</f>
        <v>-0.47328252770943807</v>
      </c>
      <c r="K605">
        <v>-12.008404152528501</v>
      </c>
      <c r="L605">
        <f>(Table2[[#This Row],[6M Return vs Nifty]]-AVERAGE(Table2[6M Return vs Nifty]))/_xlfn.STDEV.P(Table2[6M Return vs Nifty])</f>
        <v>-0.68359298828317139</v>
      </c>
      <c r="M605">
        <v>1.8444224351213101</v>
      </c>
      <c r="N605">
        <f>(Table2[[#This Row],[1W Return vs Nifty]]-AVERAGE(Table2[1W Return vs Nifty]))/_xlfn.STDEV.P(Table2[1W Return vs Nifty])</f>
        <v>-0.2679315708479314</v>
      </c>
      <c r="O605">
        <v>1977.15</v>
      </c>
      <c r="P605">
        <v>2013.4267760380301</v>
      </c>
      <c r="Q605">
        <v>1934.2618391127601</v>
      </c>
      <c r="R605">
        <v>53.851068322304897</v>
      </c>
      <c r="S605">
        <f>(Table2[[#This Row],[Close Price]]-Table2[[#This Row],[20D EMA]])/Table2[[#This Row],[20D EMA]]</f>
        <v>-2.131856460056146E-2</v>
      </c>
      <c r="T605">
        <f>(Table2[[#This Row],[Close Price]]-Table2[[#This Row],[50D EMA]])/Table2[[#This Row],[50D EMA]]</f>
        <v>-3.8951888874924123E-2</v>
      </c>
      <c r="U605">
        <f>(Table2[[#This Row],[Close Price]]-Table2[[#This Row],[200D EMA]])/Table2[[#This Row],[200D EMA]]</f>
        <v>3.8162407607571913E-4</v>
      </c>
      <c r="V605">
        <v>0.87748166128177396</v>
      </c>
      <c r="W605">
        <v>1925</v>
      </c>
      <c r="X605">
        <v>1980</v>
      </c>
      <c r="Y605">
        <v>1903.3</v>
      </c>
      <c r="Z605">
        <v>1986.15</v>
      </c>
      <c r="AA605">
        <v>1903.3</v>
      </c>
      <c r="AB605">
        <v>1986.15</v>
      </c>
      <c r="AC605" s="1">
        <f>(Table2[[#This Row],[Close Price]]/Table2[[#This Row],[Day Low]])-1</f>
        <v>5.1948051948051965E-3</v>
      </c>
      <c r="AD605" s="1">
        <f>(Table2[[#This Row],[Day High]]/Table2[[#This Row],[Close Price]])-1</f>
        <v>2.3255813953488413E-2</v>
      </c>
      <c r="AE605" s="1">
        <f>(Table2[[#This Row],[Close Price]]/Table2[[#This Row],[Current Week Low]])-1</f>
        <v>1.6655282929648463E-2</v>
      </c>
      <c r="AF605" s="1">
        <f>(Table2[[#This Row],[Current Week High]]/Table2[[#This Row],[Close Price]])-1</f>
        <v>2.6434108527131794E-2</v>
      </c>
      <c r="AG605" s="1">
        <f>(Table2[[#This Row],[Close Price]]/Table2[[#This Row],[Current Month Low]])-1</f>
        <v>1.6655282929648463E-2</v>
      </c>
      <c r="AH605" s="1">
        <f>(Table2[[#This Row],[Current Month High]]/Table2[[#This Row],[Close Price]])-1</f>
        <v>2.6434108527131794E-2</v>
      </c>
      <c r="AI605">
        <v>13.948320413436599</v>
      </c>
      <c r="AJ605">
        <v>25.080801551389701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0</v>
      </c>
      <c r="AM605" t="s">
        <v>3204</v>
      </c>
      <c r="AN605">
        <v>-0.16</v>
      </c>
      <c r="AO605" t="s">
        <v>3202</v>
      </c>
      <c r="AP605">
        <v>-1.6876599649449001E-2</v>
      </c>
      <c r="AQ605">
        <f>(Table2[[#This Row],[Sharpe Ratio]]-AVERAGE(Table2[Sharpe Ratio]))/_xlfn.STDEV.P(Table2[Sharpe Ratio])</f>
        <v>-0.95642595277256348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481</v>
      </c>
      <c r="AT605">
        <f>_xlfn.RANK.AVG(Table2[[#This Row],[6M Return vs Nifty Z-Score]],Table2[6M Return vs Nifty Z-Score])</f>
        <v>566</v>
      </c>
      <c r="AU605">
        <f>_xlfn.RANK.AVG(Table2[[#This Row],[Sharpe Ratio Z-Score]],Table2[Sharpe Ratio Z-Score])</f>
        <v>610</v>
      </c>
      <c r="AV605">
        <f>(Table2[[#This Row],[Rank 1Y]]+Table2[[#This Row],[Rank 6M]]+Table2[[#This Row],[Rank Sharpe]])/3</f>
        <v>552.33333333333337</v>
      </c>
    </row>
    <row r="606" spans="1:48" x14ac:dyDescent="0.3">
      <c r="A606" t="s">
        <v>2085</v>
      </c>
      <c r="B606" t="s">
        <v>2086</v>
      </c>
      <c r="C606" t="s">
        <v>3161</v>
      </c>
      <c r="D606" t="s">
        <v>163</v>
      </c>
      <c r="E606">
        <v>3059.7788820199999</v>
      </c>
      <c r="F606">
        <v>194.32</v>
      </c>
      <c r="G606">
        <v>2.47692240578542</v>
      </c>
      <c r="H606">
        <f>(Table2[[#This Row],[1Y Return vs Nifty]]-AVERAGE(Table2[1Y Return vs Nifty]))/_xlfn.STDEV.P(Table2[1Y Return vs Nifty])</f>
        <v>-0.37523354131538772</v>
      </c>
      <c r="I606">
        <v>13.734400928374299</v>
      </c>
      <c r="J606">
        <f>(Table2[[#This Row],[1M Return vs Nifty]]-AVERAGE(Table2[1M Return vs Nifty]))/_xlfn.STDEV.P(Table2[1M Return vs Nifty])</f>
        <v>1.3671491359336716</v>
      </c>
      <c r="K606">
        <v>-17.934137845467099</v>
      </c>
      <c r="L606">
        <f>(Table2[[#This Row],[6M Return vs Nifty]]-AVERAGE(Table2[6M Return vs Nifty]))/_xlfn.STDEV.P(Table2[6M Return vs Nifty])</f>
        <v>-0.87582995257319951</v>
      </c>
      <c r="M606">
        <v>5.7796378054995401</v>
      </c>
      <c r="N606">
        <f>(Table2[[#This Row],[1W Return vs Nifty]]-AVERAGE(Table2[1W Return vs Nifty]))/_xlfn.STDEV.P(Table2[1W Return vs Nifty])</f>
        <v>0.73114733912792218</v>
      </c>
      <c r="O606">
        <v>186.64</v>
      </c>
      <c r="P606">
        <v>186.14611054635799</v>
      </c>
      <c r="Q606">
        <v>185.78938750306801</v>
      </c>
      <c r="R606">
        <v>62.5869576961517</v>
      </c>
      <c r="S606" s="1">
        <f>(Table2[[#This Row],[Close Price]]-Table2[[#This Row],[20D EMA]])/Table2[[#This Row],[20D EMA]]</f>
        <v>4.1148735533647701E-2</v>
      </c>
      <c r="T606" s="1">
        <f>(Table2[[#This Row],[Close Price]]-Table2[[#This Row],[50D EMA]])/Table2[[#This Row],[50D EMA]]</f>
        <v>4.3911148235387776E-2</v>
      </c>
      <c r="U606" s="1">
        <f>(Table2[[#This Row],[Close Price]]-Table2[[#This Row],[200D EMA]])/Table2[[#This Row],[200D EMA]]</f>
        <v>4.5915499327382786E-2</v>
      </c>
      <c r="V606">
        <v>0.45182424574026703</v>
      </c>
      <c r="W606">
        <v>192.5</v>
      </c>
      <c r="X606">
        <v>200.69</v>
      </c>
      <c r="Y606">
        <v>181.5</v>
      </c>
      <c r="Z606">
        <v>200.69</v>
      </c>
      <c r="AA606">
        <v>181.5</v>
      </c>
      <c r="AB606">
        <v>200.69</v>
      </c>
      <c r="AC606" s="1">
        <f>(Table2[[#This Row],[Close Price]]/Table2[[#This Row],[Day Low]])-1</f>
        <v>9.4545454545453822E-3</v>
      </c>
      <c r="AD606" s="1">
        <f>(Table2[[#This Row],[Day High]]/Table2[[#This Row],[Close Price]])-1</f>
        <v>3.2780979827089274E-2</v>
      </c>
      <c r="AE606" s="1">
        <f>(Table2[[#This Row],[Close Price]]/Table2[[#This Row],[Current Week Low]])-1</f>
        <v>7.0633608815426907E-2</v>
      </c>
      <c r="AF606" s="1">
        <f>(Table2[[#This Row],[Current Week High]]/Table2[[#This Row],[Close Price]])-1</f>
        <v>3.2780979827089274E-2</v>
      </c>
      <c r="AG606" s="1">
        <f>(Table2[[#This Row],[Close Price]]/Table2[[#This Row],[Current Month Low]])-1</f>
        <v>7.0633608815426907E-2</v>
      </c>
      <c r="AH606" s="1">
        <f>(Table2[[#This Row],[Current Month High]]/Table2[[#This Row],[Close Price]])-1</f>
        <v>3.2780979827089274E-2</v>
      </c>
      <c r="AI606">
        <v>45.636064223960403</v>
      </c>
      <c r="AJ606">
        <v>46.105263157894697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0.04</v>
      </c>
      <c r="AM606" t="s">
        <v>3203</v>
      </c>
      <c r="AN606">
        <v>10.72</v>
      </c>
      <c r="AO606" t="s">
        <v>3203</v>
      </c>
      <c r="AP606">
        <v>-4.7975106530680003E-3</v>
      </c>
      <c r="AQ606">
        <f>(Table2[[#This Row],[Sharpe Ratio]]-AVERAGE(Table2[Sharpe Ratio]))/_xlfn.STDEV.P(Table2[Sharpe Ratio])</f>
        <v>-0.81232190714548069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3.4911074027525912E-2</v>
      </c>
      <c r="AS606">
        <f>_xlfn.RANK.AVG(Table2[[#This Row],[1Y Return vs Nifty Z-Score]],Table2[1Y Return vs Nifty Z-Score])</f>
        <v>445</v>
      </c>
      <c r="AT606">
        <f>_xlfn.RANK.AVG(Table2[[#This Row],[6M Return vs Nifty Z-Score]],Table2[6M Return vs Nifty Z-Score])</f>
        <v>633</v>
      </c>
      <c r="AU606">
        <f>_xlfn.RANK.AVG(Table2[[#This Row],[Sharpe Ratio Z-Score]],Table2[Sharpe Ratio Z-Score])</f>
        <v>579</v>
      </c>
      <c r="AV606">
        <f>(Table2[[#This Row],[Rank 1Y]]+Table2[[#This Row],[Rank 6M]]+Table2[[#This Row],[Rank Sharpe]])/3</f>
        <v>552.33333333333337</v>
      </c>
    </row>
    <row r="607" spans="1:48" hidden="1" x14ac:dyDescent="0.3">
      <c r="A607" t="s">
        <v>95</v>
      </c>
      <c r="B607" t="s">
        <v>96</v>
      </c>
      <c r="C607" t="s">
        <v>3157</v>
      </c>
      <c r="D607" t="s">
        <v>40</v>
      </c>
      <c r="E607">
        <v>278828.96310567</v>
      </c>
      <c r="F607">
        <v>1729.7</v>
      </c>
      <c r="G607">
        <v>-14.5098415065147</v>
      </c>
      <c r="H607">
        <f>(Table2[[#This Row],[1Y Return vs Nifty]]-AVERAGE(Table2[1Y Return vs Nifty]))/_xlfn.STDEV.P(Table2[1Y Return vs Nifty])</f>
        <v>-0.67593361722310163</v>
      </c>
      <c r="I607">
        <v>-5.1492003583423198</v>
      </c>
      <c r="J607">
        <f>(Table2[[#This Row],[1M Return vs Nifty]]-AVERAGE(Table2[1M Return vs Nifty]))/_xlfn.STDEV.P(Table2[1M Return vs Nifty])</f>
        <v>-0.61907584605164334</v>
      </c>
      <c r="K607">
        <v>-1.4128797882834101</v>
      </c>
      <c r="L607">
        <f>(Table2[[#This Row],[6M Return vs Nifty]]-AVERAGE(Table2[6M Return vs Nifty]))/_xlfn.STDEV.P(Table2[6M Return vs Nifty])</f>
        <v>-0.33986315761752378</v>
      </c>
      <c r="M607">
        <v>-5.52075203743762E-2</v>
      </c>
      <c r="N607">
        <f>(Table2[[#This Row],[1W Return vs Nifty]]-AVERAGE(Table2[1W Return vs Nifty]))/_xlfn.STDEV.P(Table2[1W Return vs Nifty])</f>
        <v>-0.75021272871800149</v>
      </c>
      <c r="O607">
        <v>1770.52</v>
      </c>
      <c r="P607">
        <v>1781.88355277085</v>
      </c>
      <c r="Q607">
        <v>1687.0983014168501</v>
      </c>
      <c r="R607">
        <v>45.8280820772788</v>
      </c>
      <c r="S607">
        <f>(Table2[[#This Row],[Close Price]]-Table2[[#This Row],[20D EMA]])/Table2[[#This Row],[20D EMA]]</f>
        <v>-2.3055373562569152E-2</v>
      </c>
      <c r="T607">
        <f>(Table2[[#This Row],[Close Price]]-Table2[[#This Row],[50D EMA]])/Table2[[#This Row],[50D EMA]]</f>
        <v>-2.928561335543161E-2</v>
      </c>
      <c r="U607">
        <f>(Table2[[#This Row],[Close Price]]-Table2[[#This Row],[200D EMA]])/Table2[[#This Row],[200D EMA]]</f>
        <v>2.5251461961269504E-2</v>
      </c>
      <c r="V607">
        <v>0.52744970100156097</v>
      </c>
      <c r="W607">
        <v>1705.05</v>
      </c>
      <c r="X607">
        <v>1757</v>
      </c>
      <c r="Y607">
        <v>1686</v>
      </c>
      <c r="Z607">
        <v>1759.7</v>
      </c>
      <c r="AA607">
        <v>1686</v>
      </c>
      <c r="AB607">
        <v>1772.15</v>
      </c>
      <c r="AC607" s="1">
        <f>(Table2[[#This Row],[Close Price]]/Table2[[#This Row],[Day Low]])-1</f>
        <v>1.4457054045335926E-2</v>
      </c>
      <c r="AD607" s="1">
        <f>(Table2[[#This Row],[Day High]]/Table2[[#This Row],[Close Price]])-1</f>
        <v>1.5783083771752304E-2</v>
      </c>
      <c r="AE607" s="1">
        <f>(Table2[[#This Row],[Close Price]]/Table2[[#This Row],[Current Week Low]])-1</f>
        <v>2.5919335705812507E-2</v>
      </c>
      <c r="AF607" s="1">
        <f>(Table2[[#This Row],[Current Week High]]/Table2[[#This Row],[Close Price]])-1</f>
        <v>1.7344048100826681E-2</v>
      </c>
      <c r="AG607" s="1">
        <f>(Table2[[#This Row],[Close Price]]/Table2[[#This Row],[Current Month Low]])-1</f>
        <v>2.5919335705812507E-2</v>
      </c>
      <c r="AH607" s="1">
        <f>(Table2[[#This Row],[Current Month High]]/Table2[[#This Row],[Close Price]])-1</f>
        <v>2.4541828062669913E-2</v>
      </c>
      <c r="AI607">
        <v>17.355610799560601</v>
      </c>
      <c r="AJ607">
        <v>21.8914062224727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0.03</v>
      </c>
      <c r="AM607" t="s">
        <v>3203</v>
      </c>
      <c r="AN607">
        <v>0.41</v>
      </c>
      <c r="AO607" t="s">
        <v>3203</v>
      </c>
      <c r="AP607">
        <v>-4.9139398777121999E-2</v>
      </c>
      <c r="AQ607">
        <f>(Table2[[#This Row],[Sharpe Ratio]]-AVERAGE(Table2[Sharpe Ratio]))/_xlfn.STDEV.P(Table2[Sharpe Ratio])</f>
        <v>-1.3413225189742477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562</v>
      </c>
      <c r="AT607">
        <f>_xlfn.RANK.AVG(Table2[[#This Row],[6M Return vs Nifty Z-Score]],Table2[6M Return vs Nifty Z-Score])</f>
        <v>421</v>
      </c>
      <c r="AU607">
        <f>_xlfn.RANK.AVG(Table2[[#This Row],[Sharpe Ratio Z-Score]],Table2[Sharpe Ratio Z-Score])</f>
        <v>675</v>
      </c>
      <c r="AV607">
        <f>(Table2[[#This Row],[Rank 1Y]]+Table2[[#This Row],[Rank 6M]]+Table2[[#This Row],[Rank Sharpe]])/3</f>
        <v>552.66666666666663</v>
      </c>
    </row>
    <row r="608" spans="1:48" hidden="1" x14ac:dyDescent="0.3">
      <c r="A608" t="s">
        <v>939</v>
      </c>
      <c r="B608" t="s">
        <v>940</v>
      </c>
      <c r="C608" t="s">
        <v>3156</v>
      </c>
      <c r="D608" t="s">
        <v>21</v>
      </c>
      <c r="E608">
        <v>16117.52523634</v>
      </c>
      <c r="F608">
        <v>573</v>
      </c>
      <c r="G608">
        <v>-26.554206492612799</v>
      </c>
      <c r="H608">
        <f>(Table2[[#This Row],[1Y Return vs Nifty]]-AVERAGE(Table2[1Y Return vs Nifty]))/_xlfn.STDEV.P(Table2[1Y Return vs Nifty])</f>
        <v>-0.88914323644653759</v>
      </c>
      <c r="I608">
        <v>1.67271256935776</v>
      </c>
      <c r="J608">
        <f>(Table2[[#This Row],[1M Return vs Nifty]]-AVERAGE(Table2[1M Return vs Nifty]))/_xlfn.STDEV.P(Table2[1M Return vs Nifty])</f>
        <v>9.8470223482133398E-2</v>
      </c>
      <c r="K608">
        <v>-15.0456320491011</v>
      </c>
      <c r="L608">
        <f>(Table2[[#This Row],[6M Return vs Nifty]]-AVERAGE(Table2[6M Return vs Nifty]))/_xlfn.STDEV.P(Table2[6M Return vs Nifty])</f>
        <v>-0.78212382023565519</v>
      </c>
      <c r="M608">
        <v>3.4045448498225799</v>
      </c>
      <c r="N608">
        <f>(Table2[[#This Row],[1W Return vs Nifty]]-AVERAGE(Table2[1W Return vs Nifty]))/_xlfn.STDEV.P(Table2[1W Return vs Nifty])</f>
        <v>0.1281548576716923</v>
      </c>
      <c r="O608">
        <v>577.63</v>
      </c>
      <c r="P608">
        <v>599.01047744675896</v>
      </c>
      <c r="Q608">
        <v>629.36178283681295</v>
      </c>
      <c r="R608">
        <v>56.085220536127999</v>
      </c>
      <c r="S608">
        <f>(Table2[[#This Row],[Close Price]]-Table2[[#This Row],[20D EMA]])/Table2[[#This Row],[20D EMA]]</f>
        <v>-8.0155116597129573E-3</v>
      </c>
      <c r="T608">
        <f>(Table2[[#This Row],[Close Price]]-Table2[[#This Row],[50D EMA]])/Table2[[#This Row],[50D EMA]]</f>
        <v>-4.342240816492364E-2</v>
      </c>
      <c r="U608">
        <f>(Table2[[#This Row],[Close Price]]-Table2[[#This Row],[200D EMA]])/Table2[[#This Row],[200D EMA]]</f>
        <v>-8.9553869290832019E-2</v>
      </c>
      <c r="V608">
        <v>0.70806899668025103</v>
      </c>
      <c r="W608">
        <v>571.4</v>
      </c>
      <c r="X608">
        <v>585</v>
      </c>
      <c r="Y608">
        <v>536.29999999999995</v>
      </c>
      <c r="Z608">
        <v>585</v>
      </c>
      <c r="AA608">
        <v>536.29999999999995</v>
      </c>
      <c r="AB608">
        <v>585</v>
      </c>
      <c r="AC608" s="1">
        <f>(Table2[[#This Row],[Close Price]]/Table2[[#This Row],[Day Low]])-1</f>
        <v>2.8001400070003513E-3</v>
      </c>
      <c r="AD608" s="1">
        <f>(Table2[[#This Row],[Day High]]/Table2[[#This Row],[Close Price]])-1</f>
        <v>2.0942408376963373E-2</v>
      </c>
      <c r="AE608" s="1">
        <f>(Table2[[#This Row],[Close Price]]/Table2[[#This Row],[Current Week Low]])-1</f>
        <v>6.843184784635481E-2</v>
      </c>
      <c r="AF608" s="1">
        <f>(Table2[[#This Row],[Current Week High]]/Table2[[#This Row],[Close Price]])-1</f>
        <v>2.0942408376963373E-2</v>
      </c>
      <c r="AG608" s="1">
        <f>(Table2[[#This Row],[Close Price]]/Table2[[#This Row],[Current Month Low]])-1</f>
        <v>6.843184784635481E-2</v>
      </c>
      <c r="AH608" s="1">
        <f>(Table2[[#This Row],[Current Month High]]/Table2[[#This Row],[Close Price]])-1</f>
        <v>2.0942408376963373E-2</v>
      </c>
      <c r="AI608">
        <v>50.410122164048801</v>
      </c>
      <c r="AJ608">
        <v>6.8431847846354801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-0.06</v>
      </c>
      <c r="AM608" t="s">
        <v>3202</v>
      </c>
      <c r="AN608">
        <v>-0.63</v>
      </c>
      <c r="AO608" t="s">
        <v>3202</v>
      </c>
      <c r="AP608">
        <v>3.1011353258606999E-2</v>
      </c>
      <c r="AQ608">
        <f>(Table2[[#This Row],[Sharpe Ratio]]-AVERAGE(Table2[Sharpe Ratio]))/_xlfn.STDEV.P(Table2[Sharpe Ratio])</f>
        <v>-0.38512063720467227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627</v>
      </c>
      <c r="AT608">
        <f>_xlfn.RANK.AVG(Table2[[#This Row],[6M Return vs Nifty Z-Score]],Table2[6M Return vs Nifty Z-Score])</f>
        <v>599</v>
      </c>
      <c r="AU608">
        <f>_xlfn.RANK.AVG(Table2[[#This Row],[Sharpe Ratio Z-Score]],Table2[Sharpe Ratio Z-Score])</f>
        <v>442</v>
      </c>
      <c r="AV608">
        <f>(Table2[[#This Row],[Rank 1Y]]+Table2[[#This Row],[Rank 6M]]+Table2[[#This Row],[Rank Sharpe]])/3</f>
        <v>556</v>
      </c>
    </row>
    <row r="609" spans="1:48" hidden="1" x14ac:dyDescent="0.3">
      <c r="A609" t="s">
        <v>1427</v>
      </c>
      <c r="B609" t="s">
        <v>1428</v>
      </c>
      <c r="C609" t="s">
        <v>3171</v>
      </c>
      <c r="D609" t="s">
        <v>472</v>
      </c>
      <c r="E609">
        <v>7667.5237911300001</v>
      </c>
      <c r="F609">
        <v>485.05</v>
      </c>
      <c r="G609">
        <v>-16.195684696855398</v>
      </c>
      <c r="H609">
        <f>(Table2[[#This Row],[1Y Return vs Nifty]]-AVERAGE(Table2[1Y Return vs Nifty]))/_xlfn.STDEV.P(Table2[1Y Return vs Nifty])</f>
        <v>-0.70577645120379173</v>
      </c>
      <c r="I609">
        <v>-1.6410490605755801</v>
      </c>
      <c r="J609">
        <f>(Table2[[#This Row],[1M Return vs Nifty]]-AVERAGE(Table2[1M Return vs Nifty]))/_xlfn.STDEV.P(Table2[1M Return vs Nifty])</f>
        <v>-0.25007961263137829</v>
      </c>
      <c r="K609">
        <v>-2.5989867879577502</v>
      </c>
      <c r="L609">
        <f>(Table2[[#This Row],[6M Return vs Nifty]]-AVERAGE(Table2[6M Return vs Nifty]))/_xlfn.STDEV.P(Table2[6M Return vs Nifty])</f>
        <v>-0.37834170234393649</v>
      </c>
      <c r="M609">
        <v>6.09434171423253</v>
      </c>
      <c r="N609">
        <f>(Table2[[#This Row],[1W Return vs Nifty]]-AVERAGE(Table2[1W Return vs Nifty]))/_xlfn.STDEV.P(Table2[1W Return vs Nifty])</f>
        <v>0.81104488183137946</v>
      </c>
      <c r="O609">
        <v>477.34</v>
      </c>
      <c r="P609">
        <v>489.158340607865</v>
      </c>
      <c r="Q609">
        <v>493.74913876546901</v>
      </c>
      <c r="R609">
        <v>59.855047539127199</v>
      </c>
      <c r="S609">
        <f>(Table2[[#This Row],[Close Price]]-Table2[[#This Row],[20D EMA]])/Table2[[#This Row],[20D EMA]]</f>
        <v>1.6152009050153009E-2</v>
      </c>
      <c r="T609">
        <f>(Table2[[#This Row],[Close Price]]-Table2[[#This Row],[50D EMA]])/Table2[[#This Row],[50D EMA]]</f>
        <v>-8.3987949643456045E-3</v>
      </c>
      <c r="U609">
        <f>(Table2[[#This Row],[Close Price]]-Table2[[#This Row],[200D EMA]])/Table2[[#This Row],[200D EMA]]</f>
        <v>-1.7618539623622705E-2</v>
      </c>
      <c r="V609">
        <v>1.50537792363084</v>
      </c>
      <c r="W609">
        <v>477.05</v>
      </c>
      <c r="X609">
        <v>488</v>
      </c>
      <c r="Y609">
        <v>463.35</v>
      </c>
      <c r="Z609">
        <v>513.85</v>
      </c>
      <c r="AA609">
        <v>463.35</v>
      </c>
      <c r="AB609">
        <v>513.85</v>
      </c>
      <c r="AC609" s="1">
        <f>(Table2[[#This Row],[Close Price]]/Table2[[#This Row],[Day Low]])-1</f>
        <v>1.6769730636201574E-2</v>
      </c>
      <c r="AD609" s="1">
        <f>(Table2[[#This Row],[Day High]]/Table2[[#This Row],[Close Price]])-1</f>
        <v>6.0818472322441419E-3</v>
      </c>
      <c r="AE609" s="1">
        <f>(Table2[[#This Row],[Close Price]]/Table2[[#This Row],[Current Week Low]])-1</f>
        <v>4.6832847739289862E-2</v>
      </c>
      <c r="AF609" s="1">
        <f>(Table2[[#This Row],[Current Week High]]/Table2[[#This Row],[Close Price]])-1</f>
        <v>5.9375322131739017E-2</v>
      </c>
      <c r="AG609" s="1">
        <f>(Table2[[#This Row],[Close Price]]/Table2[[#This Row],[Current Month Low]])-1</f>
        <v>4.6832847739289862E-2</v>
      </c>
      <c r="AH609" s="1">
        <f>(Table2[[#This Row],[Current Month High]]/Table2[[#This Row],[Close Price]])-1</f>
        <v>5.9375322131739017E-2</v>
      </c>
      <c r="AI609">
        <v>30.687557983712999</v>
      </c>
      <c r="AJ609">
        <v>20.419563058589802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0.04</v>
      </c>
      <c r="AM609" t="s">
        <v>3203</v>
      </c>
      <c r="AN609">
        <v>5.37</v>
      </c>
      <c r="AO609" t="s">
        <v>3203</v>
      </c>
      <c r="AP609">
        <v>-4.2888868738032E-2</v>
      </c>
      <c r="AQ609">
        <f>(Table2[[#This Row],[Sharpe Ratio]]-AVERAGE(Table2[Sharpe Ratio]))/_xlfn.STDEV.P(Table2[Sharpe Ratio])</f>
        <v>-1.2667534296814753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574</v>
      </c>
      <c r="AT609">
        <f>_xlfn.RANK.AVG(Table2[[#This Row],[6M Return vs Nifty Z-Score]],Table2[6M Return vs Nifty Z-Score])</f>
        <v>434</v>
      </c>
      <c r="AU609">
        <f>_xlfn.RANK.AVG(Table2[[#This Row],[Sharpe Ratio Z-Score]],Table2[Sharpe Ratio Z-Score])</f>
        <v>662</v>
      </c>
      <c r="AV609">
        <f>(Table2[[#This Row],[Rank 1Y]]+Table2[[#This Row],[Rank 6M]]+Table2[[#This Row],[Rank Sharpe]])/3</f>
        <v>556.66666666666663</v>
      </c>
    </row>
    <row r="610" spans="1:48" hidden="1" x14ac:dyDescent="0.3">
      <c r="A610" t="s">
        <v>1712</v>
      </c>
      <c r="B610" t="s">
        <v>1713</v>
      </c>
      <c r="C610" t="s">
        <v>3168</v>
      </c>
      <c r="D610" t="s">
        <v>291</v>
      </c>
      <c r="E610">
        <v>5104.9924994739904</v>
      </c>
      <c r="F610">
        <v>244.02</v>
      </c>
      <c r="G610">
        <v>-12.9139010203561</v>
      </c>
      <c r="H610">
        <f>(Table2[[#This Row],[1Y Return vs Nifty]]-AVERAGE(Table2[1Y Return vs Nifty]))/_xlfn.STDEV.P(Table2[1Y Return vs Nifty])</f>
        <v>-0.6476822429289909</v>
      </c>
      <c r="I610">
        <v>1.88965838425927</v>
      </c>
      <c r="J610">
        <f>(Table2[[#This Row],[1M Return vs Nifty]]-AVERAGE(Table2[1M Return vs Nifty]))/_xlfn.STDEV.P(Table2[1M Return vs Nifty])</f>
        <v>0.12128913343219962</v>
      </c>
      <c r="K610">
        <v>1.4385806841606601</v>
      </c>
      <c r="L610">
        <f>(Table2[[#This Row],[6M Return vs Nifty]]-AVERAGE(Table2[6M Return vs Nifty]))/_xlfn.STDEV.P(Table2[6M Return vs Nifty])</f>
        <v>-0.24735881411844479</v>
      </c>
      <c r="M610">
        <v>-2.7150494899157298</v>
      </c>
      <c r="N610">
        <f>(Table2[[#This Row],[1W Return vs Nifty]]-AVERAGE(Table2[1W Return vs Nifty]))/_xlfn.STDEV.P(Table2[1W Return vs Nifty])</f>
        <v>-1.4254977552099544</v>
      </c>
      <c r="O610">
        <v>238.81</v>
      </c>
      <c r="P610">
        <v>243.286992218564</v>
      </c>
      <c r="Q610">
        <v>241.76464979445799</v>
      </c>
      <c r="R610">
        <v>51.136343987838998</v>
      </c>
      <c r="S610">
        <f>(Table2[[#This Row],[Close Price]]-Table2[[#This Row],[20D EMA]])/Table2[[#This Row],[20D EMA]]</f>
        <v>2.1816506846446999E-2</v>
      </c>
      <c r="T610">
        <f>(Table2[[#This Row],[Close Price]]-Table2[[#This Row],[50D EMA]])/Table2[[#This Row],[50D EMA]]</f>
        <v>3.0129345377310438E-3</v>
      </c>
      <c r="U610">
        <f>(Table2[[#This Row],[Close Price]]-Table2[[#This Row],[200D EMA]])/Table2[[#This Row],[200D EMA]]</f>
        <v>9.3287013112109459E-3</v>
      </c>
      <c r="V610">
        <v>2.2991570285396001</v>
      </c>
      <c r="W610">
        <v>237.5</v>
      </c>
      <c r="X610">
        <v>247.33</v>
      </c>
      <c r="Y610">
        <v>236.19</v>
      </c>
      <c r="Z610">
        <v>247.33</v>
      </c>
      <c r="AA610">
        <v>236.19</v>
      </c>
      <c r="AB610">
        <v>251.5</v>
      </c>
      <c r="AC610" s="1">
        <f>(Table2[[#This Row],[Close Price]]/Table2[[#This Row],[Day Low]])-1</f>
        <v>2.7452631578947395E-2</v>
      </c>
      <c r="AD610" s="1">
        <f>(Table2[[#This Row],[Day High]]/Table2[[#This Row],[Close Price]])-1</f>
        <v>1.3564461929350013E-2</v>
      </c>
      <c r="AE610" s="1">
        <f>(Table2[[#This Row],[Close Price]]/Table2[[#This Row],[Current Week Low]])-1</f>
        <v>3.3151276514670425E-2</v>
      </c>
      <c r="AF610" s="1">
        <f>(Table2[[#This Row],[Current Week High]]/Table2[[#This Row],[Close Price]])-1</f>
        <v>1.3564461929350013E-2</v>
      </c>
      <c r="AG610" s="1">
        <f>(Table2[[#This Row],[Close Price]]/Table2[[#This Row],[Current Month Low]])-1</f>
        <v>3.3151276514670425E-2</v>
      </c>
      <c r="AH610" s="1">
        <f>(Table2[[#This Row],[Current Month High]]/Table2[[#This Row],[Close Price]])-1</f>
        <v>3.0653225145479857E-2</v>
      </c>
      <c r="AI610">
        <v>21.7523153839849</v>
      </c>
      <c r="AJ610">
        <v>29.1111111111111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-7.0000000000000007E-2</v>
      </c>
      <c r="AM610" t="s">
        <v>3202</v>
      </c>
      <c r="AN610">
        <v>11.75</v>
      </c>
      <c r="AO610" t="s">
        <v>3203</v>
      </c>
      <c r="AP610">
        <v>-0.101745415029457</v>
      </c>
      <c r="AQ610">
        <f>(Table2[[#This Row],[Sharpe Ratio]]-AVERAGE(Table2[Sharpe Ratio]))/_xlfn.STDEV.P(Table2[Sharpe Ratio])</f>
        <v>-1.9689145309676017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552</v>
      </c>
      <c r="AT610">
        <f>_xlfn.RANK.AVG(Table2[[#This Row],[6M Return vs Nifty Z-Score]],Table2[6M Return vs Nifty Z-Score])</f>
        <v>395</v>
      </c>
      <c r="AU610">
        <f>_xlfn.RANK.AVG(Table2[[#This Row],[Sharpe Ratio Z-Score]],Table2[Sharpe Ratio Z-Score])</f>
        <v>724</v>
      </c>
      <c r="AV610">
        <f>(Table2[[#This Row],[Rank 1Y]]+Table2[[#This Row],[Rank 6M]]+Table2[[#This Row],[Rank Sharpe]])/3</f>
        <v>557</v>
      </c>
    </row>
    <row r="611" spans="1:48" hidden="1" x14ac:dyDescent="0.3">
      <c r="A611" t="s">
        <v>203</v>
      </c>
      <c r="B611" t="s">
        <v>204</v>
      </c>
      <c r="C611" t="s">
        <v>3162</v>
      </c>
      <c r="D611" t="s">
        <v>205</v>
      </c>
      <c r="E611">
        <v>129294.05075846</v>
      </c>
      <c r="F611">
        <v>964.05</v>
      </c>
      <c r="G611">
        <v>1.8115945545876999</v>
      </c>
      <c r="H611">
        <f>(Table2[[#This Row],[1Y Return vs Nifty]]-AVERAGE(Table2[1Y Return vs Nifty]))/_xlfn.STDEV.P(Table2[1Y Return vs Nifty])</f>
        <v>-0.38701118986525684</v>
      </c>
      <c r="I611">
        <v>12.226178403550501</v>
      </c>
      <c r="J611">
        <f>(Table2[[#This Row],[1M Return vs Nifty]]-AVERAGE(Table2[1M Return vs Nifty]))/_xlfn.STDEV.P(Table2[1M Return vs Nifty])</f>
        <v>1.2085104731217613</v>
      </c>
      <c r="K611">
        <v>-14.1338018081161</v>
      </c>
      <c r="L611">
        <f>(Table2[[#This Row],[6M Return vs Nifty]]-AVERAGE(Table2[6M Return vs Nifty]))/_xlfn.STDEV.P(Table2[6M Return vs Nifty])</f>
        <v>-0.75254309883339543</v>
      </c>
      <c r="M611">
        <v>14.160524918002199</v>
      </c>
      <c r="N611">
        <f>(Table2[[#This Row],[1W Return vs Nifty]]-AVERAGE(Table2[1W Return vs Nifty]))/_xlfn.STDEV.P(Table2[1W Return vs Nifty])</f>
        <v>2.8589006570321098</v>
      </c>
      <c r="O611">
        <v>988.71</v>
      </c>
      <c r="P611">
        <v>1002.95016770019</v>
      </c>
      <c r="Q611">
        <v>1035.4808825759801</v>
      </c>
      <c r="R611">
        <v>73.279584976566497</v>
      </c>
      <c r="S611" s="1">
        <f>(Table2[[#This Row],[Close Price]]-Table2[[#This Row],[20D EMA]])/Table2[[#This Row],[20D EMA]]</f>
        <v>-2.4941590557393048E-2</v>
      </c>
      <c r="T611" s="1">
        <f>(Table2[[#This Row],[Close Price]]-Table2[[#This Row],[50D EMA]])/Table2[[#This Row],[50D EMA]]</f>
        <v>-3.8785743253216577E-2</v>
      </c>
      <c r="U611" s="1">
        <f>(Table2[[#This Row],[Close Price]]-Table2[[#This Row],[200D EMA]])/Table2[[#This Row],[200D EMA]]</f>
        <v>-6.8983294407406692E-2</v>
      </c>
      <c r="V611">
        <v>1.07398772298898</v>
      </c>
      <c r="W611">
        <v>956.3</v>
      </c>
      <c r="X611">
        <v>1015</v>
      </c>
      <c r="Y611">
        <v>956.3</v>
      </c>
      <c r="Z611">
        <v>1090.95</v>
      </c>
      <c r="AA611">
        <v>956.3</v>
      </c>
      <c r="AB611">
        <v>1090.95</v>
      </c>
      <c r="AC611" s="1">
        <f>(Table2[[#This Row],[Close Price]]/Table2[[#This Row],[Day Low]])-1</f>
        <v>8.1041514169193363E-3</v>
      </c>
      <c r="AD611" s="1">
        <f>(Table2[[#This Row],[Day High]]/Table2[[#This Row],[Close Price]])-1</f>
        <v>5.2849955915149627E-2</v>
      </c>
      <c r="AE611" s="1">
        <f>(Table2[[#This Row],[Close Price]]/Table2[[#This Row],[Current Week Low]])-1</f>
        <v>8.1041514169193363E-3</v>
      </c>
      <c r="AF611" s="1">
        <f>(Table2[[#This Row],[Current Week High]]/Table2[[#This Row],[Close Price]])-1</f>
        <v>0.13163217675431782</v>
      </c>
      <c r="AG611" s="1">
        <f>(Table2[[#This Row],[Close Price]]/Table2[[#This Row],[Current Month Low]])-1</f>
        <v>8.1041514169193363E-3</v>
      </c>
      <c r="AH611" s="1">
        <f>(Table2[[#This Row],[Current Month High]]/Table2[[#This Row],[Close Price]])-1</f>
        <v>0.13163217675431782</v>
      </c>
      <c r="AI611">
        <v>39.826772470307503</v>
      </c>
      <c r="AJ611">
        <v>33.8958333333333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-0.01</v>
      </c>
      <c r="AM611" t="s">
        <v>3202</v>
      </c>
      <c r="AN611">
        <v>-4.54</v>
      </c>
      <c r="AO611" t="s">
        <v>3202</v>
      </c>
      <c r="AP611">
        <v>-3.0354437892349002E-2</v>
      </c>
      <c r="AQ611">
        <f>(Table2[[#This Row],[Sharpe Ratio]]-AVERAGE(Table2[Sharpe Ratio]))/_xlfn.STDEV.P(Table2[Sharpe Ratio])</f>
        <v>-1.1172171364198737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449</v>
      </c>
      <c r="AT611">
        <f>_xlfn.RANK.AVG(Table2[[#This Row],[6M Return vs Nifty Z-Score]],Table2[6M Return vs Nifty Z-Score])</f>
        <v>588</v>
      </c>
      <c r="AU611">
        <f>_xlfn.RANK.AVG(Table2[[#This Row],[Sharpe Ratio Z-Score]],Table2[Sharpe Ratio Z-Score])</f>
        <v>639</v>
      </c>
      <c r="AV611">
        <f>(Table2[[#This Row],[Rank 1Y]]+Table2[[#This Row],[Rank 6M]]+Table2[[#This Row],[Rank Sharpe]])/3</f>
        <v>558.66666666666663</v>
      </c>
    </row>
    <row r="612" spans="1:48" hidden="1" x14ac:dyDescent="0.3">
      <c r="A612" t="s">
        <v>1716</v>
      </c>
      <c r="B612" t="s">
        <v>1717</v>
      </c>
      <c r="C612" t="s">
        <v>3167</v>
      </c>
      <c r="D612" t="s">
        <v>264</v>
      </c>
      <c r="E612">
        <v>5103.3490793999999</v>
      </c>
      <c r="F612">
        <v>659.8</v>
      </c>
      <c r="G612">
        <v>-20.839406689674199</v>
      </c>
      <c r="H612">
        <f>(Table2[[#This Row],[1Y Return vs Nifty]]-AVERAGE(Table2[1Y Return vs Nifty]))/_xlfn.STDEV.P(Table2[1Y Return vs Nifty])</f>
        <v>-0.78797972211190304</v>
      </c>
      <c r="I612">
        <v>-3.9947491001482001</v>
      </c>
      <c r="J612">
        <f>(Table2[[#This Row],[1M Return vs Nifty]]-AVERAGE(Table2[1M Return vs Nifty]))/_xlfn.STDEV.P(Table2[1M Return vs Nifty])</f>
        <v>-0.49764774053860678</v>
      </c>
      <c r="K612">
        <v>-9.59197537192372</v>
      </c>
      <c r="L612">
        <f>(Table2[[#This Row],[6M Return vs Nifty]]-AVERAGE(Table2[6M Return vs Nifty]))/_xlfn.STDEV.P(Table2[6M Return vs Nifty])</f>
        <v>-0.60520152533908556</v>
      </c>
      <c r="M612">
        <v>1.7156855064355001</v>
      </c>
      <c r="N612">
        <f>(Table2[[#This Row],[1W Return vs Nifty]]-AVERAGE(Table2[1W Return vs Nifty]))/_xlfn.STDEV.P(Table2[1W Return vs Nifty])</f>
        <v>-0.30061551271124448</v>
      </c>
      <c r="O612">
        <v>654.66</v>
      </c>
      <c r="P612">
        <v>681.76454909702397</v>
      </c>
      <c r="Q612">
        <v>694.14869258045701</v>
      </c>
      <c r="R612">
        <v>48.088302898632797</v>
      </c>
      <c r="S612">
        <f>(Table2[[#This Row],[Close Price]]-Table2[[#This Row],[20D EMA]])/Table2[[#This Row],[20D EMA]]</f>
        <v>7.8514037821158875E-3</v>
      </c>
      <c r="T612">
        <f>(Table2[[#This Row],[Close Price]]-Table2[[#This Row],[50D EMA]])/Table2[[#This Row],[50D EMA]]</f>
        <v>-3.2217206257080078E-2</v>
      </c>
      <c r="U612">
        <f>(Table2[[#This Row],[Close Price]]-Table2[[#This Row],[200D EMA]])/Table2[[#This Row],[200D EMA]]</f>
        <v>-4.9483191350210294E-2</v>
      </c>
      <c r="V612">
        <v>0.74204081629841001</v>
      </c>
      <c r="W612">
        <v>644.4</v>
      </c>
      <c r="X612">
        <v>661.85</v>
      </c>
      <c r="Y612">
        <v>625.20000000000005</v>
      </c>
      <c r="Z612">
        <v>666</v>
      </c>
      <c r="AA612">
        <v>625.20000000000005</v>
      </c>
      <c r="AB612">
        <v>666</v>
      </c>
      <c r="AC612" s="1">
        <f>(Table2[[#This Row],[Close Price]]/Table2[[#This Row],[Day Low]])-1</f>
        <v>2.3898199875853399E-2</v>
      </c>
      <c r="AD612" s="1">
        <f>(Table2[[#This Row],[Day High]]/Table2[[#This Row],[Close Price]])-1</f>
        <v>3.1070021218551069E-3</v>
      </c>
      <c r="AE612" s="1">
        <f>(Table2[[#This Row],[Close Price]]/Table2[[#This Row],[Current Week Low]])-1</f>
        <v>5.5342290467050415E-2</v>
      </c>
      <c r="AF612" s="1">
        <f>(Table2[[#This Row],[Current Week High]]/Table2[[#This Row],[Close Price]])-1</f>
        <v>9.3967869051228003E-3</v>
      </c>
      <c r="AG612" s="1">
        <f>(Table2[[#This Row],[Close Price]]/Table2[[#This Row],[Current Month Low]])-1</f>
        <v>5.5342290467050415E-2</v>
      </c>
      <c r="AH612" s="1">
        <f>(Table2[[#This Row],[Current Month High]]/Table2[[#This Row],[Close Price]])-1</f>
        <v>9.3967869051228003E-3</v>
      </c>
      <c r="AI612">
        <v>33.949681721733803</v>
      </c>
      <c r="AJ612">
        <v>13.6410609714088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</v>
      </c>
      <c r="AM612" t="s">
        <v>3202</v>
      </c>
      <c r="AN612">
        <v>-0.2</v>
      </c>
      <c r="AO612" t="s">
        <v>3202</v>
      </c>
      <c r="AQ612">
        <f>(Table2[[#This Row],[Sharpe Ratio]]-AVERAGE(Table2[Sharpe Ratio]))/_xlfn.STDEV.P(Table2[Sharpe Ratio])</f>
        <v>-0.75508740094610949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596</v>
      </c>
      <c r="AT612">
        <f>_xlfn.RANK.AVG(Table2[[#This Row],[6M Return vs Nifty Z-Score]],Table2[6M Return vs Nifty Z-Score])</f>
        <v>533</v>
      </c>
      <c r="AU612">
        <f>_xlfn.RANK.AVG(Table2[[#This Row],[Sharpe Ratio Z-Score]],Table2[Sharpe Ratio Z-Score])</f>
        <v>547.5</v>
      </c>
      <c r="AV612">
        <f>(Table2[[#This Row],[Rank 1Y]]+Table2[[#This Row],[Rank 6M]]+Table2[[#This Row],[Rank Sharpe]])/3</f>
        <v>558.83333333333337</v>
      </c>
    </row>
    <row r="613" spans="1:48" hidden="1" x14ac:dyDescent="0.3">
      <c r="A613" t="s">
        <v>777</v>
      </c>
      <c r="B613" t="s">
        <v>778</v>
      </c>
      <c r="C613" t="s">
        <v>3169</v>
      </c>
      <c r="D613" t="s">
        <v>533</v>
      </c>
      <c r="E613">
        <v>20888.914867825999</v>
      </c>
      <c r="F613">
        <v>171.98</v>
      </c>
      <c r="G613">
        <v>-32.924240937177203</v>
      </c>
      <c r="H613">
        <f>(Table2[[#This Row],[1Y Return vs Nifty]]-AVERAGE(Table2[1Y Return vs Nifty]))/_xlfn.STDEV.P(Table2[1Y Return vs Nifty])</f>
        <v>-1.0019057291087377</v>
      </c>
      <c r="I613">
        <v>-1.27682263037792</v>
      </c>
      <c r="J613">
        <f>(Table2[[#This Row],[1M Return vs Nifty]]-AVERAGE(Table2[1M Return vs Nifty]))/_xlfn.STDEV.P(Table2[1M Return vs Nifty])</f>
        <v>-0.21176935476405018</v>
      </c>
      <c r="K613">
        <v>-2.3118307974436698</v>
      </c>
      <c r="L613">
        <f>(Table2[[#This Row],[6M Return vs Nifty]]-AVERAGE(Table2[6M Return vs Nifty]))/_xlfn.STDEV.P(Table2[6M Return vs Nifty])</f>
        <v>-0.36902606334384025</v>
      </c>
      <c r="M613">
        <v>3.1205788235026</v>
      </c>
      <c r="N613">
        <f>(Table2[[#This Row],[1W Return vs Nifty]]-AVERAGE(Table2[1W Return vs Nifty]))/_xlfn.STDEV.P(Table2[1W Return vs Nifty])</f>
        <v>5.6061098793465491E-2</v>
      </c>
      <c r="O613">
        <v>172.93</v>
      </c>
      <c r="P613">
        <v>177.22894882995101</v>
      </c>
      <c r="Q613">
        <v>175.31683374755099</v>
      </c>
      <c r="R613">
        <v>55.820202726057097</v>
      </c>
      <c r="S613">
        <f>(Table2[[#This Row],[Close Price]]-Table2[[#This Row],[20D EMA]])/Table2[[#This Row],[20D EMA]]</f>
        <v>-5.493552304400723E-3</v>
      </c>
      <c r="T613">
        <f>(Table2[[#This Row],[Close Price]]-Table2[[#This Row],[50D EMA]])/Table2[[#This Row],[50D EMA]]</f>
        <v>-2.9616768956787755E-2</v>
      </c>
      <c r="U613">
        <f>(Table2[[#This Row],[Close Price]]-Table2[[#This Row],[200D EMA]])/Table2[[#This Row],[200D EMA]]</f>
        <v>-1.9033162282384705E-2</v>
      </c>
      <c r="V613">
        <v>0.29033053606624598</v>
      </c>
      <c r="W613">
        <v>171.4</v>
      </c>
      <c r="X613">
        <v>174.79</v>
      </c>
      <c r="Y613">
        <v>167.2</v>
      </c>
      <c r="Z613">
        <v>174.79</v>
      </c>
      <c r="AA613">
        <v>167.2</v>
      </c>
      <c r="AB613">
        <v>174.79</v>
      </c>
      <c r="AC613" s="1">
        <f>(Table2[[#This Row],[Close Price]]/Table2[[#This Row],[Day Low]])-1</f>
        <v>3.3838973162192421E-3</v>
      </c>
      <c r="AD613" s="1">
        <f>(Table2[[#This Row],[Day High]]/Table2[[#This Row],[Close Price]])-1</f>
        <v>1.6339109198744151E-2</v>
      </c>
      <c r="AE613" s="1">
        <f>(Table2[[#This Row],[Close Price]]/Table2[[#This Row],[Current Week Low]])-1</f>
        <v>2.8588516746411496E-2</v>
      </c>
      <c r="AF613" s="1">
        <f>(Table2[[#This Row],[Current Week High]]/Table2[[#This Row],[Close Price]])-1</f>
        <v>1.6339109198744151E-2</v>
      </c>
      <c r="AG613" s="1">
        <f>(Table2[[#This Row],[Close Price]]/Table2[[#This Row],[Current Month Low]])-1</f>
        <v>2.8588516746411496E-2</v>
      </c>
      <c r="AH613" s="1">
        <f>(Table2[[#This Row],[Current Month High]]/Table2[[#This Row],[Close Price]])-1</f>
        <v>1.6339109198744151E-2</v>
      </c>
      <c r="AI613">
        <v>29.515059890684899</v>
      </c>
      <c r="AJ613">
        <v>20.899824253075501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0.06</v>
      </c>
      <c r="AM613" t="s">
        <v>3203</v>
      </c>
      <c r="AN613">
        <v>3</v>
      </c>
      <c r="AO613" t="s">
        <v>3203</v>
      </c>
      <c r="AP613">
        <v>-6.4458314812960004E-3</v>
      </c>
      <c r="AQ613">
        <f>(Table2[[#This Row],[Sharpe Ratio]]-AVERAGE(Table2[Sharpe Ratio]))/_xlfn.STDEV.P(Table2[Sharpe Ratio])</f>
        <v>-0.83198644475342498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664</v>
      </c>
      <c r="AT613">
        <f>_xlfn.RANK.AVG(Table2[[#This Row],[6M Return vs Nifty Z-Score]],Table2[6M Return vs Nifty Z-Score])</f>
        <v>429</v>
      </c>
      <c r="AU613">
        <f>_xlfn.RANK.AVG(Table2[[#This Row],[Sharpe Ratio Z-Score]],Table2[Sharpe Ratio Z-Score])</f>
        <v>585</v>
      </c>
      <c r="AV613">
        <f>(Table2[[#This Row],[Rank 1Y]]+Table2[[#This Row],[Rank 6M]]+Table2[[#This Row],[Rank Sharpe]])/3</f>
        <v>559.33333333333337</v>
      </c>
    </row>
    <row r="614" spans="1:48" hidden="1" x14ac:dyDescent="0.3">
      <c r="A614" t="s">
        <v>656</v>
      </c>
      <c r="B614" t="s">
        <v>657</v>
      </c>
      <c r="C614" t="s">
        <v>3161</v>
      </c>
      <c r="D614" t="s">
        <v>243</v>
      </c>
      <c r="E614">
        <v>28846.01703753</v>
      </c>
      <c r="F614">
        <v>1085.05</v>
      </c>
      <c r="G614">
        <v>5.9071807576672999</v>
      </c>
      <c r="H614">
        <f>(Table2[[#This Row],[1Y Return vs Nifty]]-AVERAGE(Table2[1Y Return vs Nifty]))/_xlfn.STDEV.P(Table2[1Y Return vs Nifty])</f>
        <v>-0.31451103100563665</v>
      </c>
      <c r="I614">
        <v>12.5744816690825</v>
      </c>
      <c r="J614">
        <f>(Table2[[#This Row],[1M Return vs Nifty]]-AVERAGE(Table2[1M Return vs Nifty]))/_xlfn.STDEV.P(Table2[1M Return vs Nifty])</f>
        <v>1.2451458922244389</v>
      </c>
      <c r="K614">
        <v>-31.070666783594799</v>
      </c>
      <c r="L614">
        <f>(Table2[[#This Row],[6M Return vs Nifty]]-AVERAGE(Table2[6M Return vs Nifty]))/_xlfn.STDEV.P(Table2[6M Return vs Nifty])</f>
        <v>-1.3019926144867924</v>
      </c>
      <c r="M614">
        <v>-0.489243767007148</v>
      </c>
      <c r="N614">
        <f>(Table2[[#This Row],[1W Return vs Nifty]]-AVERAGE(Table2[1W Return vs Nifty]))/_xlfn.STDEV.P(Table2[1W Return vs Nifty])</f>
        <v>-0.86040656040508445</v>
      </c>
      <c r="O614">
        <v>1069.6400000000001</v>
      </c>
      <c r="P614">
        <v>1082.80433147177</v>
      </c>
      <c r="Q614">
        <v>1112.0706546957699</v>
      </c>
      <c r="R614">
        <v>51.432997929862502</v>
      </c>
      <c r="S614">
        <f>(Table2[[#This Row],[Close Price]]-Table2[[#This Row],[20D EMA]])/Table2[[#This Row],[20D EMA]]</f>
        <v>1.4406716278373895E-2</v>
      </c>
      <c r="T614">
        <f>(Table2[[#This Row],[Close Price]]-Table2[[#This Row],[50D EMA]])/Table2[[#This Row],[50D EMA]]</f>
        <v>2.0739375184966611E-3</v>
      </c>
      <c r="U614">
        <f>(Table2[[#This Row],[Close Price]]-Table2[[#This Row],[200D EMA]])/Table2[[#This Row],[200D EMA]]</f>
        <v>-2.4297606075364003E-2</v>
      </c>
      <c r="V614">
        <v>0.35322025138846902</v>
      </c>
      <c r="W614">
        <v>1078.4000000000001</v>
      </c>
      <c r="X614">
        <v>1102.95</v>
      </c>
      <c r="Y614">
        <v>1050.25</v>
      </c>
      <c r="Z614">
        <v>1115.7</v>
      </c>
      <c r="AA614">
        <v>1050.25</v>
      </c>
      <c r="AB614">
        <v>1124</v>
      </c>
      <c r="AC614" s="1">
        <f>(Table2[[#This Row],[Close Price]]/Table2[[#This Row],[Day Low]])-1</f>
        <v>6.1665430267061616E-3</v>
      </c>
      <c r="AD614" s="1">
        <f>(Table2[[#This Row],[Day High]]/Table2[[#This Row],[Close Price]])-1</f>
        <v>1.6496935625086584E-2</v>
      </c>
      <c r="AE614" s="1">
        <f>(Table2[[#This Row],[Close Price]]/Table2[[#This Row],[Current Week Low]])-1</f>
        <v>3.3134967864794085E-2</v>
      </c>
      <c r="AF614" s="1">
        <f>(Table2[[#This Row],[Current Week High]]/Table2[[#This Row],[Close Price]])-1</f>
        <v>2.8247546196027873E-2</v>
      </c>
      <c r="AG614" s="1">
        <f>(Table2[[#This Row],[Close Price]]/Table2[[#This Row],[Current Month Low]])-1</f>
        <v>3.3134967864794085E-2</v>
      </c>
      <c r="AH614" s="1">
        <f>(Table2[[#This Row],[Current Month High]]/Table2[[#This Row],[Close Price]])-1</f>
        <v>3.5896963273581939E-2</v>
      </c>
      <c r="AI614">
        <v>39.523524261554698</v>
      </c>
      <c r="AJ614">
        <v>32.971813725490101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0.01</v>
      </c>
      <c r="AM614" t="s">
        <v>3203</v>
      </c>
      <c r="AN614">
        <v>6.36</v>
      </c>
      <c r="AO614" t="s">
        <v>3203</v>
      </c>
      <c r="AQ614">
        <f>(Table2[[#This Row],[Sharpe Ratio]]-AVERAGE(Table2[Sharpe Ratio]))/_xlfn.STDEV.P(Table2[Sharpe Ratio])</f>
        <v>-0.75508740094610949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420</v>
      </c>
      <c r="AT614">
        <f>_xlfn.RANK.AVG(Table2[[#This Row],[6M Return vs Nifty Z-Score]],Table2[6M Return vs Nifty Z-Score])</f>
        <v>715</v>
      </c>
      <c r="AU614">
        <f>_xlfn.RANK.AVG(Table2[[#This Row],[Sharpe Ratio Z-Score]],Table2[Sharpe Ratio Z-Score])</f>
        <v>547.5</v>
      </c>
      <c r="AV614">
        <f>(Table2[[#This Row],[Rank 1Y]]+Table2[[#This Row],[Rank 6M]]+Table2[[#This Row],[Rank Sharpe]])/3</f>
        <v>560.83333333333337</v>
      </c>
    </row>
    <row r="615" spans="1:48" hidden="1" x14ac:dyDescent="0.3">
      <c r="A615" t="s">
        <v>979</v>
      </c>
      <c r="B615" t="s">
        <v>980</v>
      </c>
      <c r="C615" t="s">
        <v>3175</v>
      </c>
      <c r="D615" t="s">
        <v>981</v>
      </c>
      <c r="E615">
        <v>14876.284344</v>
      </c>
      <c r="F615">
        <v>1504.85</v>
      </c>
      <c r="G615">
        <v>-34.384984072278399</v>
      </c>
      <c r="H615">
        <f>(Table2[[#This Row],[1Y Return vs Nifty]]-AVERAGE(Table2[1Y Return vs Nifty]))/_xlfn.STDEV.P(Table2[1Y Return vs Nifty])</f>
        <v>-1.027763836861006</v>
      </c>
      <c r="I615">
        <v>-4.0762305816296802</v>
      </c>
      <c r="J615">
        <f>(Table2[[#This Row],[1M Return vs Nifty]]-AVERAGE(Table2[1M Return vs Nifty]))/_xlfn.STDEV.P(Table2[1M Return vs Nifty])</f>
        <v>-0.50621816900881245</v>
      </c>
      <c r="K615">
        <v>6.6194071912766903</v>
      </c>
      <c r="L615">
        <f>(Table2[[#This Row],[6M Return vs Nifty]]-AVERAGE(Table2[6M Return vs Nifty]))/_xlfn.STDEV.P(Table2[6M Return vs Nifty])</f>
        <v>-7.9287413706354809E-2</v>
      </c>
      <c r="M615">
        <v>-3.48761536511434</v>
      </c>
      <c r="N615">
        <f>(Table2[[#This Row],[1W Return vs Nifty]]-AVERAGE(Table2[1W Return vs Nifty]))/_xlfn.STDEV.P(Table2[1W Return vs Nifty])</f>
        <v>-1.6216380422925856</v>
      </c>
      <c r="O615">
        <v>1549.55</v>
      </c>
      <c r="P615">
        <v>1560.79263232675</v>
      </c>
      <c r="Q615">
        <v>1514.9865969293501</v>
      </c>
      <c r="R615">
        <v>40.410124402986199</v>
      </c>
      <c r="S615">
        <f>(Table2[[#This Row],[Close Price]]-Table2[[#This Row],[20D EMA]])/Table2[[#This Row],[20D EMA]]</f>
        <v>-2.8847084637475425E-2</v>
      </c>
      <c r="T615">
        <f>(Table2[[#This Row],[Close Price]]-Table2[[#This Row],[50D EMA]])/Table2[[#This Row],[50D EMA]]</f>
        <v>-3.5842450283324091E-2</v>
      </c>
      <c r="U615">
        <f>(Table2[[#This Row],[Close Price]]-Table2[[#This Row],[200D EMA]])/Table2[[#This Row],[200D EMA]]</f>
        <v>-6.6908822493185879E-3</v>
      </c>
      <c r="V615">
        <v>0.92827633751766603</v>
      </c>
      <c r="W615">
        <v>1497.25</v>
      </c>
      <c r="X615">
        <v>1523</v>
      </c>
      <c r="Y615">
        <v>1441</v>
      </c>
      <c r="Z615">
        <v>1578</v>
      </c>
      <c r="AA615">
        <v>1441</v>
      </c>
      <c r="AB615">
        <v>1588</v>
      </c>
      <c r="AC615" s="1">
        <f>(Table2[[#This Row],[Close Price]]/Table2[[#This Row],[Day Low]])-1</f>
        <v>5.075972616463531E-3</v>
      </c>
      <c r="AD615" s="1">
        <f>(Table2[[#This Row],[Day High]]/Table2[[#This Row],[Close Price]])-1</f>
        <v>1.2061002757749906E-2</v>
      </c>
      <c r="AE615" s="1">
        <f>(Table2[[#This Row],[Close Price]]/Table2[[#This Row],[Current Week Low]])-1</f>
        <v>4.4309507286606431E-2</v>
      </c>
      <c r="AF615" s="1">
        <f>(Table2[[#This Row],[Current Week High]]/Table2[[#This Row],[Close Price]])-1</f>
        <v>4.8609495963052751E-2</v>
      </c>
      <c r="AG615" s="1">
        <f>(Table2[[#This Row],[Close Price]]/Table2[[#This Row],[Current Month Low]])-1</f>
        <v>4.4309507286606431E-2</v>
      </c>
      <c r="AH615" s="1">
        <f>(Table2[[#This Row],[Current Month High]]/Table2[[#This Row],[Close Price]])-1</f>
        <v>5.5254676545835268E-2</v>
      </c>
      <c r="AI615">
        <v>21.633385387247898</v>
      </c>
      <c r="AJ615">
        <v>24.966782926424099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0.04</v>
      </c>
      <c r="AM615" t="s">
        <v>3203</v>
      </c>
      <c r="AN615">
        <v>-1.84</v>
      </c>
      <c r="AO615" t="s">
        <v>3202</v>
      </c>
      <c r="AP615">
        <v>-4.7359063610949999E-2</v>
      </c>
      <c r="AQ615">
        <f>(Table2[[#This Row],[Sharpe Ratio]]-AVERAGE(Table2[Sharpe Ratio]))/_xlfn.STDEV.P(Table2[Sharpe Ratio])</f>
        <v>-1.3200830446981315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670</v>
      </c>
      <c r="AT615">
        <f>_xlfn.RANK.AVG(Table2[[#This Row],[6M Return vs Nifty Z-Score]],Table2[6M Return vs Nifty Z-Score])</f>
        <v>342</v>
      </c>
      <c r="AU615">
        <f>_xlfn.RANK.AVG(Table2[[#This Row],[Sharpe Ratio Z-Score]],Table2[Sharpe Ratio Z-Score])</f>
        <v>671</v>
      </c>
      <c r="AV615">
        <f>(Table2[[#This Row],[Rank 1Y]]+Table2[[#This Row],[Rank 6M]]+Table2[[#This Row],[Rank Sharpe]])/3</f>
        <v>561</v>
      </c>
    </row>
    <row r="616" spans="1:48" hidden="1" x14ac:dyDescent="0.3">
      <c r="A616" t="s">
        <v>1642</v>
      </c>
      <c r="B616" t="s">
        <v>1643</v>
      </c>
      <c r="C616" t="s">
        <v>3159</v>
      </c>
      <c r="D616" t="s">
        <v>37</v>
      </c>
      <c r="E616">
        <v>5777.2002144999997</v>
      </c>
      <c r="F616">
        <v>337.2</v>
      </c>
      <c r="G616">
        <v>-8.3744098917839302</v>
      </c>
      <c r="H616">
        <f>(Table2[[#This Row],[1Y Return vs Nifty]]-AVERAGE(Table2[1Y Return vs Nifty]))/_xlfn.STDEV.P(Table2[1Y Return vs Nifty])</f>
        <v>-0.56732406911840227</v>
      </c>
      <c r="I616">
        <v>-3.7242256841702401</v>
      </c>
      <c r="J616">
        <f>(Table2[[#This Row],[1M Return vs Nifty]]-AVERAGE(Table2[1M Return vs Nifty]))/_xlfn.STDEV.P(Table2[1M Return vs Nifty])</f>
        <v>-0.46919340289034261</v>
      </c>
      <c r="K616">
        <v>-13.236183696935701</v>
      </c>
      <c r="L616">
        <f>(Table2[[#This Row],[6M Return vs Nifty]]-AVERAGE(Table2[6M Return vs Nifty]))/_xlfn.STDEV.P(Table2[6M Return vs Nifty])</f>
        <v>-0.72342343370387818</v>
      </c>
      <c r="M616">
        <v>4.2615575627868001</v>
      </c>
      <c r="N616">
        <f>(Table2[[#This Row],[1W Return vs Nifty]]-AVERAGE(Table2[1W Return vs Nifty]))/_xlfn.STDEV.P(Table2[1W Return vs Nifty])</f>
        <v>0.34573464594677389</v>
      </c>
      <c r="O616">
        <v>347.61</v>
      </c>
      <c r="P616">
        <v>367.485518986165</v>
      </c>
      <c r="Q616">
        <v>363.98292758408797</v>
      </c>
      <c r="R616">
        <v>48.058778626031</v>
      </c>
      <c r="S616">
        <f>(Table2[[#This Row],[Close Price]]-Table2[[#This Row],[20D EMA]])/Table2[[#This Row],[20D EMA]]</f>
        <v>-2.9947354794165947E-2</v>
      </c>
      <c r="T616">
        <f>(Table2[[#This Row],[Close Price]]-Table2[[#This Row],[50D EMA]])/Table2[[#This Row],[50D EMA]]</f>
        <v>-8.2412822877260636E-2</v>
      </c>
      <c r="U616">
        <f>(Table2[[#This Row],[Close Price]]-Table2[[#This Row],[200D EMA]])/Table2[[#This Row],[200D EMA]]</f>
        <v>-7.3582922588863856E-2</v>
      </c>
      <c r="V616">
        <v>0.51130227561186403</v>
      </c>
      <c r="W616">
        <v>336.1</v>
      </c>
      <c r="X616">
        <v>343</v>
      </c>
      <c r="Y616">
        <v>332.15</v>
      </c>
      <c r="Z616">
        <v>353</v>
      </c>
      <c r="AA616">
        <v>332.15</v>
      </c>
      <c r="AB616">
        <v>354.95</v>
      </c>
      <c r="AC616" s="1">
        <f>(Table2[[#This Row],[Close Price]]/Table2[[#This Row],[Day Low]])-1</f>
        <v>3.27283546563506E-3</v>
      </c>
      <c r="AD616" s="1">
        <f>(Table2[[#This Row],[Day High]]/Table2[[#This Row],[Close Price]])-1</f>
        <v>1.7200474495848272E-2</v>
      </c>
      <c r="AE616" s="1">
        <f>(Table2[[#This Row],[Close Price]]/Table2[[#This Row],[Current Week Low]])-1</f>
        <v>1.5203974108083829E-2</v>
      </c>
      <c r="AF616" s="1">
        <f>(Table2[[#This Row],[Current Week High]]/Table2[[#This Row],[Close Price]])-1</f>
        <v>4.6856465005931325E-2</v>
      </c>
      <c r="AG616" s="1">
        <f>(Table2[[#This Row],[Close Price]]/Table2[[#This Row],[Current Month Low]])-1</f>
        <v>1.5203974108083829E-2</v>
      </c>
      <c r="AH616" s="1">
        <f>(Table2[[#This Row],[Current Month High]]/Table2[[#This Row],[Close Price]])-1</f>
        <v>5.263938315539729E-2</v>
      </c>
      <c r="AI616">
        <v>44.172597864768598</v>
      </c>
      <c r="AJ616">
        <v>16.8307164117989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-0.09</v>
      </c>
      <c r="AM616" t="s">
        <v>3202</v>
      </c>
      <c r="AN616">
        <v>-3.21</v>
      </c>
      <c r="AO616" t="s">
        <v>3202</v>
      </c>
      <c r="AP616">
        <v>-7.1069062343130001E-3</v>
      </c>
      <c r="AQ616">
        <f>(Table2[[#This Row],[Sharpe Ratio]]-AVERAGE(Table2[Sharpe Ratio]))/_xlfn.STDEV.P(Table2[Sharpe Ratio])</f>
        <v>-0.83987309468209215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517</v>
      </c>
      <c r="AT616">
        <f>_xlfn.RANK.AVG(Table2[[#This Row],[6M Return vs Nifty Z-Score]],Table2[6M Return vs Nifty Z-Score])</f>
        <v>579</v>
      </c>
      <c r="AU616">
        <f>_xlfn.RANK.AVG(Table2[[#This Row],[Sharpe Ratio Z-Score]],Table2[Sharpe Ratio Z-Score])</f>
        <v>587</v>
      </c>
      <c r="AV616">
        <f>(Table2[[#This Row],[Rank 1Y]]+Table2[[#This Row],[Rank 6M]]+Table2[[#This Row],[Rank Sharpe]])/3</f>
        <v>561</v>
      </c>
    </row>
    <row r="617" spans="1:48" hidden="1" x14ac:dyDescent="0.3">
      <c r="A617" t="s">
        <v>1980</v>
      </c>
      <c r="B617" t="s">
        <v>1981</v>
      </c>
      <c r="C617" t="s">
        <v>3173</v>
      </c>
      <c r="D617" t="s">
        <v>433</v>
      </c>
      <c r="E617">
        <v>3521.7653335199998</v>
      </c>
      <c r="F617">
        <v>22.9</v>
      </c>
      <c r="G617">
        <v>-29.871835900177501</v>
      </c>
      <c r="H617">
        <f>(Table2[[#This Row],[1Y Return vs Nifty]]-AVERAGE(Table2[1Y Return vs Nifty]))/_xlfn.STDEV.P(Table2[1Y Return vs Nifty])</f>
        <v>-0.94787198665692907</v>
      </c>
      <c r="I617">
        <v>11.270837172492399</v>
      </c>
      <c r="J617">
        <f>(Table2[[#This Row],[1M Return vs Nifty]]-AVERAGE(Table2[1M Return vs Nifty]))/_xlfn.STDEV.P(Table2[1M Return vs Nifty])</f>
        <v>1.10802526425522</v>
      </c>
      <c r="K617">
        <v>-6.9529938949204499</v>
      </c>
      <c r="L617">
        <f>(Table2[[#This Row],[6M Return vs Nifty]]-AVERAGE(Table2[6M Return vs Nifty]))/_xlfn.STDEV.P(Table2[6M Return vs Nifty])</f>
        <v>-0.51959022144919598</v>
      </c>
      <c r="M617">
        <v>3.7486752835717798</v>
      </c>
      <c r="N617">
        <f>(Table2[[#This Row],[1W Return vs Nifty]]-AVERAGE(Table2[1W Return vs Nifty]))/_xlfn.STDEV.P(Table2[1W Return vs Nifty])</f>
        <v>0.21552325464118852</v>
      </c>
      <c r="O617">
        <v>22.93</v>
      </c>
      <c r="P617">
        <v>22.945283221263701</v>
      </c>
      <c r="Q617">
        <v>23.688754960154199</v>
      </c>
      <c r="R617">
        <v>50.979677374620501</v>
      </c>
      <c r="S617">
        <f>(Table2[[#This Row],[Close Price]]-Table2[[#This Row],[20D EMA]])/Table2[[#This Row],[20D EMA]]</f>
        <v>-1.3083296990842189E-3</v>
      </c>
      <c r="T617">
        <f>(Table2[[#This Row],[Close Price]]-Table2[[#This Row],[50D EMA]])/Table2[[#This Row],[50D EMA]]</f>
        <v>-1.9735307177092252E-3</v>
      </c>
      <c r="U617">
        <f>(Table2[[#This Row],[Close Price]]-Table2[[#This Row],[200D EMA]])/Table2[[#This Row],[200D EMA]]</f>
        <v>-3.3296598385222448E-2</v>
      </c>
      <c r="V617">
        <v>0.29525797437534901</v>
      </c>
      <c r="W617">
        <v>22.7</v>
      </c>
      <c r="X617">
        <v>23.39</v>
      </c>
      <c r="Y617">
        <v>22</v>
      </c>
      <c r="Z617">
        <v>23.49</v>
      </c>
      <c r="AA617">
        <v>22</v>
      </c>
      <c r="AB617">
        <v>25.15</v>
      </c>
      <c r="AC617" s="1">
        <f>(Table2[[#This Row],[Close Price]]/Table2[[#This Row],[Day Low]])-1</f>
        <v>8.8105726872247381E-3</v>
      </c>
      <c r="AD617" s="1">
        <f>(Table2[[#This Row],[Day High]]/Table2[[#This Row],[Close Price]])-1</f>
        <v>2.1397379912663883E-2</v>
      </c>
      <c r="AE617" s="1">
        <f>(Table2[[#This Row],[Close Price]]/Table2[[#This Row],[Current Week Low]])-1</f>
        <v>4.0909090909090784E-2</v>
      </c>
      <c r="AF617" s="1">
        <f>(Table2[[#This Row],[Current Week High]]/Table2[[#This Row],[Close Price]])-1</f>
        <v>2.5764192139738018E-2</v>
      </c>
      <c r="AG617" s="1">
        <f>(Table2[[#This Row],[Close Price]]/Table2[[#This Row],[Current Month Low]])-1</f>
        <v>4.0909090909090784E-2</v>
      </c>
      <c r="AH617" s="1">
        <f>(Table2[[#This Row],[Current Month High]]/Table2[[#This Row],[Close Price]])-1</f>
        <v>9.8253275109170257E-2</v>
      </c>
      <c r="AI617">
        <v>97.161572052401695</v>
      </c>
      <c r="AJ617">
        <v>37.125748502994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0.1</v>
      </c>
      <c r="AM617" t="s">
        <v>3203</v>
      </c>
      <c r="AN617">
        <v>5.72</v>
      </c>
      <c r="AO617" t="s">
        <v>3203</v>
      </c>
      <c r="AQ617">
        <f>(Table2[[#This Row],[Sharpe Ratio]]-AVERAGE(Table2[Sharpe Ratio]))/_xlfn.STDEV.P(Table2[Sharpe Ratio])</f>
        <v>-0.75508740094610949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643</v>
      </c>
      <c r="AT617">
        <f>_xlfn.RANK.AVG(Table2[[#This Row],[6M Return vs Nifty Z-Score]],Table2[6M Return vs Nifty Z-Score])</f>
        <v>496</v>
      </c>
      <c r="AU617">
        <f>_xlfn.RANK.AVG(Table2[[#This Row],[Sharpe Ratio Z-Score]],Table2[Sharpe Ratio Z-Score])</f>
        <v>547.5</v>
      </c>
      <c r="AV617">
        <f>(Table2[[#This Row],[Rank 1Y]]+Table2[[#This Row],[Rank 6M]]+Table2[[#This Row],[Rank Sharpe]])/3</f>
        <v>562.16666666666663</v>
      </c>
    </row>
    <row r="618" spans="1:48" hidden="1" x14ac:dyDescent="0.3">
      <c r="A618" t="s">
        <v>1552</v>
      </c>
      <c r="B618" t="s">
        <v>1553</v>
      </c>
      <c r="C618" t="s">
        <v>3157</v>
      </c>
      <c r="D618" t="s">
        <v>515</v>
      </c>
      <c r="E618">
        <v>6439.6608386500002</v>
      </c>
      <c r="F618">
        <v>294</v>
      </c>
      <c r="G618">
        <v>-27.921658914937399</v>
      </c>
      <c r="H618">
        <f>(Table2[[#This Row],[1Y Return vs Nifty]]-AVERAGE(Table2[1Y Return vs Nifty]))/_xlfn.STDEV.P(Table2[1Y Return vs Nifty])</f>
        <v>-0.91334990990807008</v>
      </c>
      <c r="I618">
        <v>-4.1199312350864199</v>
      </c>
      <c r="J618">
        <f>(Table2[[#This Row],[1M Return vs Nifty]]-AVERAGE(Table2[1M Return vs Nifty]))/_xlfn.STDEV.P(Table2[1M Return vs Nifty])</f>
        <v>-0.51081471435559</v>
      </c>
      <c r="K618">
        <v>-22.873200986247099</v>
      </c>
      <c r="L618">
        <f>(Table2[[#This Row],[6M Return vs Nifty]]-AVERAGE(Table2[6M Return vs Nifty]))/_xlfn.STDEV.P(Table2[6M Return vs Nifty])</f>
        <v>-1.0360582979259034</v>
      </c>
      <c r="M618">
        <v>2.0472598185706201</v>
      </c>
      <c r="N618">
        <f>(Table2[[#This Row],[1W Return vs Nifty]]-AVERAGE(Table2[1W Return vs Nifty]))/_xlfn.STDEV.P(Table2[1W Return vs Nifty])</f>
        <v>-0.21643488441894609</v>
      </c>
      <c r="O618">
        <v>297.77</v>
      </c>
      <c r="P618">
        <v>301.94871561317098</v>
      </c>
      <c r="Q618">
        <v>309.692818135133</v>
      </c>
      <c r="R618">
        <v>48.854905387971101</v>
      </c>
      <c r="S618">
        <f>(Table2[[#This Row],[Close Price]]-Table2[[#This Row],[20D EMA]])/Table2[[#This Row],[20D EMA]]</f>
        <v>-1.2660778453168493E-2</v>
      </c>
      <c r="T618">
        <f>(Table2[[#This Row],[Close Price]]-Table2[[#This Row],[50D EMA]])/Table2[[#This Row],[50D EMA]]</f>
        <v>-2.6324720729576281E-2</v>
      </c>
      <c r="U618">
        <f>(Table2[[#This Row],[Close Price]]-Table2[[#This Row],[200D EMA]])/Table2[[#This Row],[200D EMA]]</f>
        <v>-5.0672205541058134E-2</v>
      </c>
      <c r="V618">
        <v>0.71677126252763501</v>
      </c>
      <c r="W618">
        <v>293</v>
      </c>
      <c r="X618">
        <v>298</v>
      </c>
      <c r="Y618">
        <v>283.55</v>
      </c>
      <c r="Z618">
        <v>299.64999999999998</v>
      </c>
      <c r="AA618">
        <v>283.55</v>
      </c>
      <c r="AB618">
        <v>299.64999999999998</v>
      </c>
      <c r="AC618" s="1">
        <f>(Table2[[#This Row],[Close Price]]/Table2[[#This Row],[Day Low]])-1</f>
        <v>3.4129692832765013E-3</v>
      </c>
      <c r="AD618" s="1">
        <f>(Table2[[#This Row],[Day High]]/Table2[[#This Row],[Close Price]])-1</f>
        <v>1.3605442176870763E-2</v>
      </c>
      <c r="AE618" s="1">
        <f>(Table2[[#This Row],[Close Price]]/Table2[[#This Row],[Current Week Low]])-1</f>
        <v>3.6854170340328007E-2</v>
      </c>
      <c r="AF618" s="1">
        <f>(Table2[[#This Row],[Current Week High]]/Table2[[#This Row],[Close Price]])-1</f>
        <v>1.9217687074829959E-2</v>
      </c>
      <c r="AG618" s="1">
        <f>(Table2[[#This Row],[Close Price]]/Table2[[#This Row],[Current Month Low]])-1</f>
        <v>3.6854170340328007E-2</v>
      </c>
      <c r="AH618" s="1">
        <f>(Table2[[#This Row],[Current Month High]]/Table2[[#This Row],[Close Price]])-1</f>
        <v>1.9217687074829959E-2</v>
      </c>
      <c r="AI618">
        <v>37.850340136054399</v>
      </c>
      <c r="AJ618">
        <v>9.0706733444629801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-0.06</v>
      </c>
      <c r="AM618" t="s">
        <v>3202</v>
      </c>
      <c r="AN618">
        <v>-1.29</v>
      </c>
      <c r="AO618" t="s">
        <v>3202</v>
      </c>
      <c r="AP618">
        <v>5.4203953958952E-2</v>
      </c>
      <c r="AQ618">
        <f>(Table2[[#This Row],[Sharpe Ratio]]-AVERAGE(Table2[Sharpe Ratio]))/_xlfn.STDEV.P(Table2[Sharpe Ratio])</f>
        <v>-0.10843192412916119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633</v>
      </c>
      <c r="AT618">
        <f>_xlfn.RANK.AVG(Table2[[#This Row],[6M Return vs Nifty Z-Score]],Table2[6M Return vs Nifty Z-Score])</f>
        <v>676</v>
      </c>
      <c r="AU618">
        <f>_xlfn.RANK.AVG(Table2[[#This Row],[Sharpe Ratio Z-Score]],Table2[Sharpe Ratio Z-Score])</f>
        <v>380</v>
      </c>
      <c r="AV618">
        <f>(Table2[[#This Row],[Rank 1Y]]+Table2[[#This Row],[Rank 6M]]+Table2[[#This Row],[Rank Sharpe]])/3</f>
        <v>563</v>
      </c>
    </row>
    <row r="619" spans="1:48" hidden="1" x14ac:dyDescent="0.3">
      <c r="A619" t="s">
        <v>1789</v>
      </c>
      <c r="B619" t="s">
        <v>1790</v>
      </c>
      <c r="C619" t="s">
        <v>3161</v>
      </c>
      <c r="D619" t="s">
        <v>51</v>
      </c>
      <c r="E619">
        <v>4511.0197500000004</v>
      </c>
      <c r="F619">
        <v>495.2</v>
      </c>
      <c r="G619">
        <v>-19.311728181562401</v>
      </c>
      <c r="H619">
        <f>(Table2[[#This Row],[1Y Return vs Nifty]]-AVERAGE(Table2[1Y Return vs Nifty]))/_xlfn.STDEV.P(Table2[1Y Return vs Nifty])</f>
        <v>-0.76093672288477121</v>
      </c>
      <c r="I619">
        <v>-1.8377017301976</v>
      </c>
      <c r="J619">
        <f>(Table2[[#This Row],[1M Return vs Nifty]]-AVERAGE(Table2[1M Return vs Nifty]))/_xlfn.STDEV.P(Table2[1M Return vs Nifty])</f>
        <v>-0.27076403819442602</v>
      </c>
      <c r="K619">
        <v>-4.4824136325013502</v>
      </c>
      <c r="L619">
        <f>(Table2[[#This Row],[6M Return vs Nifty]]-AVERAGE(Table2[6M Return vs Nifty]))/_xlfn.STDEV.P(Table2[6M Return vs Nifty])</f>
        <v>-0.43944202811268684</v>
      </c>
      <c r="M619">
        <v>1.5030755585968401</v>
      </c>
      <c r="N619">
        <f>(Table2[[#This Row],[1W Return vs Nifty]]-AVERAGE(Table2[1W Return vs Nifty]))/_xlfn.STDEV.P(Table2[1W Return vs Nifty])</f>
        <v>-0.35459327375974731</v>
      </c>
      <c r="O619">
        <v>494.07</v>
      </c>
      <c r="P619">
        <v>507.42884911822301</v>
      </c>
      <c r="Q619">
        <v>510.13360066154098</v>
      </c>
      <c r="R619">
        <v>57.733559780329898</v>
      </c>
      <c r="S619">
        <f>(Table2[[#This Row],[Close Price]]-Table2[[#This Row],[20D EMA]])/Table2[[#This Row],[20D EMA]]</f>
        <v>2.2871253061307012E-3</v>
      </c>
      <c r="T619">
        <f>(Table2[[#This Row],[Close Price]]-Table2[[#This Row],[50D EMA]])/Table2[[#This Row],[50D EMA]]</f>
        <v>-2.4099633159355299E-2</v>
      </c>
      <c r="U619">
        <f>(Table2[[#This Row],[Close Price]]-Table2[[#This Row],[200D EMA]])/Table2[[#This Row],[200D EMA]]</f>
        <v>-2.9273901272480595E-2</v>
      </c>
      <c r="V619">
        <v>0.30503406004115902</v>
      </c>
      <c r="W619">
        <v>493.15</v>
      </c>
      <c r="X619">
        <v>502</v>
      </c>
      <c r="Y619">
        <v>480.8</v>
      </c>
      <c r="Z619">
        <v>502</v>
      </c>
      <c r="AA619">
        <v>480.8</v>
      </c>
      <c r="AB619">
        <v>502</v>
      </c>
      <c r="AC619" s="1">
        <f>(Table2[[#This Row],[Close Price]]/Table2[[#This Row],[Day Low]])-1</f>
        <v>4.1569502179863438E-3</v>
      </c>
      <c r="AD619" s="1">
        <f>(Table2[[#This Row],[Day High]]/Table2[[#This Row],[Close Price]])-1</f>
        <v>1.3731825525040486E-2</v>
      </c>
      <c r="AE619" s="1">
        <f>(Table2[[#This Row],[Close Price]]/Table2[[#This Row],[Current Week Low]])-1</f>
        <v>2.9950083194675514E-2</v>
      </c>
      <c r="AF619" s="1">
        <f>(Table2[[#This Row],[Current Week High]]/Table2[[#This Row],[Close Price]])-1</f>
        <v>1.3731825525040486E-2</v>
      </c>
      <c r="AG619" s="1">
        <f>(Table2[[#This Row],[Close Price]]/Table2[[#This Row],[Current Month Low]])-1</f>
        <v>2.9950083194675514E-2</v>
      </c>
      <c r="AH619" s="1">
        <f>(Table2[[#This Row],[Current Month High]]/Table2[[#This Row],[Close Price]])-1</f>
        <v>1.3731825525040486E-2</v>
      </c>
      <c r="AI619">
        <v>28.231017770597699</v>
      </c>
      <c r="AJ619">
        <v>14.8822642384874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-7.0000000000000007E-2</v>
      </c>
      <c r="AM619" t="s">
        <v>3202</v>
      </c>
      <c r="AN619">
        <v>1.35</v>
      </c>
      <c r="AO619" t="s">
        <v>3203</v>
      </c>
      <c r="AP619">
        <v>-2.8680834235635999E-2</v>
      </c>
      <c r="AQ619">
        <f>(Table2[[#This Row],[Sharpe Ratio]]-AVERAGE(Table2[Sharpe Ratio]))/_xlfn.STDEV.P(Table2[Sharpe Ratio])</f>
        <v>-1.0972509735924552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590</v>
      </c>
      <c r="AT619">
        <f>_xlfn.RANK.AVG(Table2[[#This Row],[6M Return vs Nifty Z-Score]],Table2[6M Return vs Nifty Z-Score])</f>
        <v>467</v>
      </c>
      <c r="AU619">
        <f>_xlfn.RANK.AVG(Table2[[#This Row],[Sharpe Ratio Z-Score]],Table2[Sharpe Ratio Z-Score])</f>
        <v>635</v>
      </c>
      <c r="AV619">
        <f>(Table2[[#This Row],[Rank 1Y]]+Table2[[#This Row],[Rank 6M]]+Table2[[#This Row],[Rank Sharpe]])/3</f>
        <v>564</v>
      </c>
    </row>
    <row r="620" spans="1:48" hidden="1" x14ac:dyDescent="0.3">
      <c r="A620" t="s">
        <v>1914</v>
      </c>
      <c r="B620" t="s">
        <v>1915</v>
      </c>
      <c r="C620" t="s">
        <v>3157</v>
      </c>
      <c r="D620" t="s">
        <v>24</v>
      </c>
      <c r="E620">
        <v>3834.9899627999998</v>
      </c>
      <c r="F620">
        <v>121.64</v>
      </c>
      <c r="G620">
        <v>-17.097444679158201</v>
      </c>
      <c r="H620">
        <f>(Table2[[#This Row],[1Y Return vs Nifty]]-AVERAGE(Table2[1Y Return vs Nifty]))/_xlfn.STDEV.P(Table2[1Y Return vs Nifty])</f>
        <v>-0.72173942664331281</v>
      </c>
      <c r="I620">
        <v>5.3427140763520802</v>
      </c>
      <c r="J620">
        <f>(Table2[[#This Row],[1M Return vs Nifty]]-AVERAGE(Table2[1M Return vs Nifty]))/_xlfn.STDEV.P(Table2[1M Return vs Nifty])</f>
        <v>0.48449027158829228</v>
      </c>
      <c r="K620">
        <v>-17.593291655419399</v>
      </c>
      <c r="L620">
        <f>(Table2[[#This Row],[6M Return vs Nifty]]-AVERAGE(Table2[6M Return vs Nifty]))/_xlfn.STDEV.P(Table2[6M Return vs Nifty])</f>
        <v>-0.86477254765764078</v>
      </c>
      <c r="M620">
        <v>2.5394568103861599</v>
      </c>
      <c r="N620">
        <f>(Table2[[#This Row],[1W Return vs Nifty]]-AVERAGE(Table2[1W Return vs Nifty]))/_xlfn.STDEV.P(Table2[1W Return vs Nifty])</f>
        <v>-9.1475107686522922E-2</v>
      </c>
      <c r="O620">
        <v>118.89</v>
      </c>
      <c r="P620">
        <v>119.78253463848399</v>
      </c>
      <c r="Q620">
        <v>124.32486347012301</v>
      </c>
      <c r="R620">
        <v>64.746355772653203</v>
      </c>
      <c r="S620">
        <f>(Table2[[#This Row],[Close Price]]-Table2[[#This Row],[20D EMA]])/Table2[[#This Row],[20D EMA]]</f>
        <v>2.3130624947430397E-2</v>
      </c>
      <c r="T620">
        <f>(Table2[[#This Row],[Close Price]]-Table2[[#This Row],[50D EMA]])/Table2[[#This Row],[50D EMA]]</f>
        <v>1.5506979937618012E-2</v>
      </c>
      <c r="U620">
        <f>(Table2[[#This Row],[Close Price]]-Table2[[#This Row],[200D EMA]])/Table2[[#This Row],[200D EMA]]</f>
        <v>-2.1595547303924573E-2</v>
      </c>
      <c r="V620">
        <v>1.5244913963086999</v>
      </c>
      <c r="W620">
        <v>121.21</v>
      </c>
      <c r="X620">
        <v>122.8</v>
      </c>
      <c r="Y620">
        <v>118.8</v>
      </c>
      <c r="Z620">
        <v>123.2</v>
      </c>
      <c r="AA620">
        <v>118.8</v>
      </c>
      <c r="AB620">
        <v>124.4</v>
      </c>
      <c r="AC620" s="1">
        <f>(Table2[[#This Row],[Close Price]]/Table2[[#This Row],[Day Low]])-1</f>
        <v>3.5475620823364196E-3</v>
      </c>
      <c r="AD620" s="1">
        <f>(Table2[[#This Row],[Day High]]/Table2[[#This Row],[Close Price]])-1</f>
        <v>9.5363367313383574E-3</v>
      </c>
      <c r="AE620" s="1">
        <f>(Table2[[#This Row],[Close Price]]/Table2[[#This Row],[Current Week Low]])-1</f>
        <v>2.3905723905723875E-2</v>
      </c>
      <c r="AF620" s="1">
        <f>(Table2[[#This Row],[Current Week High]]/Table2[[#This Row],[Close Price]])-1</f>
        <v>1.2824728707661937E-2</v>
      </c>
      <c r="AG620" s="1">
        <f>(Table2[[#This Row],[Close Price]]/Table2[[#This Row],[Current Month Low]])-1</f>
        <v>2.3905723905723875E-2</v>
      </c>
      <c r="AH620" s="1">
        <f>(Table2[[#This Row],[Current Month High]]/Table2[[#This Row],[Close Price]])-1</f>
        <v>2.2689904636632674E-2</v>
      </c>
      <c r="AI620">
        <v>34.3719171325221</v>
      </c>
      <c r="AJ620">
        <v>11.914619560217099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-0.03</v>
      </c>
      <c r="AM620" t="s">
        <v>3202</v>
      </c>
      <c r="AN620">
        <v>8.59</v>
      </c>
      <c r="AO620" t="s">
        <v>3203</v>
      </c>
      <c r="AP620">
        <v>1.2542959328073E-2</v>
      </c>
      <c r="AQ620">
        <f>(Table2[[#This Row],[Sharpe Ratio]]-AVERAGE(Table2[Sharpe Ratio]))/_xlfn.STDEV.P(Table2[Sharpe Ratio])</f>
        <v>-0.60544936252675396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580</v>
      </c>
      <c r="AT620">
        <f>_xlfn.RANK.AVG(Table2[[#This Row],[6M Return vs Nifty Z-Score]],Table2[6M Return vs Nifty Z-Score])</f>
        <v>628</v>
      </c>
      <c r="AU620">
        <f>_xlfn.RANK.AVG(Table2[[#This Row],[Sharpe Ratio Z-Score]],Table2[Sharpe Ratio Z-Score])</f>
        <v>490</v>
      </c>
      <c r="AV620">
        <f>(Table2[[#This Row],[Rank 1Y]]+Table2[[#This Row],[Rank 6M]]+Table2[[#This Row],[Rank Sharpe]])/3</f>
        <v>566</v>
      </c>
    </row>
    <row r="621" spans="1:48" hidden="1" x14ac:dyDescent="0.3">
      <c r="A621" t="s">
        <v>2353</v>
      </c>
      <c r="B621" t="s">
        <v>2354</v>
      </c>
      <c r="C621" t="s">
        <v>3165</v>
      </c>
      <c r="D621" t="s">
        <v>75</v>
      </c>
      <c r="E621">
        <v>2316.1509160000001</v>
      </c>
      <c r="F621">
        <v>88.49</v>
      </c>
      <c r="G621">
        <v>-47.445743340670603</v>
      </c>
      <c r="H621">
        <f>(Table2[[#This Row],[1Y Return vs Nifty]]-AVERAGE(Table2[1Y Return vs Nifty]))/_xlfn.STDEV.P(Table2[1Y Return vs Nifty])</f>
        <v>-1.2589656904744599</v>
      </c>
      <c r="I621">
        <v>9.2069185591728093</v>
      </c>
      <c r="J621">
        <f>(Table2[[#This Row],[1M Return vs Nifty]]-AVERAGE(Table2[1M Return vs Nifty]))/_xlfn.STDEV.P(Table2[1M Return vs Nifty])</f>
        <v>0.8909370802633495</v>
      </c>
      <c r="K621">
        <v>-11.3167422800454</v>
      </c>
      <c r="L621">
        <f>(Table2[[#This Row],[6M Return vs Nifty]]-AVERAGE(Table2[6M Return vs Nifty]))/_xlfn.STDEV.P(Table2[6M Return vs Nifty])</f>
        <v>-0.66115475774983623</v>
      </c>
      <c r="M621">
        <v>14.9735058571761</v>
      </c>
      <c r="N621">
        <f>(Table2[[#This Row],[1W Return vs Nifty]]-AVERAGE(Table2[1W Return vs Nifty]))/_xlfn.STDEV.P(Table2[1W Return vs Nifty])</f>
        <v>3.0653015866114584</v>
      </c>
      <c r="O621">
        <v>83.5</v>
      </c>
      <c r="P621">
        <v>84.821901835043306</v>
      </c>
      <c r="Q621">
        <v>92.937286151819904</v>
      </c>
      <c r="R621">
        <v>82.648098935660101</v>
      </c>
      <c r="S621">
        <f>(Table2[[#This Row],[Close Price]]-Table2[[#This Row],[20D EMA]])/Table2[[#This Row],[20D EMA]]</f>
        <v>5.9760479041916108E-2</v>
      </c>
      <c r="T621">
        <f>(Table2[[#This Row],[Close Price]]-Table2[[#This Row],[50D EMA]])/Table2[[#This Row],[50D EMA]]</f>
        <v>4.3244705501772319E-2</v>
      </c>
      <c r="U621">
        <f>(Table2[[#This Row],[Close Price]]-Table2[[#This Row],[200D EMA]])/Table2[[#This Row],[200D EMA]]</f>
        <v>-4.7852550208480803E-2</v>
      </c>
      <c r="V621">
        <v>1.4622177692823499</v>
      </c>
      <c r="W621">
        <v>87.86</v>
      </c>
      <c r="X621">
        <v>90.38</v>
      </c>
      <c r="Y621">
        <v>84.41</v>
      </c>
      <c r="Z621">
        <v>90.99</v>
      </c>
      <c r="AA621">
        <v>84.41</v>
      </c>
      <c r="AB621">
        <v>90.99</v>
      </c>
      <c r="AC621" s="1">
        <f>(Table2[[#This Row],[Close Price]]/Table2[[#This Row],[Day Low]])-1</f>
        <v>7.1704985203733251E-3</v>
      </c>
      <c r="AD621" s="1">
        <f>(Table2[[#This Row],[Day High]]/Table2[[#This Row],[Close Price]])-1</f>
        <v>2.135834557577132E-2</v>
      </c>
      <c r="AE621" s="1">
        <f>(Table2[[#This Row],[Close Price]]/Table2[[#This Row],[Current Week Low]])-1</f>
        <v>4.8335505271887236E-2</v>
      </c>
      <c r="AF621" s="1">
        <f>(Table2[[#This Row],[Current Week High]]/Table2[[#This Row],[Close Price]])-1</f>
        <v>2.8251779862131343E-2</v>
      </c>
      <c r="AG621" s="1">
        <f>(Table2[[#This Row],[Close Price]]/Table2[[#This Row],[Current Month Low]])-1</f>
        <v>4.8335505271887236E-2</v>
      </c>
      <c r="AH621" s="1">
        <f>(Table2[[#This Row],[Current Month High]]/Table2[[#This Row],[Close Price]])-1</f>
        <v>2.8251779862131343E-2</v>
      </c>
      <c r="AI621">
        <v>76.291106339699397</v>
      </c>
      <c r="AJ621">
        <v>21.452099917650202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0.01</v>
      </c>
      <c r="AM621" t="s">
        <v>3203</v>
      </c>
      <c r="AN621">
        <v>15.06</v>
      </c>
      <c r="AO621" t="s">
        <v>3203</v>
      </c>
      <c r="AP621">
        <v>3.4818090521599003E-2</v>
      </c>
      <c r="AQ621">
        <f>(Table2[[#This Row],[Sharpe Ratio]]-AVERAGE(Table2[Sharpe Ratio]))/_xlfn.STDEV.P(Table2[Sharpe Ratio])</f>
        <v>-0.33970609970098553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712</v>
      </c>
      <c r="AT621">
        <f>_xlfn.RANK.AVG(Table2[[#This Row],[6M Return vs Nifty Z-Score]],Table2[6M Return vs Nifty Z-Score])</f>
        <v>559</v>
      </c>
      <c r="AU621">
        <f>_xlfn.RANK.AVG(Table2[[#This Row],[Sharpe Ratio Z-Score]],Table2[Sharpe Ratio Z-Score])</f>
        <v>432</v>
      </c>
      <c r="AV621">
        <f>(Table2[[#This Row],[Rank 1Y]]+Table2[[#This Row],[Rank 6M]]+Table2[[#This Row],[Rank Sharpe]])/3</f>
        <v>567.66666666666663</v>
      </c>
    </row>
    <row r="622" spans="1:48" hidden="1" x14ac:dyDescent="0.3">
      <c r="A622" t="s">
        <v>496</v>
      </c>
      <c r="B622" t="s">
        <v>497</v>
      </c>
      <c r="C622" t="s">
        <v>3165</v>
      </c>
      <c r="D622" t="s">
        <v>75</v>
      </c>
      <c r="E622">
        <v>44309.343641164996</v>
      </c>
      <c r="F622">
        <v>2320.5500000000002</v>
      </c>
      <c r="G622">
        <v>2.46677989564929E-2</v>
      </c>
      <c r="H622">
        <f>(Table2[[#This Row],[1Y Return vs Nifty]]-AVERAGE(Table2[1Y Return vs Nifty]))/_xlfn.STDEV.P(Table2[1Y Return vs Nifty])</f>
        <v>-0.41864340738673245</v>
      </c>
      <c r="I622">
        <v>-1.01063121230538</v>
      </c>
      <c r="J622">
        <f>(Table2[[#This Row],[1M Return vs Nifty]]-AVERAGE(Table2[1M Return vs Nifty]))/_xlfn.STDEV.P(Table2[1M Return vs Nifty])</f>
        <v>-0.18377066762074065</v>
      </c>
      <c r="K622">
        <v>-13.2620212551173</v>
      </c>
      <c r="L622">
        <f>(Table2[[#This Row],[6M Return vs Nifty]]-AVERAGE(Table2[6M Return vs Nifty]))/_xlfn.STDEV.P(Table2[6M Return vs Nifty])</f>
        <v>-0.72426163096465235</v>
      </c>
      <c r="M622">
        <v>1.67476098331017</v>
      </c>
      <c r="N622">
        <f>(Table2[[#This Row],[1W Return vs Nifty]]-AVERAGE(Table2[1W Return vs Nifty]))/_xlfn.STDEV.P(Table2[1W Return vs Nifty])</f>
        <v>-0.31100549752963746</v>
      </c>
      <c r="O622">
        <v>2322.81</v>
      </c>
      <c r="P622">
        <v>2365.2093834973198</v>
      </c>
      <c r="Q622">
        <v>2395.1635537955699</v>
      </c>
      <c r="R622">
        <v>62.210389152899701</v>
      </c>
      <c r="S622" s="1">
        <f>(Table2[[#This Row],[Close Price]]-Table2[[#This Row],[20D EMA]])/Table2[[#This Row],[20D EMA]]</f>
        <v>-9.7295947580721776E-4</v>
      </c>
      <c r="T622" s="1">
        <f>(Table2[[#This Row],[Close Price]]-Table2[[#This Row],[50D EMA]])/Table2[[#This Row],[50D EMA]]</f>
        <v>-1.8881788567608311E-2</v>
      </c>
      <c r="U622" s="1">
        <f>(Table2[[#This Row],[Close Price]]-Table2[[#This Row],[200D EMA]])/Table2[[#This Row],[200D EMA]]</f>
        <v>-3.1151757330864126E-2</v>
      </c>
      <c r="V622">
        <v>0.92112287429351103</v>
      </c>
      <c r="W622">
        <v>2296.4</v>
      </c>
      <c r="X622">
        <v>2365</v>
      </c>
      <c r="Y622">
        <v>2276</v>
      </c>
      <c r="Z622">
        <v>2367</v>
      </c>
      <c r="AA622">
        <v>2276</v>
      </c>
      <c r="AB622">
        <v>2367</v>
      </c>
      <c r="AC622" s="1">
        <f>(Table2[[#This Row],[Close Price]]/Table2[[#This Row],[Day Low]])-1</f>
        <v>1.0516460546942996E-2</v>
      </c>
      <c r="AD622" s="1">
        <f>(Table2[[#This Row],[Day High]]/Table2[[#This Row],[Close Price]])-1</f>
        <v>1.9154941716403417E-2</v>
      </c>
      <c r="AE622" s="1">
        <f>(Table2[[#This Row],[Close Price]]/Table2[[#This Row],[Current Week Low]])-1</f>
        <v>1.9573813708260168E-2</v>
      </c>
      <c r="AF622" s="1">
        <f>(Table2[[#This Row],[Current Week High]]/Table2[[#This Row],[Close Price]])-1</f>
        <v>2.0016806360561024E-2</v>
      </c>
      <c r="AG622" s="1">
        <f>(Table2[[#This Row],[Close Price]]/Table2[[#This Row],[Current Month Low]])-1</f>
        <v>1.9573813708260168E-2</v>
      </c>
      <c r="AH622" s="1">
        <f>(Table2[[#This Row],[Current Month High]]/Table2[[#This Row],[Close Price]])-1</f>
        <v>2.0016806360561024E-2</v>
      </c>
      <c r="AI622">
        <v>22.5571523992156</v>
      </c>
      <c r="AJ622">
        <v>28.704936217415401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0.05</v>
      </c>
      <c r="AM622" t="s">
        <v>3203</v>
      </c>
      <c r="AN622">
        <v>3.3</v>
      </c>
      <c r="AO622" t="s">
        <v>3203</v>
      </c>
      <c r="AP622">
        <v>-4.4907032332764003E-2</v>
      </c>
      <c r="AQ622">
        <f>(Table2[[#This Row],[Sharpe Ratio]]-AVERAGE(Table2[Sharpe Ratio]))/_xlfn.STDEV.P(Table2[Sharpe Ratio])</f>
        <v>-1.2908302072286324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458</v>
      </c>
      <c r="AT622">
        <f>_xlfn.RANK.AVG(Table2[[#This Row],[6M Return vs Nifty Z-Score]],Table2[6M Return vs Nifty Z-Score])</f>
        <v>580</v>
      </c>
      <c r="AU622">
        <f>_xlfn.RANK.AVG(Table2[[#This Row],[Sharpe Ratio Z-Score]],Table2[Sharpe Ratio Z-Score])</f>
        <v>666</v>
      </c>
      <c r="AV622">
        <f>(Table2[[#This Row],[Rank 1Y]]+Table2[[#This Row],[Rank 6M]]+Table2[[#This Row],[Rank Sharpe]])/3</f>
        <v>568</v>
      </c>
    </row>
    <row r="623" spans="1:48" hidden="1" x14ac:dyDescent="0.3">
      <c r="A623" t="s">
        <v>431</v>
      </c>
      <c r="B623" t="s">
        <v>432</v>
      </c>
      <c r="C623" t="s">
        <v>3166</v>
      </c>
      <c r="D623" t="s">
        <v>433</v>
      </c>
      <c r="E623">
        <v>52304.873304059998</v>
      </c>
      <c r="F623">
        <v>848.75</v>
      </c>
      <c r="G623">
        <v>-10.463012624831901</v>
      </c>
      <c r="H623">
        <f>(Table2[[#This Row],[1Y Return vs Nifty]]-AVERAGE(Table2[1Y Return vs Nifty]))/_xlfn.STDEV.P(Table2[1Y Return vs Nifty])</f>
        <v>-0.60429656156081613</v>
      </c>
      <c r="I623">
        <v>-0.68782354841822502</v>
      </c>
      <c r="J623">
        <f>(Table2[[#This Row],[1M Return vs Nifty]]-AVERAGE(Table2[1M Return vs Nifty]))/_xlfn.STDEV.P(Table2[1M Return vs Nifty])</f>
        <v>-0.1498169404341787</v>
      </c>
      <c r="K623">
        <v>-23.829088951802799</v>
      </c>
      <c r="L623">
        <f>(Table2[[#This Row],[6M Return vs Nifty]]-AVERAGE(Table2[6M Return vs Nifty]))/_xlfn.STDEV.P(Table2[6M Return vs Nifty])</f>
        <v>-1.0670682977371966</v>
      </c>
      <c r="M623">
        <v>2.4651220373365401</v>
      </c>
      <c r="N623">
        <f>(Table2[[#This Row],[1W Return vs Nifty]]-AVERAGE(Table2[1W Return vs Nifty]))/_xlfn.STDEV.P(Table2[1W Return vs Nifty])</f>
        <v>-0.11034734136164666</v>
      </c>
      <c r="O623">
        <v>849.42</v>
      </c>
      <c r="P623">
        <v>888.19867834578702</v>
      </c>
      <c r="Q623">
        <v>922.79932812079699</v>
      </c>
      <c r="R623">
        <v>59.649946776511101</v>
      </c>
      <c r="S623">
        <f>(Table2[[#This Row],[Close Price]]-Table2[[#This Row],[20D EMA]])/Table2[[#This Row],[20D EMA]]</f>
        <v>-7.8877351604619513E-4</v>
      </c>
      <c r="T623">
        <f>(Table2[[#This Row],[Close Price]]-Table2[[#This Row],[50D EMA]])/Table2[[#This Row],[50D EMA]]</f>
        <v>-4.4414250220747506E-2</v>
      </c>
      <c r="U623">
        <f>(Table2[[#This Row],[Close Price]]-Table2[[#This Row],[200D EMA]])/Table2[[#This Row],[200D EMA]]</f>
        <v>-8.0244237142643129E-2</v>
      </c>
      <c r="V623">
        <v>0.83978020922934804</v>
      </c>
      <c r="W623">
        <v>846.8</v>
      </c>
      <c r="X623">
        <v>868</v>
      </c>
      <c r="Y623">
        <v>810.05</v>
      </c>
      <c r="Z623">
        <v>868</v>
      </c>
      <c r="AA623">
        <v>810.05</v>
      </c>
      <c r="AB623">
        <v>868</v>
      </c>
      <c r="AC623" s="1">
        <f>(Table2[[#This Row],[Close Price]]/Table2[[#This Row],[Day Low]])-1</f>
        <v>2.3027869626830455E-3</v>
      </c>
      <c r="AD623" s="1">
        <f>(Table2[[#This Row],[Day High]]/Table2[[#This Row],[Close Price]])-1</f>
        <v>2.268041237113394E-2</v>
      </c>
      <c r="AE623" s="1">
        <f>(Table2[[#This Row],[Close Price]]/Table2[[#This Row],[Current Week Low]])-1</f>
        <v>4.7774828714276962E-2</v>
      </c>
      <c r="AF623" s="1">
        <f>(Table2[[#This Row],[Current Week High]]/Table2[[#This Row],[Close Price]])-1</f>
        <v>2.268041237113394E-2</v>
      </c>
      <c r="AG623" s="1">
        <f>(Table2[[#This Row],[Close Price]]/Table2[[#This Row],[Current Month Low]])-1</f>
        <v>4.7774828714276962E-2</v>
      </c>
      <c r="AH623" s="1">
        <f>(Table2[[#This Row],[Current Month High]]/Table2[[#This Row],[Close Price]])-1</f>
        <v>2.268041237113394E-2</v>
      </c>
      <c r="AI623">
        <v>39.027982326951303</v>
      </c>
      <c r="AJ623">
        <v>16.907713498622499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-0.1</v>
      </c>
      <c r="AM623" t="s">
        <v>3202</v>
      </c>
      <c r="AN623">
        <v>0.52</v>
      </c>
      <c r="AO623" t="s">
        <v>3203</v>
      </c>
      <c r="AP623">
        <v>1.217147542844E-2</v>
      </c>
      <c r="AQ623">
        <f>(Table2[[#This Row],[Sharpe Ratio]]-AVERAGE(Table2[Sharpe Ratio]))/_xlfn.STDEV.P(Table2[Sharpe Ratio])</f>
        <v>-0.60988118125401725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530</v>
      </c>
      <c r="AT623">
        <f>_xlfn.RANK.AVG(Table2[[#This Row],[6M Return vs Nifty Z-Score]],Table2[6M Return vs Nifty Z-Score])</f>
        <v>684</v>
      </c>
      <c r="AU623">
        <f>_xlfn.RANK.AVG(Table2[[#This Row],[Sharpe Ratio Z-Score]],Table2[Sharpe Ratio Z-Score])</f>
        <v>491</v>
      </c>
      <c r="AV623">
        <f>(Table2[[#This Row],[Rank 1Y]]+Table2[[#This Row],[Rank 6M]]+Table2[[#This Row],[Rank Sharpe]])/3</f>
        <v>568.33333333333337</v>
      </c>
    </row>
    <row r="624" spans="1:48" x14ac:dyDescent="0.3">
      <c r="A624" t="s">
        <v>781</v>
      </c>
      <c r="B624" t="s">
        <v>782</v>
      </c>
      <c r="C624" t="s">
        <v>3165</v>
      </c>
      <c r="D624" t="s">
        <v>75</v>
      </c>
      <c r="E624">
        <v>20829.173297000001</v>
      </c>
      <c r="F624">
        <v>876.4</v>
      </c>
      <c r="G624">
        <v>-37.169636544019603</v>
      </c>
      <c r="H624">
        <f>(Table2[[#This Row],[1Y Return vs Nifty]]-AVERAGE(Table2[1Y Return vs Nifty]))/_xlfn.STDEV.P(Table2[1Y Return vs Nifty])</f>
        <v>-1.0770578173950418</v>
      </c>
      <c r="I624">
        <v>3.1653812079046002</v>
      </c>
      <c r="J624">
        <f>(Table2[[#This Row],[1M Return vs Nifty]]-AVERAGE(Table2[1M Return vs Nifty]))/_xlfn.STDEV.P(Table2[1M Return vs Nifty])</f>
        <v>0.25547288916504363</v>
      </c>
      <c r="K624">
        <v>7.2906319864788003</v>
      </c>
      <c r="L624">
        <f>(Table2[[#This Row],[6M Return vs Nifty]]-AVERAGE(Table2[6M Return vs Nifty]))/_xlfn.STDEV.P(Table2[6M Return vs Nifty])</f>
        <v>-5.7512183216396548E-2</v>
      </c>
      <c r="M624">
        <v>-0.32002018605307397</v>
      </c>
      <c r="N624">
        <f>(Table2[[#This Row],[1W Return vs Nifty]]-AVERAGE(Table2[1W Return vs Nifty]))/_xlfn.STDEV.P(Table2[1W Return vs Nifty])</f>
        <v>-0.81744380109222947</v>
      </c>
      <c r="O624">
        <v>867</v>
      </c>
      <c r="P624">
        <v>854.058484583118</v>
      </c>
      <c r="Q624">
        <v>847.40003806662401</v>
      </c>
      <c r="R624">
        <v>61.685859267332702</v>
      </c>
      <c r="S624" s="1">
        <f>(Table2[[#This Row],[Close Price]]-Table2[[#This Row],[20D EMA]])/Table2[[#This Row],[20D EMA]]</f>
        <v>1.0841983852364449E-2</v>
      </c>
      <c r="T624" s="1">
        <f>(Table2[[#This Row],[Close Price]]-Table2[[#This Row],[50D EMA]])/Table2[[#This Row],[50D EMA]]</f>
        <v>2.6159233612423262E-2</v>
      </c>
      <c r="U624" s="1">
        <f>(Table2[[#This Row],[Close Price]]-Table2[[#This Row],[200D EMA]])/Table2[[#This Row],[200D EMA]]</f>
        <v>3.4222280659250981E-2</v>
      </c>
      <c r="V624">
        <v>0.85309558289716603</v>
      </c>
      <c r="W624">
        <v>868.3</v>
      </c>
      <c r="X624">
        <v>884.95</v>
      </c>
      <c r="Y624">
        <v>868.3</v>
      </c>
      <c r="Z624">
        <v>899</v>
      </c>
      <c r="AA624">
        <v>868.3</v>
      </c>
      <c r="AB624">
        <v>899</v>
      </c>
      <c r="AC624" s="1">
        <f>(Table2[[#This Row],[Close Price]]/Table2[[#This Row],[Day Low]])-1</f>
        <v>9.3285730738223993E-3</v>
      </c>
      <c r="AD624" s="1">
        <f>(Table2[[#This Row],[Day High]]/Table2[[#This Row],[Close Price]])-1</f>
        <v>9.7558192606117533E-3</v>
      </c>
      <c r="AE624" s="1">
        <f>(Table2[[#This Row],[Close Price]]/Table2[[#This Row],[Current Week Low]])-1</f>
        <v>9.3285730738223993E-3</v>
      </c>
      <c r="AF624" s="1">
        <f>(Table2[[#This Row],[Current Week High]]/Table2[[#This Row],[Close Price]])-1</f>
        <v>2.5787311729803752E-2</v>
      </c>
      <c r="AG624" s="1">
        <f>(Table2[[#This Row],[Close Price]]/Table2[[#This Row],[Current Month Low]])-1</f>
        <v>9.3285730738223993E-3</v>
      </c>
      <c r="AH624" s="1">
        <f>(Table2[[#This Row],[Current Month High]]/Table2[[#This Row],[Close Price]])-1</f>
        <v>2.5787311729803752E-2</v>
      </c>
      <c r="AI624">
        <v>20.7439525330899</v>
      </c>
      <c r="AJ624">
        <v>25.2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0.14000000000000001</v>
      </c>
      <c r="AM624" t="s">
        <v>3203</v>
      </c>
      <c r="AN624">
        <v>5.99</v>
      </c>
      <c r="AO624" t="s">
        <v>3203</v>
      </c>
      <c r="AP624">
        <v>-7.4360375517584995E-2</v>
      </c>
      <c r="AQ624">
        <f>(Table2[[#This Row],[Sharpe Ratio]]-AVERAGE(Table2[Sharpe Ratio]))/_xlfn.STDEV.P(Table2[Sharpe Ratio])</f>
        <v>-1.6422098445048554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-3.3387507570434796</v>
      </c>
      <c r="AS624">
        <f>_xlfn.RANK.AVG(Table2[[#This Row],[1Y Return vs Nifty Z-Score]],Table2[1Y Return vs Nifty Z-Score])</f>
        <v>682</v>
      </c>
      <c r="AT624">
        <f>_xlfn.RANK.AVG(Table2[[#This Row],[6M Return vs Nifty Z-Score]],Table2[6M Return vs Nifty Z-Score])</f>
        <v>327</v>
      </c>
      <c r="AU624">
        <f>_xlfn.RANK.AVG(Table2[[#This Row],[Sharpe Ratio Z-Score]],Table2[Sharpe Ratio Z-Score])</f>
        <v>699</v>
      </c>
      <c r="AV624">
        <f>(Table2[[#This Row],[Rank 1Y]]+Table2[[#This Row],[Rank 6M]]+Table2[[#This Row],[Rank Sharpe]])/3</f>
        <v>569.33333333333337</v>
      </c>
    </row>
    <row r="625" spans="1:48" hidden="1" x14ac:dyDescent="0.3">
      <c r="A625" t="s">
        <v>840</v>
      </c>
      <c r="B625" t="s">
        <v>841</v>
      </c>
      <c r="C625" t="s">
        <v>3168</v>
      </c>
      <c r="D625" t="s">
        <v>43</v>
      </c>
      <c r="E625">
        <v>18957.458043049999</v>
      </c>
      <c r="F625">
        <v>863.6</v>
      </c>
      <c r="G625">
        <v>-16.631033593274999</v>
      </c>
      <c r="H625">
        <f>(Table2[[#This Row],[1Y Return vs Nifty]]-AVERAGE(Table2[1Y Return vs Nifty]))/_xlfn.STDEV.P(Table2[1Y Return vs Nifty])</f>
        <v>-0.71348300713613877</v>
      </c>
      <c r="I625">
        <v>-1.58826104153195</v>
      </c>
      <c r="J625">
        <f>(Table2[[#This Row],[1M Return vs Nifty]]-AVERAGE(Table2[1M Return vs Nifty]))/_xlfn.STDEV.P(Table2[1M Return vs Nifty])</f>
        <v>-0.24452723517000241</v>
      </c>
      <c r="K625">
        <v>-13.760174378833099</v>
      </c>
      <c r="L625">
        <f>(Table2[[#This Row],[6M Return vs Nifty]]-AVERAGE(Table2[6M Return vs Nifty]))/_xlfn.STDEV.P(Table2[6M Return vs Nifty])</f>
        <v>-0.7404222364216333</v>
      </c>
      <c r="M625">
        <v>4.0550909387612801</v>
      </c>
      <c r="N625">
        <f>(Table2[[#This Row],[1W Return vs Nifty]]-AVERAGE(Table2[1W Return vs Nifty]))/_xlfn.STDEV.P(Table2[1W Return vs Nifty])</f>
        <v>0.29331656198864364</v>
      </c>
      <c r="O625">
        <v>847.69</v>
      </c>
      <c r="P625">
        <v>868.74596413165204</v>
      </c>
      <c r="Q625">
        <v>864.04889155605997</v>
      </c>
      <c r="R625">
        <v>62.414658585386597</v>
      </c>
      <c r="S625">
        <f>(Table2[[#This Row],[Close Price]]-Table2[[#This Row],[20D EMA]])/Table2[[#This Row],[20D EMA]]</f>
        <v>1.8768653635173195E-2</v>
      </c>
      <c r="T625">
        <f>(Table2[[#This Row],[Close Price]]-Table2[[#This Row],[50D EMA]])/Table2[[#This Row],[50D EMA]]</f>
        <v>-5.9234394680562673E-3</v>
      </c>
      <c r="U625">
        <f>(Table2[[#This Row],[Close Price]]-Table2[[#This Row],[200D EMA]])/Table2[[#This Row],[200D EMA]]</f>
        <v>-5.1952101373747752E-4</v>
      </c>
      <c r="V625">
        <v>0.73286771416621499</v>
      </c>
      <c r="W625">
        <v>845</v>
      </c>
      <c r="X625">
        <v>870.15</v>
      </c>
      <c r="Y625">
        <v>813.75</v>
      </c>
      <c r="Z625">
        <v>870.15</v>
      </c>
      <c r="AA625">
        <v>813.75</v>
      </c>
      <c r="AB625">
        <v>870.15</v>
      </c>
      <c r="AC625" s="1">
        <f>(Table2[[#This Row],[Close Price]]/Table2[[#This Row],[Day Low]])-1</f>
        <v>2.201183431952658E-2</v>
      </c>
      <c r="AD625" s="1">
        <f>(Table2[[#This Row],[Day High]]/Table2[[#This Row],[Close Price]])-1</f>
        <v>7.5845298749419587E-3</v>
      </c>
      <c r="AE625" s="1">
        <f>(Table2[[#This Row],[Close Price]]/Table2[[#This Row],[Current Week Low]])-1</f>
        <v>6.1259600614439247E-2</v>
      </c>
      <c r="AF625" s="1">
        <f>(Table2[[#This Row],[Current Week High]]/Table2[[#This Row],[Close Price]])-1</f>
        <v>7.5845298749419587E-3</v>
      </c>
      <c r="AG625" s="1">
        <f>(Table2[[#This Row],[Close Price]]/Table2[[#This Row],[Current Month Low]])-1</f>
        <v>6.1259600614439247E-2</v>
      </c>
      <c r="AH625" s="1">
        <f>(Table2[[#This Row],[Current Month High]]/Table2[[#This Row],[Close Price]])-1</f>
        <v>7.5845298749419587E-3</v>
      </c>
      <c r="AI625">
        <v>18.6892079666512</v>
      </c>
      <c r="AJ625">
        <v>21.428571428571399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0.02</v>
      </c>
      <c r="AM625" t="s">
        <v>3203</v>
      </c>
      <c r="AN625">
        <v>1.82</v>
      </c>
      <c r="AO625" t="s">
        <v>3203</v>
      </c>
      <c r="AQ625">
        <f>(Table2[[#This Row],[Sharpe Ratio]]-AVERAGE(Table2[Sharpe Ratio]))/_xlfn.STDEV.P(Table2[Sharpe Ratio])</f>
        <v>-0.75508740094610949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576</v>
      </c>
      <c r="AT625">
        <f>_xlfn.RANK.AVG(Table2[[#This Row],[6M Return vs Nifty Z-Score]],Table2[6M Return vs Nifty Z-Score])</f>
        <v>585</v>
      </c>
      <c r="AU625">
        <f>_xlfn.RANK.AVG(Table2[[#This Row],[Sharpe Ratio Z-Score]],Table2[Sharpe Ratio Z-Score])</f>
        <v>547.5</v>
      </c>
      <c r="AV625">
        <f>(Table2[[#This Row],[Rank 1Y]]+Table2[[#This Row],[Rank 6M]]+Table2[[#This Row],[Rank Sharpe]])/3</f>
        <v>569.5</v>
      </c>
    </row>
    <row r="626" spans="1:48" hidden="1" x14ac:dyDescent="0.3">
      <c r="A626" t="s">
        <v>1121</v>
      </c>
      <c r="B626" t="s">
        <v>1122</v>
      </c>
      <c r="C626" t="s">
        <v>590</v>
      </c>
      <c r="D626" t="s">
        <v>590</v>
      </c>
      <c r="E626">
        <v>11211.512825457999</v>
      </c>
      <c r="F626">
        <v>22.56</v>
      </c>
      <c r="G626">
        <v>-9.5938116469979899</v>
      </c>
      <c r="H626">
        <f>(Table2[[#This Row],[1Y Return vs Nifty]]-AVERAGE(Table2[1Y Return vs Nifty]))/_xlfn.STDEV.P(Table2[1Y Return vs Nifty])</f>
        <v>-0.5889099463489299</v>
      </c>
      <c r="I626">
        <v>-9.8372675610887494</v>
      </c>
      <c r="J626">
        <f>(Table2[[#This Row],[1M Return vs Nifty]]-AVERAGE(Table2[1M Return vs Nifty]))/_xlfn.STDEV.P(Table2[1M Return vs Nifty])</f>
        <v>-1.1121786209906082</v>
      </c>
      <c r="K626">
        <v>-22.233589808823201</v>
      </c>
      <c r="L626">
        <f>(Table2[[#This Row],[6M Return vs Nifty]]-AVERAGE(Table2[6M Return vs Nifty]))/_xlfn.STDEV.P(Table2[6M Return vs Nifty])</f>
        <v>-1.0153086460776501</v>
      </c>
      <c r="M626">
        <v>1.8282144188279501</v>
      </c>
      <c r="N626">
        <f>(Table2[[#This Row],[1W Return vs Nifty]]-AVERAGE(Table2[1W Return vs Nifty]))/_xlfn.STDEV.P(Table2[1W Return vs Nifty])</f>
        <v>-0.27204648851498769</v>
      </c>
      <c r="O626">
        <v>22.84</v>
      </c>
      <c r="P626">
        <v>24.156102765177799</v>
      </c>
      <c r="Q626">
        <v>25.1887485738899</v>
      </c>
      <c r="R626">
        <v>50.8713463795238</v>
      </c>
      <c r="S626">
        <f>(Table2[[#This Row],[Close Price]]-Table2[[#This Row],[20D EMA]])/Table2[[#This Row],[20D EMA]]</f>
        <v>-1.2259194395796898E-2</v>
      </c>
      <c r="T626">
        <f>(Table2[[#This Row],[Close Price]]-Table2[[#This Row],[50D EMA]])/Table2[[#This Row],[50D EMA]]</f>
        <v>-6.6074514614114843E-2</v>
      </c>
      <c r="U626">
        <f>(Table2[[#This Row],[Close Price]]-Table2[[#This Row],[200D EMA]])/Table2[[#This Row],[200D EMA]]</f>
        <v>-0.10436201569040247</v>
      </c>
      <c r="V626">
        <v>0.31557898729232398</v>
      </c>
      <c r="W626">
        <v>22.48</v>
      </c>
      <c r="X626">
        <v>23.05</v>
      </c>
      <c r="Y626">
        <v>21.83</v>
      </c>
      <c r="Z626">
        <v>23.05</v>
      </c>
      <c r="AA626">
        <v>21.83</v>
      </c>
      <c r="AB626">
        <v>23.1</v>
      </c>
      <c r="AC626" s="1">
        <f>(Table2[[#This Row],[Close Price]]/Table2[[#This Row],[Day Low]])-1</f>
        <v>3.5587188612098419E-3</v>
      </c>
      <c r="AD626" s="1">
        <f>(Table2[[#This Row],[Day High]]/Table2[[#This Row],[Close Price]])-1</f>
        <v>2.1719858156028504E-2</v>
      </c>
      <c r="AE626" s="1">
        <f>(Table2[[#This Row],[Close Price]]/Table2[[#This Row],[Current Week Low]])-1</f>
        <v>3.3440219880897848E-2</v>
      </c>
      <c r="AF626" s="1">
        <f>(Table2[[#This Row],[Current Week High]]/Table2[[#This Row],[Close Price]])-1</f>
        <v>2.1719858156028504E-2</v>
      </c>
      <c r="AG626" s="1">
        <f>(Table2[[#This Row],[Close Price]]/Table2[[#This Row],[Current Month Low]])-1</f>
        <v>3.3440219880897848E-2</v>
      </c>
      <c r="AH626" s="1">
        <f>(Table2[[#This Row],[Current Month High]]/Table2[[#This Row],[Close Price]])-1</f>
        <v>2.3936170212766061E-2</v>
      </c>
      <c r="AI626">
        <v>73.093971631205605</v>
      </c>
      <c r="AJ626">
        <v>24.297520661157002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-0.16</v>
      </c>
      <c r="AM626" t="s">
        <v>3202</v>
      </c>
      <c r="AN626">
        <v>4.74</v>
      </c>
      <c r="AO626" t="s">
        <v>3203</v>
      </c>
      <c r="AP626">
        <v>4.7075350084820004E-3</v>
      </c>
      <c r="AQ626">
        <f>(Table2[[#This Row],[Sharpe Ratio]]-AVERAGE(Table2[Sharpe Ratio]))/_xlfn.STDEV.P(Table2[Sharpe Ratio])</f>
        <v>-0.69892630801462885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525</v>
      </c>
      <c r="AT626">
        <f>_xlfn.RANK.AVG(Table2[[#This Row],[6M Return vs Nifty Z-Score]],Table2[6M Return vs Nifty Z-Score])</f>
        <v>672</v>
      </c>
      <c r="AU626">
        <f>_xlfn.RANK.AVG(Table2[[#This Row],[Sharpe Ratio Z-Score]],Table2[Sharpe Ratio Z-Score])</f>
        <v>515</v>
      </c>
      <c r="AV626">
        <f>(Table2[[#This Row],[Rank 1Y]]+Table2[[#This Row],[Rank 6M]]+Table2[[#This Row],[Rank Sharpe]])/3</f>
        <v>570.66666666666663</v>
      </c>
    </row>
    <row r="627" spans="1:48" hidden="1" x14ac:dyDescent="0.3">
      <c r="A627" t="s">
        <v>2343</v>
      </c>
      <c r="B627" t="s">
        <v>2344</v>
      </c>
      <c r="C627" t="s">
        <v>3175</v>
      </c>
      <c r="D627" t="s">
        <v>1994</v>
      </c>
      <c r="E627">
        <v>2329.4782558040001</v>
      </c>
      <c r="F627">
        <v>48.69</v>
      </c>
      <c r="G627">
        <v>-35.356402922040097</v>
      </c>
      <c r="H627">
        <f>(Table2[[#This Row],[1Y Return vs Nifty]]-AVERAGE(Table2[1Y Return vs Nifty]))/_xlfn.STDEV.P(Table2[1Y Return vs Nifty])</f>
        <v>-1.0449599151352214</v>
      </c>
      <c r="I627">
        <v>-4.2078989472429997</v>
      </c>
      <c r="J627">
        <f>(Table2[[#This Row],[1M Return vs Nifty]]-AVERAGE(Table2[1M Return vs Nifty]))/_xlfn.STDEV.P(Table2[1M Return vs Nifty])</f>
        <v>-0.52006738098631355</v>
      </c>
      <c r="K627">
        <v>-9.6421561626391092</v>
      </c>
      <c r="L627">
        <f>(Table2[[#This Row],[6M Return vs Nifty]]-AVERAGE(Table2[6M Return vs Nifty]))/_xlfn.STDEV.P(Table2[6M Return vs Nifty])</f>
        <v>-0.60682944238238679</v>
      </c>
      <c r="M627">
        <v>3.6515111322122298</v>
      </c>
      <c r="N627">
        <f>(Table2[[#This Row],[1W Return vs Nifty]]-AVERAGE(Table2[1W Return vs Nifty]))/_xlfn.STDEV.P(Table2[1W Return vs Nifty])</f>
        <v>0.19085506108824002</v>
      </c>
      <c r="O627">
        <v>48.1</v>
      </c>
      <c r="P627">
        <v>49.827540047535798</v>
      </c>
      <c r="Q627">
        <v>51.232983738129398</v>
      </c>
      <c r="R627">
        <v>59.791465701152603</v>
      </c>
      <c r="S627">
        <f>(Table2[[#This Row],[Close Price]]-Table2[[#This Row],[20D EMA]])/Table2[[#This Row],[20D EMA]]</f>
        <v>1.2266112266112189E-2</v>
      </c>
      <c r="T627">
        <f>(Table2[[#This Row],[Close Price]]-Table2[[#This Row],[50D EMA]])/Table2[[#This Row],[50D EMA]]</f>
        <v>-2.2829544594226005E-2</v>
      </c>
      <c r="U627">
        <f>(Table2[[#This Row],[Close Price]]-Table2[[#This Row],[200D EMA]])/Table2[[#This Row],[200D EMA]]</f>
        <v>-4.9635675156604678E-2</v>
      </c>
      <c r="V627">
        <v>0.66584514744449697</v>
      </c>
      <c r="W627">
        <v>48.1</v>
      </c>
      <c r="X627">
        <v>49.44</v>
      </c>
      <c r="Y627">
        <v>46.71</v>
      </c>
      <c r="Z627">
        <v>49.44</v>
      </c>
      <c r="AA627">
        <v>46.71</v>
      </c>
      <c r="AB627">
        <v>49.44</v>
      </c>
      <c r="AC627" s="1">
        <f>(Table2[[#This Row],[Close Price]]/Table2[[#This Row],[Day Low]])-1</f>
        <v>1.2266112266112295E-2</v>
      </c>
      <c r="AD627" s="1">
        <f>(Table2[[#This Row],[Day High]]/Table2[[#This Row],[Close Price]])-1</f>
        <v>1.5403573629081846E-2</v>
      </c>
      <c r="AE627" s="1">
        <f>(Table2[[#This Row],[Close Price]]/Table2[[#This Row],[Current Week Low]])-1</f>
        <v>4.2389210019267765E-2</v>
      </c>
      <c r="AF627" s="1">
        <f>(Table2[[#This Row],[Current Week High]]/Table2[[#This Row],[Close Price]])-1</f>
        <v>1.5403573629081846E-2</v>
      </c>
      <c r="AG627" s="1">
        <f>(Table2[[#This Row],[Close Price]]/Table2[[#This Row],[Current Month Low]])-1</f>
        <v>4.2389210019267765E-2</v>
      </c>
      <c r="AH627" s="1">
        <f>(Table2[[#This Row],[Current Month High]]/Table2[[#This Row],[Close Price]])-1</f>
        <v>1.5403573629081846E-2</v>
      </c>
      <c r="AI627">
        <v>42.534401314438298</v>
      </c>
      <c r="AJ627">
        <v>15.488614800759001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-0.05</v>
      </c>
      <c r="AM627" t="s">
        <v>3202</v>
      </c>
      <c r="AN627">
        <v>7.27</v>
      </c>
      <c r="AO627" t="s">
        <v>3203</v>
      </c>
      <c r="AP627">
        <v>8.6961609143150001E-3</v>
      </c>
      <c r="AQ627">
        <f>(Table2[[#This Row],[Sharpe Ratio]]-AVERAGE(Table2[Sharpe Ratio]))/_xlfn.STDEV.P(Table2[Sharpe Ratio])</f>
        <v>-0.65134183126346556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679</v>
      </c>
      <c r="AT627">
        <f>_xlfn.RANK.AVG(Table2[[#This Row],[6M Return vs Nifty Z-Score]],Table2[6M Return vs Nifty Z-Score])</f>
        <v>535</v>
      </c>
      <c r="AU627">
        <f>_xlfn.RANK.AVG(Table2[[#This Row],[Sharpe Ratio Z-Score]],Table2[Sharpe Ratio Z-Score])</f>
        <v>501</v>
      </c>
      <c r="AV627">
        <f>(Table2[[#This Row],[Rank 1Y]]+Table2[[#This Row],[Rank 6M]]+Table2[[#This Row],[Rank Sharpe]])/3</f>
        <v>571.66666666666663</v>
      </c>
    </row>
    <row r="628" spans="1:48" hidden="1" x14ac:dyDescent="0.3">
      <c r="A628" t="s">
        <v>997</v>
      </c>
      <c r="B628" t="s">
        <v>998</v>
      </c>
      <c r="C628" t="s">
        <v>3158</v>
      </c>
      <c r="D628" t="s">
        <v>27</v>
      </c>
      <c r="E628">
        <v>14374.583576630999</v>
      </c>
      <c r="F628">
        <v>72.77</v>
      </c>
      <c r="G628">
        <v>-43.705312674787997</v>
      </c>
      <c r="H628">
        <f>(Table2[[#This Row],[1Y Return vs Nifty]]-AVERAGE(Table2[1Y Return vs Nifty]))/_xlfn.STDEV.P(Table2[1Y Return vs Nifty])</f>
        <v>-1.1927525029029291</v>
      </c>
      <c r="I628">
        <v>-8.1204244469479097</v>
      </c>
      <c r="J628">
        <f>(Table2[[#This Row],[1M Return vs Nifty]]-AVERAGE(Table2[1M Return vs Nifty]))/_xlfn.STDEV.P(Table2[1M Return vs Nifty])</f>
        <v>-0.93159671652862719</v>
      </c>
      <c r="K628">
        <v>-14.1823524313621</v>
      </c>
      <c r="L628">
        <f>(Table2[[#This Row],[6M Return vs Nifty]]-AVERAGE(Table2[6M Return vs Nifty]))/_xlfn.STDEV.P(Table2[6M Return vs Nifty])</f>
        <v>-0.75411813154847018</v>
      </c>
      <c r="M628">
        <v>1.2360749008876999</v>
      </c>
      <c r="N628">
        <f>(Table2[[#This Row],[1W Return vs Nifty]]-AVERAGE(Table2[1W Return vs Nifty]))/_xlfn.STDEV.P(Table2[1W Return vs Nifty])</f>
        <v>-0.42237983712673394</v>
      </c>
      <c r="O628">
        <v>75.22</v>
      </c>
      <c r="P628">
        <v>80.277297587329997</v>
      </c>
      <c r="Q628">
        <v>84.105446100510406</v>
      </c>
      <c r="R628">
        <v>46.980370037139203</v>
      </c>
      <c r="S628">
        <f>(Table2[[#This Row],[Close Price]]-Table2[[#This Row],[20D EMA]])/Table2[[#This Row],[20D EMA]]</f>
        <v>-3.2571124700877467E-2</v>
      </c>
      <c r="T628">
        <f>(Table2[[#This Row],[Close Price]]-Table2[[#This Row],[50D EMA]])/Table2[[#This Row],[50D EMA]]</f>
        <v>-9.3517069121106813E-2</v>
      </c>
      <c r="U628">
        <f>(Table2[[#This Row],[Close Price]]-Table2[[#This Row],[200D EMA]])/Table2[[#This Row],[200D EMA]]</f>
        <v>-0.13477660039950279</v>
      </c>
      <c r="V628">
        <v>0.37824593244739402</v>
      </c>
      <c r="W628">
        <v>72.25</v>
      </c>
      <c r="X628">
        <v>74.94</v>
      </c>
      <c r="Y628">
        <v>70.900000000000006</v>
      </c>
      <c r="Z628">
        <v>76.86</v>
      </c>
      <c r="AA628">
        <v>70.900000000000006</v>
      </c>
      <c r="AB628">
        <v>76.86</v>
      </c>
      <c r="AC628" s="1">
        <f>(Table2[[#This Row],[Close Price]]/Table2[[#This Row],[Day Low]])-1</f>
        <v>7.1972318339099672E-3</v>
      </c>
      <c r="AD628" s="1">
        <f>(Table2[[#This Row],[Day High]]/Table2[[#This Row],[Close Price]])-1</f>
        <v>2.9819980761302656E-2</v>
      </c>
      <c r="AE628" s="1">
        <f>(Table2[[#This Row],[Close Price]]/Table2[[#This Row],[Current Week Low]])-1</f>
        <v>2.6375176304654246E-2</v>
      </c>
      <c r="AF628" s="1">
        <f>(Table2[[#This Row],[Current Week High]]/Table2[[#This Row],[Close Price]])-1</f>
        <v>5.6204479868077639E-2</v>
      </c>
      <c r="AG628" s="1">
        <f>(Table2[[#This Row],[Close Price]]/Table2[[#This Row],[Current Month Low]])-1</f>
        <v>2.6375176304654246E-2</v>
      </c>
      <c r="AH628" s="1">
        <f>(Table2[[#This Row],[Current Month High]]/Table2[[#This Row],[Close Price]])-1</f>
        <v>5.6204479868077639E-2</v>
      </c>
      <c r="AI628">
        <v>53.085062525766098</v>
      </c>
      <c r="AJ628">
        <v>11.867794004611801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-0.22</v>
      </c>
      <c r="AM628" t="s">
        <v>3202</v>
      </c>
      <c r="AN628">
        <v>-0.4</v>
      </c>
      <c r="AO628" t="s">
        <v>3202</v>
      </c>
      <c r="AP628">
        <v>3.6603917732552997E-2</v>
      </c>
      <c r="AQ628">
        <f>(Table2[[#This Row],[Sharpe Ratio]]-AVERAGE(Table2[Sharpe Ratio]))/_xlfn.STDEV.P(Table2[Sharpe Ratio])</f>
        <v>-0.3184011050969634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699</v>
      </c>
      <c r="AT628">
        <f>_xlfn.RANK.AVG(Table2[[#This Row],[6M Return vs Nifty Z-Score]],Table2[6M Return vs Nifty Z-Score])</f>
        <v>589</v>
      </c>
      <c r="AU628">
        <f>_xlfn.RANK.AVG(Table2[[#This Row],[Sharpe Ratio Z-Score]],Table2[Sharpe Ratio Z-Score])</f>
        <v>429</v>
      </c>
      <c r="AV628">
        <f>(Table2[[#This Row],[Rank 1Y]]+Table2[[#This Row],[Rank 6M]]+Table2[[#This Row],[Rank Sharpe]])/3</f>
        <v>572.33333333333337</v>
      </c>
    </row>
    <row r="629" spans="1:48" x14ac:dyDescent="0.3">
      <c r="A629" t="s">
        <v>1059</v>
      </c>
      <c r="B629" t="s">
        <v>1060</v>
      </c>
      <c r="C629" t="s">
        <v>3165</v>
      </c>
      <c r="D629" t="s">
        <v>75</v>
      </c>
      <c r="E629">
        <v>12736.188415979999</v>
      </c>
      <c r="F629">
        <v>353.75</v>
      </c>
      <c r="G629">
        <v>-21.861550137743102</v>
      </c>
      <c r="H629">
        <f>(Table2[[#This Row],[1Y Return vs Nifty]]-AVERAGE(Table2[1Y Return vs Nifty]))/_xlfn.STDEV.P(Table2[1Y Return vs Nifty])</f>
        <v>-0.80607372836346058</v>
      </c>
      <c r="I629">
        <v>3.6832969095081398</v>
      </c>
      <c r="J629">
        <f>(Table2[[#This Row],[1M Return vs Nifty]]-AVERAGE(Table2[1M Return vs Nifty]))/_xlfn.STDEV.P(Table2[1M Return vs Nifty])</f>
        <v>0.3099485736210072</v>
      </c>
      <c r="K629">
        <v>5.7121556158032001E-2</v>
      </c>
      <c r="L629">
        <f>(Table2[[#This Row],[6M Return vs Nifty]]-AVERAGE(Table2[6M Return vs Nifty]))/_xlfn.STDEV.P(Table2[6M Return vs Nifty])</f>
        <v>-0.29217478507144906</v>
      </c>
      <c r="M629">
        <v>3.85358394863878</v>
      </c>
      <c r="N629">
        <f>(Table2[[#This Row],[1W Return vs Nifty]]-AVERAGE(Table2[1W Return vs Nifty]))/_xlfn.STDEV.P(Table2[1W Return vs Nifty])</f>
        <v>0.2421576379918732</v>
      </c>
      <c r="O629">
        <v>351.15</v>
      </c>
      <c r="P629">
        <v>350.20826262651099</v>
      </c>
      <c r="Q629">
        <v>345.89220858729402</v>
      </c>
      <c r="R629">
        <v>58.861195745926501</v>
      </c>
      <c r="S629" s="1">
        <f>(Table2[[#This Row],[Close Price]]-Table2[[#This Row],[20D EMA]])/Table2[[#This Row],[20D EMA]]</f>
        <v>7.4042432009113566E-3</v>
      </c>
      <c r="T629" s="1">
        <f>(Table2[[#This Row],[Close Price]]-Table2[[#This Row],[50D EMA]])/Table2[[#This Row],[50D EMA]]</f>
        <v>1.0113231900716731E-2</v>
      </c>
      <c r="U629" s="1">
        <f>(Table2[[#This Row],[Close Price]]-Table2[[#This Row],[200D EMA]])/Table2[[#This Row],[200D EMA]]</f>
        <v>2.2717457108383753E-2</v>
      </c>
      <c r="V629">
        <v>0.42532295662582098</v>
      </c>
      <c r="W629">
        <v>350.75</v>
      </c>
      <c r="X629">
        <v>358</v>
      </c>
      <c r="Y629">
        <v>350.75</v>
      </c>
      <c r="Z629">
        <v>361</v>
      </c>
      <c r="AA629">
        <v>350.75</v>
      </c>
      <c r="AB629">
        <v>362.65</v>
      </c>
      <c r="AC629" s="1">
        <f>(Table2[[#This Row],[Close Price]]/Table2[[#This Row],[Day Low]])-1</f>
        <v>8.5531004989307657E-3</v>
      </c>
      <c r="AD629" s="1">
        <f>(Table2[[#This Row],[Day High]]/Table2[[#This Row],[Close Price]])-1</f>
        <v>1.2014134275618371E-2</v>
      </c>
      <c r="AE629" s="1">
        <f>(Table2[[#This Row],[Close Price]]/Table2[[#This Row],[Current Week Low]])-1</f>
        <v>8.5531004989307657E-3</v>
      </c>
      <c r="AF629" s="1">
        <f>(Table2[[#This Row],[Current Week High]]/Table2[[#This Row],[Close Price]])-1</f>
        <v>2.0494699646643078E-2</v>
      </c>
      <c r="AG629" s="1">
        <f>(Table2[[#This Row],[Close Price]]/Table2[[#This Row],[Current Month Low]])-1</f>
        <v>8.5531004989307657E-3</v>
      </c>
      <c r="AH629" s="1">
        <f>(Table2[[#This Row],[Current Month High]]/Table2[[#This Row],[Close Price]])-1</f>
        <v>2.5159010600706688E-2</v>
      </c>
      <c r="AI629">
        <v>12.508833922261401</v>
      </c>
      <c r="AJ629">
        <v>21.4383796773086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0.1</v>
      </c>
      <c r="AM629" t="s">
        <v>3203</v>
      </c>
      <c r="AN629">
        <v>5.22</v>
      </c>
      <c r="AO629" t="s">
        <v>3203</v>
      </c>
      <c r="AP629">
        <v>-8.2305254874565997E-2</v>
      </c>
      <c r="AQ629">
        <f>(Table2[[#This Row],[Sharpe Ratio]]-AVERAGE(Table2[Sharpe Ratio]))/_xlfn.STDEV.P(Table2[Sharpe Ratio])</f>
        <v>-1.7369925932455159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-2.283134895067545</v>
      </c>
      <c r="AS629">
        <f>_xlfn.RANK.AVG(Table2[[#This Row],[1Y Return vs Nifty Z-Score]],Table2[1Y Return vs Nifty Z-Score])</f>
        <v>604</v>
      </c>
      <c r="AT629">
        <f>_xlfn.RANK.AVG(Table2[[#This Row],[6M Return vs Nifty Z-Score]],Table2[6M Return vs Nifty Z-Score])</f>
        <v>409</v>
      </c>
      <c r="AU629">
        <f>_xlfn.RANK.AVG(Table2[[#This Row],[Sharpe Ratio Z-Score]],Table2[Sharpe Ratio Z-Score])</f>
        <v>707</v>
      </c>
      <c r="AV629">
        <f>(Table2[[#This Row],[Rank 1Y]]+Table2[[#This Row],[Rank 6M]]+Table2[[#This Row],[Rank Sharpe]])/3</f>
        <v>573.33333333333337</v>
      </c>
    </row>
    <row r="630" spans="1:48" hidden="1" x14ac:dyDescent="0.3">
      <c r="A630" t="s">
        <v>624</v>
      </c>
      <c r="B630" t="s">
        <v>625</v>
      </c>
      <c r="C630" t="s">
        <v>3161</v>
      </c>
      <c r="D630" t="s">
        <v>51</v>
      </c>
      <c r="E630">
        <v>30583.6860991049</v>
      </c>
      <c r="F630">
        <v>1803.8</v>
      </c>
      <c r="G630">
        <v>-15.5829467983818</v>
      </c>
      <c r="H630">
        <f>(Table2[[#This Row],[1Y Return vs Nifty]]-AVERAGE(Table2[1Y Return vs Nifty]))/_xlfn.STDEV.P(Table2[1Y Return vs Nifty])</f>
        <v>-0.69492975117700628</v>
      </c>
      <c r="I630">
        <v>8.4218128644434493</v>
      </c>
      <c r="J630">
        <f>(Table2[[#This Row],[1M Return vs Nifty]]-AVERAGE(Table2[1M Return vs Nifty]))/_xlfn.STDEV.P(Table2[1M Return vs Nifty])</f>
        <v>0.80835767601235409</v>
      </c>
      <c r="K630">
        <v>-3.0536373453322998</v>
      </c>
      <c r="L630">
        <f>(Table2[[#This Row],[6M Return vs Nifty]]-AVERAGE(Table2[6M Return vs Nifty]))/_xlfn.STDEV.P(Table2[6M Return vs Nifty])</f>
        <v>-0.39309103930226175</v>
      </c>
      <c r="M630">
        <v>13.563014208152399</v>
      </c>
      <c r="N630">
        <f>(Table2[[#This Row],[1W Return vs Nifty]]-AVERAGE(Table2[1W Return vs Nifty]))/_xlfn.STDEV.P(Table2[1W Return vs Nifty])</f>
        <v>2.7072036614396526</v>
      </c>
      <c r="O630">
        <v>1708.54</v>
      </c>
      <c r="P630">
        <v>1756.6298919768301</v>
      </c>
      <c r="Q630">
        <v>1803.0255267796699</v>
      </c>
      <c r="R630">
        <v>78.089125696711903</v>
      </c>
      <c r="S630">
        <f>(Table2[[#This Row],[Close Price]]-Table2[[#This Row],[20D EMA]])/Table2[[#This Row],[20D EMA]]</f>
        <v>5.5755206199445136E-2</v>
      </c>
      <c r="T630">
        <f>(Table2[[#This Row],[Close Price]]-Table2[[#This Row],[50D EMA]])/Table2[[#This Row],[50D EMA]]</f>
        <v>2.6852616045424799E-2</v>
      </c>
      <c r="U630">
        <f>(Table2[[#This Row],[Close Price]]-Table2[[#This Row],[200D EMA]])/Table2[[#This Row],[200D EMA]]</f>
        <v>4.2954090711810433E-4</v>
      </c>
      <c r="V630">
        <v>1.7525117662790299</v>
      </c>
      <c r="W630">
        <v>1793.45</v>
      </c>
      <c r="X630">
        <v>1849.5</v>
      </c>
      <c r="Y630">
        <v>1600</v>
      </c>
      <c r="Z630">
        <v>1871.7</v>
      </c>
      <c r="AA630">
        <v>1600</v>
      </c>
      <c r="AB630">
        <v>1871.7</v>
      </c>
      <c r="AC630" s="1">
        <f>(Table2[[#This Row],[Close Price]]/Table2[[#This Row],[Day Low]])-1</f>
        <v>5.7710000278792251E-3</v>
      </c>
      <c r="AD630" s="1">
        <f>(Table2[[#This Row],[Day High]]/Table2[[#This Row],[Close Price]])-1</f>
        <v>2.5335403038030835E-2</v>
      </c>
      <c r="AE630" s="1">
        <f>(Table2[[#This Row],[Close Price]]/Table2[[#This Row],[Current Week Low]])-1</f>
        <v>0.12737500000000002</v>
      </c>
      <c r="AF630" s="1">
        <f>(Table2[[#This Row],[Current Week High]]/Table2[[#This Row],[Close Price]])-1</f>
        <v>3.764275418560814E-2</v>
      </c>
      <c r="AG630" s="1">
        <f>(Table2[[#This Row],[Close Price]]/Table2[[#This Row],[Current Month Low]])-1</f>
        <v>0.12737500000000002</v>
      </c>
      <c r="AH630" s="1">
        <f>(Table2[[#This Row],[Current Month High]]/Table2[[#This Row],[Close Price]])-1</f>
        <v>3.764275418560814E-2</v>
      </c>
      <c r="AI630">
        <v>23.126178068521899</v>
      </c>
      <c r="AJ630">
        <v>13.7541779655672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-0.06</v>
      </c>
      <c r="AM630" t="s">
        <v>3202</v>
      </c>
      <c r="AN630">
        <v>9.48</v>
      </c>
      <c r="AO630" t="s">
        <v>3203</v>
      </c>
      <c r="AP630">
        <v>-8.5902125703593998E-2</v>
      </c>
      <c r="AQ630">
        <f>(Table2[[#This Row],[Sharpe Ratio]]-AVERAGE(Table2[Sharpe Ratio]))/_xlfn.STDEV.P(Table2[Sharpe Ratio])</f>
        <v>-1.7799034152633244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569</v>
      </c>
      <c r="AT630">
        <f>_xlfn.RANK.AVG(Table2[[#This Row],[6M Return vs Nifty Z-Score]],Table2[6M Return vs Nifty Z-Score])</f>
        <v>444</v>
      </c>
      <c r="AU630">
        <f>_xlfn.RANK.AVG(Table2[[#This Row],[Sharpe Ratio Z-Score]],Table2[Sharpe Ratio Z-Score])</f>
        <v>710</v>
      </c>
      <c r="AV630">
        <f>(Table2[[#This Row],[Rank 1Y]]+Table2[[#This Row],[Rank 6M]]+Table2[[#This Row],[Rank Sharpe]])/3</f>
        <v>574.33333333333337</v>
      </c>
    </row>
    <row r="631" spans="1:48" hidden="1" x14ac:dyDescent="0.3">
      <c r="A631" t="s">
        <v>326</v>
      </c>
      <c r="B631" t="s">
        <v>327</v>
      </c>
      <c r="C631" t="s">
        <v>3155</v>
      </c>
      <c r="D631" t="s">
        <v>189</v>
      </c>
      <c r="E631">
        <v>81638.902461089994</v>
      </c>
      <c r="F631">
        <v>725.7</v>
      </c>
      <c r="G631">
        <v>9.0244349883062203</v>
      </c>
      <c r="H631">
        <f>(Table2[[#This Row],[1Y Return vs Nifty]]-AVERAGE(Table2[1Y Return vs Nifty]))/_xlfn.STDEV.P(Table2[1Y Return vs Nifty])</f>
        <v>-0.25932932667300485</v>
      </c>
      <c r="I631">
        <v>-0.56206936158611898</v>
      </c>
      <c r="J631">
        <f>(Table2[[#This Row],[1M Return vs Nifty]]-AVERAGE(Table2[1M Return vs Nifty]))/_xlfn.STDEV.P(Table2[1M Return vs Nifty])</f>
        <v>-0.1365897967510043</v>
      </c>
      <c r="K631">
        <v>-28.148550662801199</v>
      </c>
      <c r="L631">
        <f>(Table2[[#This Row],[6M Return vs Nifty]]-AVERAGE(Table2[6M Return vs Nifty]))/_xlfn.STDEV.P(Table2[6M Return vs Nifty])</f>
        <v>-1.207196128267084</v>
      </c>
      <c r="M631">
        <v>3.2510429494817399</v>
      </c>
      <c r="N631">
        <f>(Table2[[#This Row],[1W Return vs Nifty]]-AVERAGE(Table2[1W Return vs Nifty]))/_xlfn.STDEV.P(Table2[1W Return vs Nifty])</f>
        <v>8.9183544328552855E-2</v>
      </c>
      <c r="O631">
        <v>732.41</v>
      </c>
      <c r="P631">
        <v>768.08004210098295</v>
      </c>
      <c r="Q631">
        <v>869.81068082287004</v>
      </c>
      <c r="R631">
        <v>59.463433576084</v>
      </c>
      <c r="S631" s="1">
        <f>(Table2[[#This Row],[Close Price]]-Table2[[#This Row],[20D EMA]])/Table2[[#This Row],[20D EMA]]</f>
        <v>-9.1615352056906973E-3</v>
      </c>
      <c r="T631" s="1">
        <f>(Table2[[#This Row],[Close Price]]-Table2[[#This Row],[50D EMA]])/Table2[[#This Row],[50D EMA]]</f>
        <v>-5.5176595898856866E-2</v>
      </c>
      <c r="U631" s="1">
        <f>(Table2[[#This Row],[Close Price]]-Table2[[#This Row],[200D EMA]])/Table2[[#This Row],[200D EMA]]</f>
        <v>-0.16568051416261809</v>
      </c>
      <c r="V631">
        <v>0.435856500074422</v>
      </c>
      <c r="W631">
        <v>722.05</v>
      </c>
      <c r="X631">
        <v>746.65</v>
      </c>
      <c r="Y631">
        <v>706.35</v>
      </c>
      <c r="Z631">
        <v>752</v>
      </c>
      <c r="AA631">
        <v>706.35</v>
      </c>
      <c r="AB631">
        <v>752</v>
      </c>
      <c r="AC631" s="1">
        <f>(Table2[[#This Row],[Close Price]]/Table2[[#This Row],[Day Low]])-1</f>
        <v>5.0550515892251457E-3</v>
      </c>
      <c r="AD631" s="1">
        <f>(Table2[[#This Row],[Day High]]/Table2[[#This Row],[Close Price]])-1</f>
        <v>2.8868678517293578E-2</v>
      </c>
      <c r="AE631" s="1">
        <f>(Table2[[#This Row],[Close Price]]/Table2[[#This Row],[Current Week Low]])-1</f>
        <v>2.7394351242302051E-2</v>
      </c>
      <c r="AF631" s="1">
        <f>(Table2[[#This Row],[Current Week High]]/Table2[[#This Row],[Close Price]])-1</f>
        <v>3.6240870883285092E-2</v>
      </c>
      <c r="AG631" s="1">
        <f>(Table2[[#This Row],[Close Price]]/Table2[[#This Row],[Current Month Low]])-1</f>
        <v>2.7394351242302051E-2</v>
      </c>
      <c r="AH631" s="1">
        <f>(Table2[[#This Row],[Current Month High]]/Table2[[#This Row],[Close Price]])-1</f>
        <v>3.6240870883285092E-2</v>
      </c>
      <c r="AI631">
        <v>73.542786275320296</v>
      </c>
      <c r="AJ631">
        <v>37.703984819734302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-0.06</v>
      </c>
      <c r="AM631" t="s">
        <v>3202</v>
      </c>
      <c r="AN631">
        <v>4.8899999999999997</v>
      </c>
      <c r="AO631" t="s">
        <v>3203</v>
      </c>
      <c r="AP631">
        <v>-2.8655376838354001E-2</v>
      </c>
      <c r="AQ631">
        <f>(Table2[[#This Row],[Sharpe Ratio]]-AVERAGE(Table2[Sharpe Ratio]))/_xlfn.STDEV.P(Table2[Sharpe Ratio])</f>
        <v>-1.0969472657598058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388</v>
      </c>
      <c r="AT631">
        <f>_xlfn.RANK.AVG(Table2[[#This Row],[6M Return vs Nifty Z-Score]],Table2[6M Return vs Nifty Z-Score])</f>
        <v>702</v>
      </c>
      <c r="AU631">
        <f>_xlfn.RANK.AVG(Table2[[#This Row],[Sharpe Ratio Z-Score]],Table2[Sharpe Ratio Z-Score])</f>
        <v>634</v>
      </c>
      <c r="AV631">
        <f>(Table2[[#This Row],[Rank 1Y]]+Table2[[#This Row],[Rank 6M]]+Table2[[#This Row],[Rank Sharpe]])/3</f>
        <v>574.66666666666663</v>
      </c>
    </row>
    <row r="632" spans="1:48" hidden="1" x14ac:dyDescent="0.3">
      <c r="A632" t="s">
        <v>1107</v>
      </c>
      <c r="B632" t="s">
        <v>1108</v>
      </c>
      <c r="C632" t="s">
        <v>3171</v>
      </c>
      <c r="D632" t="s">
        <v>475</v>
      </c>
      <c r="E632">
        <v>11545.7619082</v>
      </c>
      <c r="F632">
        <v>861.1</v>
      </c>
      <c r="G632">
        <v>-28.4405428277331</v>
      </c>
      <c r="H632">
        <f>(Table2[[#This Row],[1Y Return vs Nifty]]-AVERAGE(Table2[1Y Return vs Nifty]))/_xlfn.STDEV.P(Table2[1Y Return vs Nifty])</f>
        <v>-0.9225352045745826</v>
      </c>
      <c r="I632">
        <v>-4.5441641954956697</v>
      </c>
      <c r="J632">
        <f>(Table2[[#This Row],[1M Return vs Nifty]]-AVERAGE(Table2[1M Return vs Nifty]))/_xlfn.STDEV.P(Table2[1M Return vs Nifty])</f>
        <v>-0.5554366109606178</v>
      </c>
      <c r="K632">
        <v>-4.7205999032364403</v>
      </c>
      <c r="L632">
        <f>(Table2[[#This Row],[6M Return vs Nifty]]-AVERAGE(Table2[6M Return vs Nifty]))/_xlfn.STDEV.P(Table2[6M Return vs Nifty])</f>
        <v>-0.44716903847028017</v>
      </c>
      <c r="M632">
        <v>5.4216901349829403</v>
      </c>
      <c r="N632">
        <f>(Table2[[#This Row],[1W Return vs Nifty]]-AVERAGE(Table2[1W Return vs Nifty]))/_xlfn.STDEV.P(Table2[1W Return vs Nifty])</f>
        <v>0.64027099950492761</v>
      </c>
      <c r="O632">
        <v>864.93</v>
      </c>
      <c r="P632">
        <v>890.89067822742595</v>
      </c>
      <c r="Q632">
        <v>889.86846211924296</v>
      </c>
      <c r="R632">
        <v>59.244380206442102</v>
      </c>
      <c r="S632">
        <f>(Table2[[#This Row],[Close Price]]-Table2[[#This Row],[20D EMA]])/Table2[[#This Row],[20D EMA]]</f>
        <v>-4.4281040084167824E-3</v>
      </c>
      <c r="T632">
        <f>(Table2[[#This Row],[Close Price]]-Table2[[#This Row],[50D EMA]])/Table2[[#This Row],[50D EMA]]</f>
        <v>-3.3439207475713405E-2</v>
      </c>
      <c r="U632">
        <f>(Table2[[#This Row],[Close Price]]-Table2[[#This Row],[200D EMA]])/Table2[[#This Row],[200D EMA]]</f>
        <v>-3.2328892801448614E-2</v>
      </c>
      <c r="V632">
        <v>0.271921815148226</v>
      </c>
      <c r="W632">
        <v>857.35</v>
      </c>
      <c r="X632">
        <v>878.25</v>
      </c>
      <c r="Y632">
        <v>830</v>
      </c>
      <c r="Z632">
        <v>878.25</v>
      </c>
      <c r="AA632">
        <v>830</v>
      </c>
      <c r="AB632">
        <v>878.25</v>
      </c>
      <c r="AC632" s="1">
        <f>(Table2[[#This Row],[Close Price]]/Table2[[#This Row],[Day Low]])-1</f>
        <v>4.3739429637836835E-3</v>
      </c>
      <c r="AD632" s="1">
        <f>(Table2[[#This Row],[Day High]]/Table2[[#This Row],[Close Price]])-1</f>
        <v>1.9916386017884147E-2</v>
      </c>
      <c r="AE632" s="1">
        <f>(Table2[[#This Row],[Close Price]]/Table2[[#This Row],[Current Week Low]])-1</f>
        <v>3.7469879518072347E-2</v>
      </c>
      <c r="AF632" s="1">
        <f>(Table2[[#This Row],[Current Week High]]/Table2[[#This Row],[Close Price]])-1</f>
        <v>1.9916386017884147E-2</v>
      </c>
      <c r="AG632" s="1">
        <f>(Table2[[#This Row],[Close Price]]/Table2[[#This Row],[Current Month Low]])-1</f>
        <v>3.7469879518072347E-2</v>
      </c>
      <c r="AH632" s="1">
        <f>(Table2[[#This Row],[Current Month High]]/Table2[[#This Row],[Close Price]])-1</f>
        <v>1.9916386017884147E-2</v>
      </c>
      <c r="AI632">
        <v>24.375798397398601</v>
      </c>
      <c r="AJ632">
        <v>13.072024161250001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0.01</v>
      </c>
      <c r="AM632" t="s">
        <v>3203</v>
      </c>
      <c r="AN632">
        <v>7.32</v>
      </c>
      <c r="AO632" t="s">
        <v>3203</v>
      </c>
      <c r="AP632">
        <v>-2.1519049521541999E-2</v>
      </c>
      <c r="AQ632">
        <f>(Table2[[#This Row],[Sharpe Ratio]]-AVERAGE(Table2[Sharpe Ratio]))/_xlfn.STDEV.P(Table2[Sharpe Ratio])</f>
        <v>-1.0118105772579011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635</v>
      </c>
      <c r="AT632">
        <f>_xlfn.RANK.AVG(Table2[[#This Row],[6M Return vs Nifty Z-Score]],Table2[6M Return vs Nifty Z-Score])</f>
        <v>469</v>
      </c>
      <c r="AU632">
        <f>_xlfn.RANK.AVG(Table2[[#This Row],[Sharpe Ratio Z-Score]],Table2[Sharpe Ratio Z-Score])</f>
        <v>621</v>
      </c>
      <c r="AV632">
        <f>(Table2[[#This Row],[Rank 1Y]]+Table2[[#This Row],[Rank 6M]]+Table2[[#This Row],[Rank Sharpe]])/3</f>
        <v>575</v>
      </c>
    </row>
    <row r="633" spans="1:48" hidden="1" x14ac:dyDescent="0.3">
      <c r="A633" t="s">
        <v>1859</v>
      </c>
      <c r="B633" t="s">
        <v>1860</v>
      </c>
      <c r="C633" t="s">
        <v>3157</v>
      </c>
      <c r="D633" t="s">
        <v>54</v>
      </c>
      <c r="E633">
        <v>4183.0888588400003</v>
      </c>
      <c r="F633">
        <v>46.84</v>
      </c>
      <c r="G633">
        <v>-3.66226073205836</v>
      </c>
      <c r="H633">
        <f>(Table2[[#This Row],[1Y Return vs Nifty]]-AVERAGE(Table2[1Y Return vs Nifty]))/_xlfn.STDEV.P(Table2[1Y Return vs Nifty])</f>
        <v>-0.4839094989664065</v>
      </c>
      <c r="I633">
        <v>-17.284404272562</v>
      </c>
      <c r="J633">
        <f>(Table2[[#This Row],[1M Return vs Nifty]]-AVERAGE(Table2[1M Return vs Nifty]))/_xlfn.STDEV.P(Table2[1M Return vs Nifty])</f>
        <v>-1.8954873106838781</v>
      </c>
      <c r="K633">
        <v>-34.037691740020001</v>
      </c>
      <c r="L633">
        <f>(Table2[[#This Row],[6M Return vs Nifty]]-AVERAGE(Table2[6M Return vs Nifty]))/_xlfn.STDEV.P(Table2[6M Return vs Nifty])</f>
        <v>-1.3982459900435809</v>
      </c>
      <c r="M633">
        <v>-0.61514383215608903</v>
      </c>
      <c r="N633">
        <f>(Table2[[#This Row],[1W Return vs Nifty]]-AVERAGE(Table2[1W Return vs Nifty]))/_xlfn.STDEV.P(Table2[1W Return vs Nifty])</f>
        <v>-0.89237027471706709</v>
      </c>
      <c r="O633">
        <v>48.08</v>
      </c>
      <c r="P633">
        <v>53.587961883793703</v>
      </c>
      <c r="Q633">
        <v>59.051514439518897</v>
      </c>
      <c r="R633">
        <v>47.769095106944903</v>
      </c>
      <c r="S633">
        <f>(Table2[[#This Row],[Close Price]]-Table2[[#This Row],[20D EMA]])/Table2[[#This Row],[20D EMA]]</f>
        <v>-2.5790349417637165E-2</v>
      </c>
      <c r="T633">
        <f>(Table2[[#This Row],[Close Price]]-Table2[[#This Row],[50D EMA]])/Table2[[#This Row],[50D EMA]]</f>
        <v>-0.12592309254878467</v>
      </c>
      <c r="U633">
        <f>(Table2[[#This Row],[Close Price]]-Table2[[#This Row],[200D EMA]])/Table2[[#This Row],[200D EMA]]</f>
        <v>-0.20679426354130237</v>
      </c>
      <c r="V633">
        <v>0.94714935398332101</v>
      </c>
      <c r="W633">
        <v>46.17</v>
      </c>
      <c r="X633">
        <v>47.42</v>
      </c>
      <c r="Y633">
        <v>45.01</v>
      </c>
      <c r="Z633">
        <v>47.86</v>
      </c>
      <c r="AA633">
        <v>45.01</v>
      </c>
      <c r="AB633">
        <v>47.86</v>
      </c>
      <c r="AC633" s="1">
        <f>(Table2[[#This Row],[Close Price]]/Table2[[#This Row],[Day Low]])-1</f>
        <v>1.4511587611002907E-2</v>
      </c>
      <c r="AD633" s="1">
        <f>(Table2[[#This Row],[Day High]]/Table2[[#This Row],[Close Price]])-1</f>
        <v>1.2382578992314208E-2</v>
      </c>
      <c r="AE633" s="1">
        <f>(Table2[[#This Row],[Close Price]]/Table2[[#This Row],[Current Week Low]])-1</f>
        <v>4.0657631637414093E-2</v>
      </c>
      <c r="AF633" s="1">
        <f>(Table2[[#This Row],[Current Week High]]/Table2[[#This Row],[Close Price]])-1</f>
        <v>2.1776259607173332E-2</v>
      </c>
      <c r="AG633" s="1">
        <f>(Table2[[#This Row],[Close Price]]/Table2[[#This Row],[Current Month Low]])-1</f>
        <v>4.0657631637414093E-2</v>
      </c>
      <c r="AH633" s="1">
        <f>(Table2[[#This Row],[Current Month High]]/Table2[[#This Row],[Close Price]])-1</f>
        <v>2.1776259607173332E-2</v>
      </c>
      <c r="AI633">
        <v>112.702818104184</v>
      </c>
      <c r="AJ633">
        <v>27.196198234894698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-0.28999999999999998</v>
      </c>
      <c r="AM633" t="s">
        <v>3202</v>
      </c>
      <c r="AN633">
        <v>0.54</v>
      </c>
      <c r="AO633" t="s">
        <v>3203</v>
      </c>
      <c r="AP633">
        <v>1.5035089517E-3</v>
      </c>
      <c r="AQ633">
        <f>(Table2[[#This Row],[Sharpe Ratio]]-AVERAGE(Table2[Sharpe Ratio]))/_xlfn.STDEV.P(Table2[Sharpe Ratio])</f>
        <v>-0.73715047518611077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483</v>
      </c>
      <c r="AT633">
        <f>_xlfn.RANK.AVG(Table2[[#This Row],[6M Return vs Nifty Z-Score]],Table2[6M Return vs Nifty Z-Score])</f>
        <v>722</v>
      </c>
      <c r="AU633">
        <f>_xlfn.RANK.AVG(Table2[[#This Row],[Sharpe Ratio Z-Score]],Table2[Sharpe Ratio Z-Score])</f>
        <v>520</v>
      </c>
      <c r="AV633">
        <f>(Table2[[#This Row],[Rank 1Y]]+Table2[[#This Row],[Rank 6M]]+Table2[[#This Row],[Rank Sharpe]])/3</f>
        <v>575</v>
      </c>
    </row>
    <row r="634" spans="1:48" hidden="1" x14ac:dyDescent="0.3">
      <c r="A634" t="s">
        <v>899</v>
      </c>
      <c r="B634" t="s">
        <v>900</v>
      </c>
      <c r="C634" t="s">
        <v>3167</v>
      </c>
      <c r="D634" t="s">
        <v>568</v>
      </c>
      <c r="E634">
        <v>17304.442736820001</v>
      </c>
      <c r="F634">
        <v>1548.3</v>
      </c>
      <c r="G634">
        <v>-23.244487918554999</v>
      </c>
      <c r="H634">
        <f>(Table2[[#This Row],[1Y Return vs Nifty]]-AVERAGE(Table2[1Y Return vs Nifty]))/_xlfn.STDEV.P(Table2[1Y Return vs Nifty])</f>
        <v>-0.83055452398838037</v>
      </c>
      <c r="I634">
        <v>-9.4443185993851095</v>
      </c>
      <c r="J634">
        <f>(Table2[[#This Row],[1M Return vs Nifty]]-AVERAGE(Table2[1M Return vs Nifty]))/_xlfn.STDEV.P(Table2[1M Return vs Nifty])</f>
        <v>-1.0708472545562842</v>
      </c>
      <c r="K634">
        <v>-12.097877411003401</v>
      </c>
      <c r="L634">
        <f>(Table2[[#This Row],[6M Return vs Nifty]]-AVERAGE(Table2[6M Return vs Nifty]))/_xlfn.STDEV.P(Table2[6M Return vs Nifty])</f>
        <v>-0.6864955938482592</v>
      </c>
      <c r="M634">
        <v>3.4192554330301399</v>
      </c>
      <c r="N634">
        <f>(Table2[[#This Row],[1W Return vs Nifty]]-AVERAGE(Table2[1W Return vs Nifty]))/_xlfn.STDEV.P(Table2[1W Return vs Nifty])</f>
        <v>0.13188960457951035</v>
      </c>
      <c r="O634">
        <v>1578.72</v>
      </c>
      <c r="P634">
        <v>1630.4117798207001</v>
      </c>
      <c r="Q634">
        <v>1615.61566490568</v>
      </c>
      <c r="R634">
        <v>40.886182083734298</v>
      </c>
      <c r="S634">
        <f>(Table2[[#This Row],[Close Price]]-Table2[[#This Row],[20D EMA]])/Table2[[#This Row],[20D EMA]]</f>
        <v>-1.9268774703557357E-2</v>
      </c>
      <c r="T634">
        <f>(Table2[[#This Row],[Close Price]]-Table2[[#This Row],[50D EMA]])/Table2[[#This Row],[50D EMA]]</f>
        <v>-5.0362602157922418E-2</v>
      </c>
      <c r="U634">
        <f>(Table2[[#This Row],[Close Price]]-Table2[[#This Row],[200D EMA]])/Table2[[#This Row],[200D EMA]]</f>
        <v>-4.1665642620276229E-2</v>
      </c>
      <c r="V634">
        <v>1.1626225455708601</v>
      </c>
      <c r="W634">
        <v>1530.9</v>
      </c>
      <c r="X634">
        <v>1554.85</v>
      </c>
      <c r="Y634">
        <v>1497.4</v>
      </c>
      <c r="Z634">
        <v>1612</v>
      </c>
      <c r="AA634">
        <v>1497.4</v>
      </c>
      <c r="AB634">
        <v>1612</v>
      </c>
      <c r="AC634" s="1">
        <f>(Table2[[#This Row],[Close Price]]/Table2[[#This Row],[Day Low]])-1</f>
        <v>1.1365863217714933E-2</v>
      </c>
      <c r="AD634" s="1">
        <f>(Table2[[#This Row],[Day High]]/Table2[[#This Row],[Close Price]])-1</f>
        <v>4.2304462959374955E-3</v>
      </c>
      <c r="AE634" s="1">
        <f>(Table2[[#This Row],[Close Price]]/Table2[[#This Row],[Current Week Low]])-1</f>
        <v>3.399225323894739E-2</v>
      </c>
      <c r="AF634" s="1">
        <f>(Table2[[#This Row],[Current Week High]]/Table2[[#This Row],[Close Price]])-1</f>
        <v>4.1141897565071472E-2</v>
      </c>
      <c r="AG634" s="1">
        <f>(Table2[[#This Row],[Close Price]]/Table2[[#This Row],[Current Month Low]])-1</f>
        <v>3.399225323894739E-2</v>
      </c>
      <c r="AH634" s="1">
        <f>(Table2[[#This Row],[Current Month High]]/Table2[[#This Row],[Close Price]])-1</f>
        <v>4.1141897565071472E-2</v>
      </c>
      <c r="AI634">
        <v>22.8411806497448</v>
      </c>
      <c r="AJ634">
        <v>18.163779287186099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-0.02</v>
      </c>
      <c r="AM634" t="s">
        <v>3202</v>
      </c>
      <c r="AN634">
        <v>-5.73</v>
      </c>
      <c r="AO634" t="s">
        <v>3202</v>
      </c>
      <c r="AQ634">
        <f>(Table2[[#This Row],[Sharpe Ratio]]-AVERAGE(Table2[Sharpe Ratio]))/_xlfn.STDEV.P(Table2[Sharpe Ratio])</f>
        <v>-0.75508740094610949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612</v>
      </c>
      <c r="AT634">
        <f>_xlfn.RANK.AVG(Table2[[#This Row],[6M Return vs Nifty Z-Score]],Table2[6M Return vs Nifty Z-Score])</f>
        <v>567</v>
      </c>
      <c r="AU634">
        <f>_xlfn.RANK.AVG(Table2[[#This Row],[Sharpe Ratio Z-Score]],Table2[Sharpe Ratio Z-Score])</f>
        <v>547.5</v>
      </c>
      <c r="AV634">
        <f>(Table2[[#This Row],[Rank 1Y]]+Table2[[#This Row],[Rank 6M]]+Table2[[#This Row],[Rank Sharpe]])/3</f>
        <v>575.5</v>
      </c>
    </row>
    <row r="635" spans="1:48" hidden="1" x14ac:dyDescent="0.3">
      <c r="A635" t="s">
        <v>1190</v>
      </c>
      <c r="B635" t="s">
        <v>1191</v>
      </c>
      <c r="C635" t="s">
        <v>3167</v>
      </c>
      <c r="D635" t="s">
        <v>1192</v>
      </c>
      <c r="E635">
        <v>10272.612929999999</v>
      </c>
      <c r="F635">
        <v>1130.8499999999999</v>
      </c>
      <c r="G635">
        <v>-4.3862615276364503</v>
      </c>
      <c r="H635">
        <f>(Table2[[#This Row],[1Y Return vs Nifty]]-AVERAGE(Table2[1Y Return vs Nifty]))/_xlfn.STDEV.P(Table2[1Y Return vs Nifty])</f>
        <v>-0.4967257772941423</v>
      </c>
      <c r="I635">
        <v>1.49038987993496</v>
      </c>
      <c r="J635">
        <f>(Table2[[#This Row],[1M Return vs Nifty]]-AVERAGE(Table2[1M Return vs Nifty]))/_xlfn.STDEV.P(Table2[1M Return vs Nifty])</f>
        <v>7.9293061508847462E-2</v>
      </c>
      <c r="K635">
        <v>-24.744638137089499</v>
      </c>
      <c r="L635">
        <f>(Table2[[#This Row],[6M Return vs Nifty]]-AVERAGE(Table2[6M Return vs Nifty]))/_xlfn.STDEV.P(Table2[6M Return vs Nifty])</f>
        <v>-1.0967696655606372</v>
      </c>
      <c r="M635">
        <v>2.08069413027971</v>
      </c>
      <c r="N635">
        <f>(Table2[[#This Row],[1W Return vs Nifty]]-AVERAGE(Table2[1W Return vs Nifty]))/_xlfn.STDEV.P(Table2[1W Return vs Nifty])</f>
        <v>-0.20794652671696348</v>
      </c>
      <c r="O635">
        <v>1126.8399999999999</v>
      </c>
      <c r="P635">
        <v>1152.48088560726</v>
      </c>
      <c r="Q635">
        <v>1176.21686588792</v>
      </c>
      <c r="R635">
        <v>54.482145031046201</v>
      </c>
      <c r="S635">
        <f>(Table2[[#This Row],[Close Price]]-Table2[[#This Row],[20D EMA]])/Table2[[#This Row],[20D EMA]]</f>
        <v>3.5586241169997439E-3</v>
      </c>
      <c r="T635">
        <f>(Table2[[#This Row],[Close Price]]-Table2[[#This Row],[50D EMA]])/Table2[[#This Row],[50D EMA]]</f>
        <v>-1.876897558770569E-2</v>
      </c>
      <c r="U635">
        <f>(Table2[[#This Row],[Close Price]]-Table2[[#This Row],[200D EMA]])/Table2[[#This Row],[200D EMA]]</f>
        <v>-3.8570154198284579E-2</v>
      </c>
      <c r="V635">
        <v>0.37669326177159401</v>
      </c>
      <c r="W635">
        <v>1122.3499999999999</v>
      </c>
      <c r="X635">
        <v>1145</v>
      </c>
      <c r="Y635">
        <v>1103.4000000000001</v>
      </c>
      <c r="Z635">
        <v>1146</v>
      </c>
      <c r="AA635">
        <v>1103.4000000000001</v>
      </c>
      <c r="AB635">
        <v>1160.5</v>
      </c>
      <c r="AC635" s="1">
        <f>(Table2[[#This Row],[Close Price]]/Table2[[#This Row],[Day Low]])-1</f>
        <v>7.5733951084777651E-3</v>
      </c>
      <c r="AD635" s="1">
        <f>(Table2[[#This Row],[Day High]]/Table2[[#This Row],[Close Price]])-1</f>
        <v>1.2512711677057142E-2</v>
      </c>
      <c r="AE635" s="1">
        <f>(Table2[[#This Row],[Close Price]]/Table2[[#This Row],[Current Week Low]])-1</f>
        <v>2.48776508972266E-2</v>
      </c>
      <c r="AF635" s="1">
        <f>(Table2[[#This Row],[Current Week High]]/Table2[[#This Row],[Close Price]])-1</f>
        <v>1.3397002254941004E-2</v>
      </c>
      <c r="AG635" s="1">
        <f>(Table2[[#This Row],[Close Price]]/Table2[[#This Row],[Current Month Low]])-1</f>
        <v>2.48776508972266E-2</v>
      </c>
      <c r="AH635" s="1">
        <f>(Table2[[#This Row],[Current Month High]]/Table2[[#This Row],[Close Price]])-1</f>
        <v>2.6219215634257553E-2</v>
      </c>
      <c r="AI635">
        <v>33.253747181323803</v>
      </c>
      <c r="AJ635">
        <v>41.082901877612102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0</v>
      </c>
      <c r="AM635" t="s">
        <v>3204</v>
      </c>
      <c r="AN635">
        <v>3.74</v>
      </c>
      <c r="AO635" t="s">
        <v>3203</v>
      </c>
      <c r="AQ635">
        <f>(Table2[[#This Row],[Sharpe Ratio]]-AVERAGE(Table2[Sharpe Ratio]))/_xlfn.STDEV.P(Table2[Sharpe Ratio])</f>
        <v>-0.75508740094610949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492</v>
      </c>
      <c r="AT635">
        <f>_xlfn.RANK.AVG(Table2[[#This Row],[6M Return vs Nifty Z-Score]],Table2[6M Return vs Nifty Z-Score])</f>
        <v>689</v>
      </c>
      <c r="AU635">
        <f>_xlfn.RANK.AVG(Table2[[#This Row],[Sharpe Ratio Z-Score]],Table2[Sharpe Ratio Z-Score])</f>
        <v>547.5</v>
      </c>
      <c r="AV635">
        <f>(Table2[[#This Row],[Rank 1Y]]+Table2[[#This Row],[Rank 6M]]+Table2[[#This Row],[Rank Sharpe]])/3</f>
        <v>576.16666666666663</v>
      </c>
    </row>
    <row r="636" spans="1:48" hidden="1" x14ac:dyDescent="0.3">
      <c r="A636" t="s">
        <v>891</v>
      </c>
      <c r="B636" t="s">
        <v>892</v>
      </c>
      <c r="C636" t="s">
        <v>3171</v>
      </c>
      <c r="D636" t="s">
        <v>475</v>
      </c>
      <c r="E636">
        <v>17335.504401599999</v>
      </c>
      <c r="F636">
        <v>3540.85</v>
      </c>
      <c r="G636">
        <v>-26.465788518142499</v>
      </c>
      <c r="H636">
        <f>(Table2[[#This Row],[1Y Return vs Nifty]]-AVERAGE(Table2[1Y Return vs Nifty]))/_xlfn.STDEV.P(Table2[1Y Return vs Nifty])</f>
        <v>-0.88757805947862933</v>
      </c>
      <c r="I636">
        <v>4.6201307992684697</v>
      </c>
      <c r="J636">
        <f>(Table2[[#This Row],[1M Return vs Nifty]]-AVERAGE(Table2[1M Return vs Nifty]))/_xlfn.STDEV.P(Table2[1M Return vs Nifty])</f>
        <v>0.40848713348359916</v>
      </c>
      <c r="K636">
        <v>-3.65626552598768</v>
      </c>
      <c r="L636">
        <f>(Table2[[#This Row],[6M Return vs Nifty]]-AVERAGE(Table2[6M Return vs Nifty]))/_xlfn.STDEV.P(Table2[6M Return vs Nifty])</f>
        <v>-0.41264092426973209</v>
      </c>
      <c r="M636">
        <v>4.6737925484821998</v>
      </c>
      <c r="N636">
        <f>(Table2[[#This Row],[1W Return vs Nifty]]-AVERAGE(Table2[1W Return vs Nifty]))/_xlfn.STDEV.P(Table2[1W Return vs Nifty])</f>
        <v>0.45039353787493958</v>
      </c>
      <c r="O636">
        <v>3380.53</v>
      </c>
      <c r="P636">
        <v>3377.6530013229299</v>
      </c>
      <c r="Q636">
        <v>3462.8250366820698</v>
      </c>
      <c r="R636">
        <v>66.400906925939594</v>
      </c>
      <c r="S636">
        <f>(Table2[[#This Row],[Close Price]]-Table2[[#This Row],[20D EMA]])/Table2[[#This Row],[20D EMA]]</f>
        <v>4.7424516274075276E-2</v>
      </c>
      <c r="T636">
        <f>(Table2[[#This Row],[Close Price]]-Table2[[#This Row],[50D EMA]])/Table2[[#This Row],[50D EMA]]</f>
        <v>4.8316685761725806E-2</v>
      </c>
      <c r="U636">
        <f>(Table2[[#This Row],[Close Price]]-Table2[[#This Row],[200D EMA]])/Table2[[#This Row],[200D EMA]]</f>
        <v>2.2532170263124311E-2</v>
      </c>
      <c r="V636">
        <v>1.11191158845719</v>
      </c>
      <c r="W636">
        <v>3449.9</v>
      </c>
      <c r="X636">
        <v>3560.25</v>
      </c>
      <c r="Y636">
        <v>3266.65</v>
      </c>
      <c r="Z636">
        <v>3560.25</v>
      </c>
      <c r="AA636">
        <v>3266.65</v>
      </c>
      <c r="AB636">
        <v>3560.25</v>
      </c>
      <c r="AC636" s="1">
        <f>(Table2[[#This Row],[Close Price]]/Table2[[#This Row],[Day Low]])-1</f>
        <v>2.6363082987912678E-2</v>
      </c>
      <c r="AD636" s="1">
        <f>(Table2[[#This Row],[Day High]]/Table2[[#This Row],[Close Price]])-1</f>
        <v>5.4789104311112613E-3</v>
      </c>
      <c r="AE636" s="1">
        <f>(Table2[[#This Row],[Close Price]]/Table2[[#This Row],[Current Week Low]])-1</f>
        <v>8.3939203771447701E-2</v>
      </c>
      <c r="AF636" s="1">
        <f>(Table2[[#This Row],[Current Week High]]/Table2[[#This Row],[Close Price]])-1</f>
        <v>5.4789104311112613E-3</v>
      </c>
      <c r="AG636" s="1">
        <f>(Table2[[#This Row],[Close Price]]/Table2[[#This Row],[Current Month Low]])-1</f>
        <v>8.3939203771447701E-2</v>
      </c>
      <c r="AH636" s="1">
        <f>(Table2[[#This Row],[Current Month High]]/Table2[[#This Row],[Close Price]])-1</f>
        <v>5.4789104311112613E-3</v>
      </c>
      <c r="AI636">
        <v>12.3868562633266</v>
      </c>
      <c r="AJ636">
        <v>23.119317095220701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0.13</v>
      </c>
      <c r="AM636" t="s">
        <v>3203</v>
      </c>
      <c r="AN636">
        <v>9.93</v>
      </c>
      <c r="AO636" t="s">
        <v>3203</v>
      </c>
      <c r="AP636">
        <v>-3.4951702264343E-2</v>
      </c>
      <c r="AQ636">
        <f>(Table2[[#This Row],[Sharpe Ratio]]-AVERAGE(Table2[Sharpe Ratio]))/_xlfn.STDEV.P(Table2[Sharpe Ratio])</f>
        <v>-1.17206269596663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626</v>
      </c>
      <c r="AT636">
        <f>_xlfn.RANK.AVG(Table2[[#This Row],[6M Return vs Nifty Z-Score]],Table2[6M Return vs Nifty Z-Score])</f>
        <v>455</v>
      </c>
      <c r="AU636">
        <f>_xlfn.RANK.AVG(Table2[[#This Row],[Sharpe Ratio Z-Score]],Table2[Sharpe Ratio Z-Score])</f>
        <v>648</v>
      </c>
      <c r="AV636">
        <f>(Table2[[#This Row],[Rank 1Y]]+Table2[[#This Row],[Rank 6M]]+Table2[[#This Row],[Rank Sharpe]])/3</f>
        <v>576.33333333333337</v>
      </c>
    </row>
    <row r="637" spans="1:48" hidden="1" x14ac:dyDescent="0.3">
      <c r="A637" t="s">
        <v>799</v>
      </c>
      <c r="B637" t="s">
        <v>800</v>
      </c>
      <c r="C637" t="s">
        <v>3168</v>
      </c>
      <c r="D637" t="s">
        <v>801</v>
      </c>
      <c r="E637">
        <v>19694.018658500001</v>
      </c>
      <c r="F637">
        <v>1222.8499999999999</v>
      </c>
      <c r="G637">
        <v>-28.680620051264199</v>
      </c>
      <c r="H637">
        <f>(Table2[[#This Row],[1Y Return vs Nifty]]-AVERAGE(Table2[1Y Return vs Nifty]))/_xlfn.STDEV.P(Table2[1Y Return vs Nifty])</f>
        <v>-0.92678505697214497</v>
      </c>
      <c r="I637">
        <v>-13.212178383254599</v>
      </c>
      <c r="J637">
        <f>(Table2[[#This Row],[1M Return vs Nifty]]-AVERAGE(Table2[1M Return vs Nifty]))/_xlfn.STDEV.P(Table2[1M Return vs Nifty])</f>
        <v>-1.4671602839255151</v>
      </c>
      <c r="K637">
        <v>-5.5325939042933703</v>
      </c>
      <c r="L637">
        <f>(Table2[[#This Row],[6M Return vs Nifty]]-AVERAGE(Table2[6M Return vs Nifty]))/_xlfn.STDEV.P(Table2[6M Return vs Nifty])</f>
        <v>-0.47351096841068724</v>
      </c>
      <c r="M637">
        <v>2.81803755514541</v>
      </c>
      <c r="N637">
        <f>(Table2[[#This Row],[1W Return vs Nifty]]-AVERAGE(Table2[1W Return vs Nifty]))/_xlfn.STDEV.P(Table2[1W Return vs Nifty])</f>
        <v>-2.0748572892677019E-2</v>
      </c>
      <c r="O637">
        <v>1279.06</v>
      </c>
      <c r="P637">
        <v>1343.2713607497101</v>
      </c>
      <c r="Q637">
        <v>1341.1611272945399</v>
      </c>
      <c r="R637">
        <v>38.506907850265399</v>
      </c>
      <c r="S637">
        <f>(Table2[[#This Row],[Close Price]]-Table2[[#This Row],[20D EMA]])/Table2[[#This Row],[20D EMA]]</f>
        <v>-4.394633559019908E-2</v>
      </c>
      <c r="T637">
        <f>(Table2[[#This Row],[Close Price]]-Table2[[#This Row],[50D EMA]])/Table2[[#This Row],[50D EMA]]</f>
        <v>-8.9647828628238072E-2</v>
      </c>
      <c r="U637">
        <f>(Table2[[#This Row],[Close Price]]-Table2[[#This Row],[200D EMA]])/Table2[[#This Row],[200D EMA]]</f>
        <v>-8.8215446218012139E-2</v>
      </c>
      <c r="V637">
        <v>0.695163375392711</v>
      </c>
      <c r="W637">
        <v>1216.6500000000001</v>
      </c>
      <c r="X637">
        <v>1243</v>
      </c>
      <c r="Y637">
        <v>1195</v>
      </c>
      <c r="Z637">
        <v>1243</v>
      </c>
      <c r="AA637">
        <v>1195</v>
      </c>
      <c r="AB637">
        <v>1243</v>
      </c>
      <c r="AC637" s="1">
        <f>(Table2[[#This Row],[Close Price]]/Table2[[#This Row],[Day Low]])-1</f>
        <v>5.0959602186329001E-3</v>
      </c>
      <c r="AD637" s="1">
        <f>(Table2[[#This Row],[Day High]]/Table2[[#This Row],[Close Price]])-1</f>
        <v>1.6477899987733746E-2</v>
      </c>
      <c r="AE637" s="1">
        <f>(Table2[[#This Row],[Close Price]]/Table2[[#This Row],[Current Week Low]])-1</f>
        <v>2.3305439330543853E-2</v>
      </c>
      <c r="AF637" s="1">
        <f>(Table2[[#This Row],[Current Week High]]/Table2[[#This Row],[Close Price]])-1</f>
        <v>1.6477899987733746E-2</v>
      </c>
      <c r="AG637" s="1">
        <f>(Table2[[#This Row],[Close Price]]/Table2[[#This Row],[Current Month Low]])-1</f>
        <v>2.3305439330543853E-2</v>
      </c>
      <c r="AH637" s="1">
        <f>(Table2[[#This Row],[Current Month High]]/Table2[[#This Row],[Close Price]])-1</f>
        <v>1.6477899987733746E-2</v>
      </c>
      <c r="AI637">
        <v>29.100053154516001</v>
      </c>
      <c r="AJ637">
        <v>10.131940379159699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-0.06</v>
      </c>
      <c r="AM637" t="s">
        <v>3202</v>
      </c>
      <c r="AN637">
        <v>-4.97</v>
      </c>
      <c r="AO637" t="s">
        <v>3202</v>
      </c>
      <c r="AP637">
        <v>-1.9795857238827999E-2</v>
      </c>
      <c r="AQ637">
        <f>(Table2[[#This Row],[Sharpe Ratio]]-AVERAGE(Table2[Sharpe Ratio]))/_xlfn.STDEV.P(Table2[Sharpe Ratio])</f>
        <v>-0.99125282001256121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637</v>
      </c>
      <c r="AT637">
        <f>_xlfn.RANK.AVG(Table2[[#This Row],[6M Return vs Nifty Z-Score]],Table2[6M Return vs Nifty Z-Score])</f>
        <v>476</v>
      </c>
      <c r="AU637">
        <f>_xlfn.RANK.AVG(Table2[[#This Row],[Sharpe Ratio Z-Score]],Table2[Sharpe Ratio Z-Score])</f>
        <v>617</v>
      </c>
      <c r="AV637">
        <f>(Table2[[#This Row],[Rank 1Y]]+Table2[[#This Row],[Rank 6M]]+Table2[[#This Row],[Rank Sharpe]])/3</f>
        <v>576.66666666666663</v>
      </c>
    </row>
    <row r="638" spans="1:48" hidden="1" x14ac:dyDescent="0.3">
      <c r="A638" t="s">
        <v>89</v>
      </c>
      <c r="B638" t="s">
        <v>90</v>
      </c>
      <c r="C638" t="s">
        <v>3168</v>
      </c>
      <c r="D638" t="s">
        <v>91</v>
      </c>
      <c r="E638">
        <v>281818.71432829998</v>
      </c>
      <c r="F638">
        <v>3120.85</v>
      </c>
      <c r="G638">
        <v>-29.2628514236327</v>
      </c>
      <c r="H638">
        <f>(Table2[[#This Row],[1Y Return vs Nifty]]-AVERAGE(Table2[1Y Return vs Nifty]))/_xlfn.STDEV.P(Table2[1Y Return vs Nifty])</f>
        <v>-0.93709172978934285</v>
      </c>
      <c r="I638">
        <v>-12.132745065178399</v>
      </c>
      <c r="J638">
        <f>(Table2[[#This Row],[1M Return vs Nifty]]-AVERAGE(Table2[1M Return vs Nifty]))/_xlfn.STDEV.P(Table2[1M Return vs Nifty])</f>
        <v>-1.3536227552413858</v>
      </c>
      <c r="K638">
        <v>-13.092522747039</v>
      </c>
      <c r="L638">
        <f>(Table2[[#This Row],[6M Return vs Nifty]]-AVERAGE(Table2[6M Return vs Nifty]))/_xlfn.STDEV.P(Table2[6M Return vs Nifty])</f>
        <v>-0.71876292306903933</v>
      </c>
      <c r="M638">
        <v>-3.4450183961372498</v>
      </c>
      <c r="N638">
        <f>(Table2[[#This Row],[1W Return vs Nifty]]-AVERAGE(Table2[1W Return vs Nifty]))/_xlfn.STDEV.P(Table2[1W Return vs Nifty])</f>
        <v>-1.6108234541878903</v>
      </c>
      <c r="O638">
        <v>3323.81</v>
      </c>
      <c r="P638">
        <v>3439.24721994122</v>
      </c>
      <c r="Q638">
        <v>3447.6541051711602</v>
      </c>
      <c r="R638">
        <v>23.611089030923399</v>
      </c>
      <c r="S638">
        <f>(Table2[[#This Row],[Close Price]]-Table2[[#This Row],[20D EMA]])/Table2[[#This Row],[20D EMA]]</f>
        <v>-6.1062455435178319E-2</v>
      </c>
      <c r="T638">
        <f>(Table2[[#This Row],[Close Price]]-Table2[[#This Row],[50D EMA]])/Table2[[#This Row],[50D EMA]]</f>
        <v>-9.257759026309885E-2</v>
      </c>
      <c r="U638">
        <f>(Table2[[#This Row],[Close Price]]-Table2[[#This Row],[200D EMA]])/Table2[[#This Row],[200D EMA]]</f>
        <v>-9.479028208803908E-2</v>
      </c>
      <c r="V638">
        <v>1.0485609676572201</v>
      </c>
      <c r="W638">
        <v>3108.1</v>
      </c>
      <c r="X638">
        <v>3186.05</v>
      </c>
      <c r="Y638">
        <v>3108.1</v>
      </c>
      <c r="Z638">
        <v>3318</v>
      </c>
      <c r="AA638">
        <v>3108.1</v>
      </c>
      <c r="AB638">
        <v>3318</v>
      </c>
      <c r="AC638" s="1">
        <f>(Table2[[#This Row],[Close Price]]/Table2[[#This Row],[Day Low]])-1</f>
        <v>4.1021846143947105E-3</v>
      </c>
      <c r="AD638" s="1">
        <f>(Table2[[#This Row],[Day High]]/Table2[[#This Row],[Close Price]])-1</f>
        <v>2.0891744236345877E-2</v>
      </c>
      <c r="AE638" s="1">
        <f>(Table2[[#This Row],[Close Price]]/Table2[[#This Row],[Current Week Low]])-1</f>
        <v>4.1021846143947105E-3</v>
      </c>
      <c r="AF638" s="1">
        <f>(Table2[[#This Row],[Current Week High]]/Table2[[#This Row],[Close Price]])-1</f>
        <v>6.3171892272938512E-2</v>
      </c>
      <c r="AG638" s="1">
        <f>(Table2[[#This Row],[Close Price]]/Table2[[#This Row],[Current Month Low]])-1</f>
        <v>4.1021846143947105E-3</v>
      </c>
      <c r="AH638" s="1">
        <f>(Table2[[#This Row],[Current Month High]]/Table2[[#This Row],[Close Price]])-1</f>
        <v>6.3171892272938512E-2</v>
      </c>
      <c r="AI638">
        <v>24.547799477706398</v>
      </c>
      <c r="AJ638">
        <v>2.1337522294765301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-0.09</v>
      </c>
      <c r="AM638" t="s">
        <v>3202</v>
      </c>
      <c r="AN638">
        <v>-6.28</v>
      </c>
      <c r="AO638" t="s">
        <v>3202</v>
      </c>
      <c r="AP638">
        <v>4.718204978985E-3</v>
      </c>
      <c r="AQ638">
        <f>(Table2[[#This Row],[Sharpe Ratio]]-AVERAGE(Table2[Sharpe Ratio]))/_xlfn.STDEV.P(Table2[Sharpe Ratio])</f>
        <v>-0.69879901481257811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641</v>
      </c>
      <c r="AT638">
        <f>_xlfn.RANK.AVG(Table2[[#This Row],[6M Return vs Nifty Z-Score]],Table2[6M Return vs Nifty Z-Score])</f>
        <v>578</v>
      </c>
      <c r="AU638">
        <f>_xlfn.RANK.AVG(Table2[[#This Row],[Sharpe Ratio Z-Score]],Table2[Sharpe Ratio Z-Score])</f>
        <v>514</v>
      </c>
      <c r="AV638">
        <f>(Table2[[#This Row],[Rank 1Y]]+Table2[[#This Row],[Rank 6M]]+Table2[[#This Row],[Rank Sharpe]])/3</f>
        <v>577.66666666666663</v>
      </c>
    </row>
    <row r="639" spans="1:48" hidden="1" x14ac:dyDescent="0.3">
      <c r="A639" t="s">
        <v>995</v>
      </c>
      <c r="B639" t="s">
        <v>996</v>
      </c>
      <c r="C639" t="s">
        <v>3164</v>
      </c>
      <c r="D639" t="s">
        <v>117</v>
      </c>
      <c r="E639">
        <v>14544.59683355</v>
      </c>
      <c r="F639">
        <v>50.08</v>
      </c>
      <c r="G639">
        <v>-4.5999292019336302</v>
      </c>
      <c r="H639">
        <f>(Table2[[#This Row],[1Y Return vs Nifty]]-AVERAGE(Table2[1Y Return vs Nifty]))/_xlfn.STDEV.P(Table2[1Y Return vs Nifty])</f>
        <v>-0.5005081272586146</v>
      </c>
      <c r="I639">
        <v>-1.5056881127329</v>
      </c>
      <c r="J639">
        <f>(Table2[[#This Row],[1M Return vs Nifty]]-AVERAGE(Table2[1M Return vs Nifty]))/_xlfn.STDEV.P(Table2[1M Return vs Nifty])</f>
        <v>-0.23584200550823567</v>
      </c>
      <c r="K639">
        <v>-26.675034965598499</v>
      </c>
      <c r="L639">
        <f>(Table2[[#This Row],[6M Return vs Nifty]]-AVERAGE(Table2[6M Return vs Nifty]))/_xlfn.STDEV.P(Table2[6M Return vs Nifty])</f>
        <v>-1.159393746462194</v>
      </c>
      <c r="M639">
        <v>7.1013790627193103</v>
      </c>
      <c r="N639">
        <f>(Table2[[#This Row],[1W Return vs Nifty]]-AVERAGE(Table2[1W Return vs Nifty]))/_xlfn.STDEV.P(Table2[1W Return vs Nifty])</f>
        <v>1.0667131697742691</v>
      </c>
      <c r="O639">
        <v>48.27</v>
      </c>
      <c r="P639">
        <v>50.361162883751199</v>
      </c>
      <c r="Q639">
        <v>53.683798574171099</v>
      </c>
      <c r="R639">
        <v>64.584916138604299</v>
      </c>
      <c r="S639">
        <f>(Table2[[#This Row],[Close Price]]-Table2[[#This Row],[20D EMA]])/Table2[[#This Row],[20D EMA]]</f>
        <v>3.7497410399834161E-2</v>
      </c>
      <c r="T639">
        <f>(Table2[[#This Row],[Close Price]]-Table2[[#This Row],[50D EMA]])/Table2[[#This Row],[50D EMA]]</f>
        <v>-5.5829307277953325E-3</v>
      </c>
      <c r="U639">
        <f>(Table2[[#This Row],[Close Price]]-Table2[[#This Row],[200D EMA]])/Table2[[#This Row],[200D EMA]]</f>
        <v>-6.7130096414321133E-2</v>
      </c>
      <c r="V639">
        <v>0.78320743478633603</v>
      </c>
      <c r="W639">
        <v>49.26</v>
      </c>
      <c r="X639">
        <v>50.39</v>
      </c>
      <c r="Y639">
        <v>46.75</v>
      </c>
      <c r="Z639">
        <v>50.39</v>
      </c>
      <c r="AA639">
        <v>46.75</v>
      </c>
      <c r="AB639">
        <v>50.39</v>
      </c>
      <c r="AC639" s="1">
        <f>(Table2[[#This Row],[Close Price]]/Table2[[#This Row],[Day Low]])-1</f>
        <v>1.6646366220056885E-2</v>
      </c>
      <c r="AD639" s="1">
        <f>(Table2[[#This Row],[Day High]]/Table2[[#This Row],[Close Price]])-1</f>
        <v>6.190095846645427E-3</v>
      </c>
      <c r="AE639" s="1">
        <f>(Table2[[#This Row],[Close Price]]/Table2[[#This Row],[Current Week Low]])-1</f>
        <v>7.1229946524064225E-2</v>
      </c>
      <c r="AF639" s="1">
        <f>(Table2[[#This Row],[Current Week High]]/Table2[[#This Row],[Close Price]])-1</f>
        <v>6.190095846645427E-3</v>
      </c>
      <c r="AG639" s="1">
        <f>(Table2[[#This Row],[Close Price]]/Table2[[#This Row],[Current Month Low]])-1</f>
        <v>7.1229946524064225E-2</v>
      </c>
      <c r="AH639" s="1">
        <f>(Table2[[#This Row],[Current Month High]]/Table2[[#This Row],[Close Price]])-1</f>
        <v>6.190095846645427E-3</v>
      </c>
      <c r="AI639">
        <v>47.164536741214</v>
      </c>
      <c r="AJ639">
        <v>24.114002478314699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-0.1</v>
      </c>
      <c r="AM639" t="s">
        <v>3202</v>
      </c>
      <c r="AN639">
        <v>11.29</v>
      </c>
      <c r="AO639" t="s">
        <v>3203</v>
      </c>
      <c r="AQ639">
        <f>(Table2[[#This Row],[Sharpe Ratio]]-AVERAGE(Table2[Sharpe Ratio]))/_xlfn.STDEV.P(Table2[Sharpe Ratio])</f>
        <v>-0.75508740094610949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493</v>
      </c>
      <c r="AT639">
        <f>_xlfn.RANK.AVG(Table2[[#This Row],[6M Return vs Nifty Z-Score]],Table2[6M Return vs Nifty Z-Score])</f>
        <v>697</v>
      </c>
      <c r="AU639">
        <f>_xlfn.RANK.AVG(Table2[[#This Row],[Sharpe Ratio Z-Score]],Table2[Sharpe Ratio Z-Score])</f>
        <v>547.5</v>
      </c>
      <c r="AV639">
        <f>(Table2[[#This Row],[Rank 1Y]]+Table2[[#This Row],[Rank 6M]]+Table2[[#This Row],[Rank Sharpe]])/3</f>
        <v>579.16666666666663</v>
      </c>
    </row>
    <row r="640" spans="1:48" hidden="1" x14ac:dyDescent="0.3">
      <c r="A640" t="s">
        <v>1063</v>
      </c>
      <c r="B640" t="s">
        <v>1064</v>
      </c>
      <c r="C640" t="s">
        <v>3159</v>
      </c>
      <c r="D640" t="s">
        <v>202</v>
      </c>
      <c r="E640">
        <v>12598.29907271</v>
      </c>
      <c r="F640">
        <v>378.95</v>
      </c>
      <c r="G640">
        <v>-12.281138728527701</v>
      </c>
      <c r="H640">
        <f>(Table2[[#This Row],[1Y Return vs Nifty]]-AVERAGE(Table2[1Y Return vs Nifty]))/_xlfn.STDEV.P(Table2[1Y Return vs Nifty])</f>
        <v>-0.63648107064175119</v>
      </c>
      <c r="I640">
        <v>-7.8769605273977898</v>
      </c>
      <c r="J640">
        <f>(Table2[[#This Row],[1M Return vs Nifty]]-AVERAGE(Table2[1M Return vs Nifty]))/_xlfn.STDEV.P(Table2[1M Return vs Nifty])</f>
        <v>-0.90598856520832405</v>
      </c>
      <c r="K640">
        <v>-19.965380698907399</v>
      </c>
      <c r="L640">
        <f>(Table2[[#This Row],[6M Return vs Nifty]]-AVERAGE(Table2[6M Return vs Nifty]))/_xlfn.STDEV.P(Table2[6M Return vs Nifty])</f>
        <v>-0.94172558341238055</v>
      </c>
      <c r="M640">
        <v>-4.2570482218477501</v>
      </c>
      <c r="N640">
        <f>(Table2[[#This Row],[1W Return vs Nifty]]-AVERAGE(Table2[1W Return vs Nifty]))/_xlfn.STDEV.P(Table2[1W Return vs Nifty])</f>
        <v>-1.8169829135266438</v>
      </c>
      <c r="O640">
        <v>406.9</v>
      </c>
      <c r="P640">
        <v>432.70913928719801</v>
      </c>
      <c r="Q640">
        <v>436.031387077136</v>
      </c>
      <c r="R640">
        <v>30.381303562900399</v>
      </c>
      <c r="S640">
        <f>(Table2[[#This Row],[Close Price]]-Table2[[#This Row],[20D EMA]])/Table2[[#This Row],[20D EMA]]</f>
        <v>-6.8690095846645344E-2</v>
      </c>
      <c r="T640">
        <f>(Table2[[#This Row],[Close Price]]-Table2[[#This Row],[50D EMA]])/Table2[[#This Row],[50D EMA]]</f>
        <v>-0.12423851129133875</v>
      </c>
      <c r="U640">
        <f>(Table2[[#This Row],[Close Price]]-Table2[[#This Row],[200D EMA]])/Table2[[#This Row],[200D EMA]]</f>
        <v>-0.13091118843478589</v>
      </c>
      <c r="V640">
        <v>0.20626088792870301</v>
      </c>
      <c r="W640">
        <v>367</v>
      </c>
      <c r="X640">
        <v>393.9</v>
      </c>
      <c r="Y640">
        <v>367</v>
      </c>
      <c r="Z640">
        <v>403</v>
      </c>
      <c r="AA640">
        <v>367</v>
      </c>
      <c r="AB640">
        <v>403</v>
      </c>
      <c r="AC640" s="1">
        <f>(Table2[[#This Row],[Close Price]]/Table2[[#This Row],[Day Low]])-1</f>
        <v>3.2561307901907366E-2</v>
      </c>
      <c r="AD640" s="1">
        <f>(Table2[[#This Row],[Day High]]/Table2[[#This Row],[Close Price]])-1</f>
        <v>3.9451114922812947E-2</v>
      </c>
      <c r="AE640" s="1">
        <f>(Table2[[#This Row],[Close Price]]/Table2[[#This Row],[Current Week Low]])-1</f>
        <v>3.2561307901907366E-2</v>
      </c>
      <c r="AF640" s="1">
        <f>(Table2[[#This Row],[Current Week High]]/Table2[[#This Row],[Close Price]])-1</f>
        <v>6.3464837049742817E-2</v>
      </c>
      <c r="AG640" s="1">
        <f>(Table2[[#This Row],[Close Price]]/Table2[[#This Row],[Current Month Low]])-1</f>
        <v>3.2561307901907366E-2</v>
      </c>
      <c r="AH640" s="1">
        <f>(Table2[[#This Row],[Current Month High]]/Table2[[#This Row],[Close Price]])-1</f>
        <v>6.3464837049742817E-2</v>
      </c>
      <c r="AI640">
        <v>44.346219817917898</v>
      </c>
      <c r="AJ640">
        <v>47.854077253218797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-0.2</v>
      </c>
      <c r="AM640" t="s">
        <v>3202</v>
      </c>
      <c r="AN640">
        <v>-6.62</v>
      </c>
      <c r="AO640" t="s">
        <v>3202</v>
      </c>
      <c r="AQ640">
        <f>(Table2[[#This Row],[Sharpe Ratio]]-AVERAGE(Table2[Sharpe Ratio]))/_xlfn.STDEV.P(Table2[Sharpe Ratio])</f>
        <v>-0.75508740094610949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544</v>
      </c>
      <c r="AT640">
        <f>_xlfn.RANK.AVG(Table2[[#This Row],[6M Return vs Nifty Z-Score]],Table2[6M Return vs Nifty Z-Score])</f>
        <v>651</v>
      </c>
      <c r="AU640">
        <f>_xlfn.RANK.AVG(Table2[[#This Row],[Sharpe Ratio Z-Score]],Table2[Sharpe Ratio Z-Score])</f>
        <v>547.5</v>
      </c>
      <c r="AV640">
        <f>(Table2[[#This Row],[Rank 1Y]]+Table2[[#This Row],[Rank 6M]]+Table2[[#This Row],[Rank Sharpe]])/3</f>
        <v>580.83333333333337</v>
      </c>
    </row>
    <row r="641" spans="1:48" hidden="1" x14ac:dyDescent="0.3">
      <c r="A641" t="s">
        <v>1546</v>
      </c>
      <c r="B641" t="s">
        <v>1547</v>
      </c>
      <c r="C641" t="s">
        <v>3167</v>
      </c>
      <c r="D641" t="s">
        <v>149</v>
      </c>
      <c r="E641">
        <v>6521.3054000000002</v>
      </c>
      <c r="F641">
        <v>341.05</v>
      </c>
      <c r="G641">
        <v>-41.512925634056202</v>
      </c>
      <c r="H641">
        <f>(Table2[[#This Row],[1Y Return vs Nifty]]-AVERAGE(Table2[1Y Return vs Nifty]))/_xlfn.STDEV.P(Table2[1Y Return vs Nifty])</f>
        <v>-1.1539428183172866</v>
      </c>
      <c r="I641">
        <v>-7.8088321540558496</v>
      </c>
      <c r="J641">
        <f>(Table2[[#This Row],[1M Return vs Nifty]]-AVERAGE(Table2[1M Return vs Nifty]))/_xlfn.STDEV.P(Table2[1M Return vs Nifty])</f>
        <v>-0.89882265045195986</v>
      </c>
      <c r="K641">
        <v>-26.462762100394301</v>
      </c>
      <c r="L641">
        <f>(Table2[[#This Row],[6M Return vs Nifty]]-AVERAGE(Table2[6M Return vs Nifty]))/_xlfn.STDEV.P(Table2[6M Return vs Nifty])</f>
        <v>-1.1525073939322736</v>
      </c>
      <c r="M641">
        <v>4.8899784492023501</v>
      </c>
      <c r="N641">
        <f>(Table2[[#This Row],[1W Return vs Nifty]]-AVERAGE(Table2[1W Return vs Nifty]))/_xlfn.STDEV.P(Table2[1W Return vs Nifty])</f>
        <v>0.50527916768555814</v>
      </c>
      <c r="O641">
        <v>347.44</v>
      </c>
      <c r="P641">
        <v>373.297684395739</v>
      </c>
      <c r="Q641">
        <v>403.91421143855899</v>
      </c>
      <c r="R641">
        <v>56.477629216140102</v>
      </c>
      <c r="S641">
        <f>(Table2[[#This Row],[Close Price]]-Table2[[#This Row],[20D EMA]])/Table2[[#This Row],[20D EMA]]</f>
        <v>-1.8391664747870098E-2</v>
      </c>
      <c r="T641">
        <f>(Table2[[#This Row],[Close Price]]-Table2[[#This Row],[50D EMA]])/Table2[[#This Row],[50D EMA]]</f>
        <v>-8.6385974903483959E-2</v>
      </c>
      <c r="U641">
        <f>(Table2[[#This Row],[Close Price]]-Table2[[#This Row],[200D EMA]])/Table2[[#This Row],[200D EMA]]</f>
        <v>-0.15563753306590825</v>
      </c>
      <c r="V641">
        <v>0.84501359895243799</v>
      </c>
      <c r="W641">
        <v>340</v>
      </c>
      <c r="X641">
        <v>350.95</v>
      </c>
      <c r="Y641">
        <v>324.35000000000002</v>
      </c>
      <c r="Z641">
        <v>350.95</v>
      </c>
      <c r="AA641">
        <v>324.35000000000002</v>
      </c>
      <c r="AB641">
        <v>350.95</v>
      </c>
      <c r="AC641" s="1">
        <f>(Table2[[#This Row],[Close Price]]/Table2[[#This Row],[Day Low]])-1</f>
        <v>3.0882352941177249E-3</v>
      </c>
      <c r="AD641" s="1">
        <f>(Table2[[#This Row],[Day High]]/Table2[[#This Row],[Close Price]])-1</f>
        <v>2.9028001759272781E-2</v>
      </c>
      <c r="AE641" s="1">
        <f>(Table2[[#This Row],[Close Price]]/Table2[[#This Row],[Current Week Low]])-1</f>
        <v>5.148759056574681E-2</v>
      </c>
      <c r="AF641" s="1">
        <f>(Table2[[#This Row],[Current Week High]]/Table2[[#This Row],[Close Price]])-1</f>
        <v>2.9028001759272781E-2</v>
      </c>
      <c r="AG641" s="1">
        <f>(Table2[[#This Row],[Close Price]]/Table2[[#This Row],[Current Month Low]])-1</f>
        <v>5.148759056574681E-2</v>
      </c>
      <c r="AH641" s="1">
        <f>(Table2[[#This Row],[Current Month High]]/Table2[[#This Row],[Close Price]])-1</f>
        <v>2.9028001759272781E-2</v>
      </c>
      <c r="AI641">
        <v>60.533646092948203</v>
      </c>
      <c r="AJ641">
        <v>9.1010876519513602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-0.21</v>
      </c>
      <c r="AM641" t="s">
        <v>3202</v>
      </c>
      <c r="AN641">
        <v>0.62</v>
      </c>
      <c r="AO641" t="s">
        <v>3203</v>
      </c>
      <c r="AP641">
        <v>6.1151278616172998E-2</v>
      </c>
      <c r="AQ641">
        <f>(Table2[[#This Row],[Sharpe Ratio]]-AVERAGE(Table2[Sharpe Ratio]))/_xlfn.STDEV.P(Table2[Sharpe Ratio])</f>
        <v>-2.555004539722365E-2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693</v>
      </c>
      <c r="AT641">
        <f>_xlfn.RANK.AVG(Table2[[#This Row],[6M Return vs Nifty Z-Score]],Table2[6M Return vs Nifty Z-Score])</f>
        <v>695</v>
      </c>
      <c r="AU641">
        <f>_xlfn.RANK.AVG(Table2[[#This Row],[Sharpe Ratio Z-Score]],Table2[Sharpe Ratio Z-Score])</f>
        <v>355</v>
      </c>
      <c r="AV641">
        <f>(Table2[[#This Row],[Rank 1Y]]+Table2[[#This Row],[Rank 6M]]+Table2[[#This Row],[Rank Sharpe]])/3</f>
        <v>581</v>
      </c>
    </row>
    <row r="642" spans="1:48" hidden="1" x14ac:dyDescent="0.3">
      <c r="A642" t="s">
        <v>626</v>
      </c>
      <c r="B642" t="s">
        <v>627</v>
      </c>
      <c r="C642" t="s">
        <v>3155</v>
      </c>
      <c r="D642" t="s">
        <v>189</v>
      </c>
      <c r="E642">
        <v>30229.534548</v>
      </c>
      <c r="F642">
        <v>436.8</v>
      </c>
      <c r="G642">
        <v>-15.632182051339401</v>
      </c>
      <c r="H642">
        <f>(Table2[[#This Row],[1Y Return vs Nifty]]-AVERAGE(Table2[1Y Return vs Nifty]))/_xlfn.STDEV.P(Table2[1Y Return vs Nifty])</f>
        <v>-0.69580131472955353</v>
      </c>
      <c r="I642">
        <v>-19.389388723473001</v>
      </c>
      <c r="J642">
        <f>(Table2[[#This Row],[1M Return vs Nifty]]-AVERAGE(Table2[1M Return vs Nifty]))/_xlfn.STDEV.P(Table2[1M Return vs Nifty])</f>
        <v>-2.1168949034204982</v>
      </c>
      <c r="K642">
        <v>-8.4478331162794102</v>
      </c>
      <c r="L642">
        <f>(Table2[[#This Row],[6M Return vs Nifty]]-AVERAGE(Table2[6M Return vs Nifty]))/_xlfn.STDEV.P(Table2[6M Return vs Nifty])</f>
        <v>-0.56808436055608036</v>
      </c>
      <c r="M642">
        <v>2.62635597688306</v>
      </c>
      <c r="N642">
        <f>(Table2[[#This Row],[1W Return vs Nifty]]-AVERAGE(Table2[1W Return vs Nifty]))/_xlfn.STDEV.P(Table2[1W Return vs Nifty])</f>
        <v>-6.9413005267668873E-2</v>
      </c>
      <c r="O642">
        <v>449.12</v>
      </c>
      <c r="P642">
        <v>485.08530697200899</v>
      </c>
      <c r="Q642">
        <v>484.72334882433699</v>
      </c>
      <c r="R642">
        <v>45.064595902807902</v>
      </c>
      <c r="S642">
        <f>(Table2[[#This Row],[Close Price]]-Table2[[#This Row],[20D EMA]])/Table2[[#This Row],[20D EMA]]</f>
        <v>-2.7431421446384024E-2</v>
      </c>
      <c r="T642">
        <f>(Table2[[#This Row],[Close Price]]-Table2[[#This Row],[50D EMA]])/Table2[[#This Row],[50D EMA]]</f>
        <v>-9.9539825836850587E-2</v>
      </c>
      <c r="U642">
        <f>(Table2[[#This Row],[Close Price]]-Table2[[#This Row],[200D EMA]])/Table2[[#This Row],[200D EMA]]</f>
        <v>-9.8867423945167399E-2</v>
      </c>
      <c r="V642">
        <v>0.841246027564582</v>
      </c>
      <c r="W642">
        <v>430.8</v>
      </c>
      <c r="X642">
        <v>442.9</v>
      </c>
      <c r="Y642">
        <v>409.35</v>
      </c>
      <c r="Z642">
        <v>442.9</v>
      </c>
      <c r="AA642">
        <v>409.35</v>
      </c>
      <c r="AB642">
        <v>442.9</v>
      </c>
      <c r="AC642" s="1">
        <f>(Table2[[#This Row],[Close Price]]/Table2[[#This Row],[Day Low]])-1</f>
        <v>1.3927576601671321E-2</v>
      </c>
      <c r="AD642" s="1">
        <f>(Table2[[#This Row],[Day High]]/Table2[[#This Row],[Close Price]])-1</f>
        <v>1.3965201465201416E-2</v>
      </c>
      <c r="AE642" s="1">
        <f>(Table2[[#This Row],[Close Price]]/Table2[[#This Row],[Current Week Low]])-1</f>
        <v>6.7057530230853812E-2</v>
      </c>
      <c r="AF642" s="1">
        <f>(Table2[[#This Row],[Current Week High]]/Table2[[#This Row],[Close Price]])-1</f>
        <v>1.3965201465201416E-2</v>
      </c>
      <c r="AG642" s="1">
        <f>(Table2[[#This Row],[Close Price]]/Table2[[#This Row],[Current Month Low]])-1</f>
        <v>6.7057530230853812E-2</v>
      </c>
      <c r="AH642" s="1">
        <f>(Table2[[#This Row],[Current Month High]]/Table2[[#This Row],[Close Price]])-1</f>
        <v>1.3965201465201416E-2</v>
      </c>
      <c r="AI642">
        <v>30.574633699633601</v>
      </c>
      <c r="AJ642">
        <v>14.151313210505601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-0.11</v>
      </c>
      <c r="AM642" t="s">
        <v>3202</v>
      </c>
      <c r="AN642">
        <v>0.87</v>
      </c>
      <c r="AO642" t="s">
        <v>3203</v>
      </c>
      <c r="AP642">
        <v>-4.4225537930544997E-2</v>
      </c>
      <c r="AQ642">
        <f>(Table2[[#This Row],[Sharpe Ratio]]-AVERAGE(Table2[Sharpe Ratio]))/_xlfn.STDEV.P(Table2[Sharpe Ratio])</f>
        <v>-1.282699950016239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570</v>
      </c>
      <c r="AT642">
        <f>_xlfn.RANK.AVG(Table2[[#This Row],[6M Return vs Nifty Z-Score]],Table2[6M Return vs Nifty Z-Score])</f>
        <v>517</v>
      </c>
      <c r="AU642">
        <f>_xlfn.RANK.AVG(Table2[[#This Row],[Sharpe Ratio Z-Score]],Table2[Sharpe Ratio Z-Score])</f>
        <v>664</v>
      </c>
      <c r="AV642">
        <f>(Table2[[#This Row],[Rank 1Y]]+Table2[[#This Row],[Rank 6M]]+Table2[[#This Row],[Rank Sharpe]])/3</f>
        <v>583.66666666666663</v>
      </c>
    </row>
    <row r="643" spans="1:48" hidden="1" x14ac:dyDescent="0.3">
      <c r="A643" t="s">
        <v>1139</v>
      </c>
      <c r="B643" t="s">
        <v>1140</v>
      </c>
      <c r="C643" t="s">
        <v>3156</v>
      </c>
      <c r="D643" t="s">
        <v>257</v>
      </c>
      <c r="E643">
        <v>10900.5656695</v>
      </c>
      <c r="F643">
        <v>774.7</v>
      </c>
      <c r="G643">
        <v>-8.0768550224092408</v>
      </c>
      <c r="H643">
        <f>(Table2[[#This Row],[1Y Return vs Nifty]]-AVERAGE(Table2[1Y Return vs Nifty]))/_xlfn.STDEV.P(Table2[1Y Return vs Nifty])</f>
        <v>-0.56205674614449019</v>
      </c>
      <c r="I643">
        <v>-9.42096247523207</v>
      </c>
      <c r="J643">
        <f>(Table2[[#This Row],[1M Return vs Nifty]]-AVERAGE(Table2[1M Return vs Nifty]))/_xlfn.STDEV.P(Table2[1M Return vs Nifty])</f>
        <v>-1.0683905982982562</v>
      </c>
      <c r="K643">
        <v>-33.368104059133103</v>
      </c>
      <c r="L643">
        <f>(Table2[[#This Row],[6M Return vs Nifty]]-AVERAGE(Table2[6M Return vs Nifty]))/_xlfn.STDEV.P(Table2[6M Return vs Nifty])</f>
        <v>-1.3765238692447528</v>
      </c>
      <c r="M643">
        <v>5.1234282710282297</v>
      </c>
      <c r="N643">
        <f>(Table2[[#This Row],[1W Return vs Nifty]]-AVERAGE(Table2[1W Return vs Nifty]))/_xlfn.STDEV.P(Table2[1W Return vs Nifty])</f>
        <v>0.56454779000277577</v>
      </c>
      <c r="O643">
        <v>800.34</v>
      </c>
      <c r="P643">
        <v>870.08751301675204</v>
      </c>
      <c r="Q643">
        <v>912.66153520454202</v>
      </c>
      <c r="R643">
        <v>52.821350204860501</v>
      </c>
      <c r="S643">
        <f>(Table2[[#This Row],[Close Price]]-Table2[[#This Row],[20D EMA]])/Table2[[#This Row],[20D EMA]]</f>
        <v>-3.2036384536571941E-2</v>
      </c>
      <c r="T643">
        <f>(Table2[[#This Row],[Close Price]]-Table2[[#This Row],[50D EMA]])/Table2[[#This Row],[50D EMA]]</f>
        <v>-0.10962979193440681</v>
      </c>
      <c r="U643">
        <f>(Table2[[#This Row],[Close Price]]-Table2[[#This Row],[200D EMA]])/Table2[[#This Row],[200D EMA]]</f>
        <v>-0.1511639637290319</v>
      </c>
      <c r="V643">
        <v>1.44947928456445</v>
      </c>
      <c r="W643">
        <v>769.75</v>
      </c>
      <c r="X643">
        <v>799.8</v>
      </c>
      <c r="Y643">
        <v>729.5</v>
      </c>
      <c r="Z643">
        <v>799.8</v>
      </c>
      <c r="AA643">
        <v>729.5</v>
      </c>
      <c r="AB643">
        <v>799.8</v>
      </c>
      <c r="AC643" s="1">
        <f>(Table2[[#This Row],[Close Price]]/Table2[[#This Row],[Day Low]])-1</f>
        <v>6.4306593049692218E-3</v>
      </c>
      <c r="AD643" s="1">
        <f>(Table2[[#This Row],[Day High]]/Table2[[#This Row],[Close Price]])-1</f>
        <v>3.2399638569768907E-2</v>
      </c>
      <c r="AE643" s="1">
        <f>(Table2[[#This Row],[Close Price]]/Table2[[#This Row],[Current Week Low]])-1</f>
        <v>6.1960246744345415E-2</v>
      </c>
      <c r="AF643" s="1">
        <f>(Table2[[#This Row],[Current Week High]]/Table2[[#This Row],[Close Price]])-1</f>
        <v>3.2399638569768907E-2</v>
      </c>
      <c r="AG643" s="1">
        <f>(Table2[[#This Row],[Close Price]]/Table2[[#This Row],[Current Month Low]])-1</f>
        <v>6.1960246744345415E-2</v>
      </c>
      <c r="AH643" s="1">
        <f>(Table2[[#This Row],[Current Month High]]/Table2[[#This Row],[Close Price]])-1</f>
        <v>3.2399638569768907E-2</v>
      </c>
      <c r="AI643">
        <v>54.769588227701</v>
      </c>
      <c r="AJ643">
        <v>18.247729527589101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-0.22</v>
      </c>
      <c r="AM643" t="s">
        <v>3202</v>
      </c>
      <c r="AN643">
        <v>-4.45</v>
      </c>
      <c r="AO643" t="s">
        <v>3202</v>
      </c>
      <c r="AP643">
        <v>3.4556750861E-3</v>
      </c>
      <c r="AQ643">
        <f>(Table2[[#This Row],[Sharpe Ratio]]-AVERAGE(Table2[Sharpe Ratio]))/_xlfn.STDEV.P(Table2[Sharpe Ratio])</f>
        <v>-0.71386105014855139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514</v>
      </c>
      <c r="AT643">
        <f>_xlfn.RANK.AVG(Table2[[#This Row],[6M Return vs Nifty Z-Score]],Table2[6M Return vs Nifty Z-Score])</f>
        <v>720</v>
      </c>
      <c r="AU643">
        <f>_xlfn.RANK.AVG(Table2[[#This Row],[Sharpe Ratio Z-Score]],Table2[Sharpe Ratio Z-Score])</f>
        <v>518</v>
      </c>
      <c r="AV643">
        <f>(Table2[[#This Row],[Rank 1Y]]+Table2[[#This Row],[Rank 6M]]+Table2[[#This Row],[Rank Sharpe]])/3</f>
        <v>584</v>
      </c>
    </row>
    <row r="644" spans="1:48" hidden="1" x14ac:dyDescent="0.3">
      <c r="A644" t="s">
        <v>41</v>
      </c>
      <c r="B644" t="s">
        <v>42</v>
      </c>
      <c r="C644" t="s">
        <v>3159</v>
      </c>
      <c r="D644" t="s">
        <v>43</v>
      </c>
      <c r="E644">
        <v>587562.28688834002</v>
      </c>
      <c r="F644">
        <v>2475.5</v>
      </c>
      <c r="G644">
        <v>-25.535044115470502</v>
      </c>
      <c r="H644">
        <f>(Table2[[#This Row],[1Y Return vs Nifty]]-AVERAGE(Table2[1Y Return vs Nifty]))/_xlfn.STDEV.P(Table2[1Y Return vs Nifty])</f>
        <v>-0.87110200117940895</v>
      </c>
      <c r="I644">
        <v>-9.8416522829393696</v>
      </c>
      <c r="J644">
        <f>(Table2[[#This Row],[1M Return vs Nifty]]-AVERAGE(Table2[1M Return vs Nifty]))/_xlfn.STDEV.P(Table2[1M Return vs Nifty])</f>
        <v>-1.1126398171335752</v>
      </c>
      <c r="K644">
        <v>-4.46626700575146</v>
      </c>
      <c r="L644">
        <f>(Table2[[#This Row],[6M Return vs Nifty]]-AVERAGE(Table2[6M Return vs Nifty]))/_xlfn.STDEV.P(Table2[6M Return vs Nifty])</f>
        <v>-0.43891821474698972</v>
      </c>
      <c r="M644">
        <v>-1.97579992342183</v>
      </c>
      <c r="N644">
        <f>(Table2[[#This Row],[1W Return vs Nifty]]-AVERAGE(Table2[1W Return vs Nifty]))/_xlfn.STDEV.P(Table2[1W Return vs Nifty])</f>
        <v>-1.237815867033689</v>
      </c>
      <c r="O644">
        <v>2608.7800000000002</v>
      </c>
      <c r="P644">
        <v>2696.6084418147302</v>
      </c>
      <c r="Q644">
        <v>2615.9237614774802</v>
      </c>
      <c r="R644">
        <v>24.182934809277398</v>
      </c>
      <c r="S644">
        <f>(Table2[[#This Row],[Close Price]]-Table2[[#This Row],[20D EMA]])/Table2[[#This Row],[20D EMA]]</f>
        <v>-5.108901478852191E-2</v>
      </c>
      <c r="T644">
        <f>(Table2[[#This Row],[Close Price]]-Table2[[#This Row],[50D EMA]])/Table2[[#This Row],[50D EMA]]</f>
        <v>-8.1995012099691927E-2</v>
      </c>
      <c r="U644">
        <f>(Table2[[#This Row],[Close Price]]-Table2[[#This Row],[200D EMA]])/Table2[[#This Row],[200D EMA]]</f>
        <v>-5.3680372320242427E-2</v>
      </c>
      <c r="V644">
        <v>1.1959093806041901</v>
      </c>
      <c r="W644">
        <v>2466.1</v>
      </c>
      <c r="X644">
        <v>2509.9</v>
      </c>
      <c r="Y644">
        <v>2466.1</v>
      </c>
      <c r="Z644">
        <v>2547</v>
      </c>
      <c r="AA644">
        <v>2466.1</v>
      </c>
      <c r="AB644">
        <v>2547</v>
      </c>
      <c r="AC644" s="1">
        <f>(Table2[[#This Row],[Close Price]]/Table2[[#This Row],[Day Low]])-1</f>
        <v>3.8116864685131535E-3</v>
      </c>
      <c r="AD644" s="1">
        <f>(Table2[[#This Row],[Day High]]/Table2[[#This Row],[Close Price]])-1</f>
        <v>1.3896182589375972E-2</v>
      </c>
      <c r="AE644" s="1">
        <f>(Table2[[#This Row],[Close Price]]/Table2[[#This Row],[Current Week Low]])-1</f>
        <v>3.8116864685131535E-3</v>
      </c>
      <c r="AF644" s="1">
        <f>(Table2[[#This Row],[Current Week High]]/Table2[[#This Row],[Close Price]])-1</f>
        <v>2.8883053928499214E-2</v>
      </c>
      <c r="AG644" s="1">
        <f>(Table2[[#This Row],[Close Price]]/Table2[[#This Row],[Current Month Low]])-1</f>
        <v>3.8116864685131535E-3</v>
      </c>
      <c r="AH644" s="1">
        <f>(Table2[[#This Row],[Current Month High]]/Table2[[#This Row],[Close Price]])-1</f>
        <v>2.8883053928499214E-2</v>
      </c>
      <c r="AI644">
        <v>22.601494647545898</v>
      </c>
      <c r="AJ644">
        <v>13.9706728666467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-0.04</v>
      </c>
      <c r="AM644" t="s">
        <v>3202</v>
      </c>
      <c r="AN644">
        <v>-7.69</v>
      </c>
      <c r="AO644" t="s">
        <v>3202</v>
      </c>
      <c r="AP644">
        <v>-4.4917275296256998E-2</v>
      </c>
      <c r="AQ644">
        <f>(Table2[[#This Row],[Sharpe Ratio]]-AVERAGE(Table2[Sharpe Ratio]))/_xlfn.STDEV.P(Table2[Sharpe Ratio])</f>
        <v>-1.2909524062188868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621</v>
      </c>
      <c r="AT644">
        <f>_xlfn.RANK.AVG(Table2[[#This Row],[6M Return vs Nifty Z-Score]],Table2[6M Return vs Nifty Z-Score])</f>
        <v>466</v>
      </c>
      <c r="AU644">
        <f>_xlfn.RANK.AVG(Table2[[#This Row],[Sharpe Ratio Z-Score]],Table2[Sharpe Ratio Z-Score])</f>
        <v>667</v>
      </c>
      <c r="AV644">
        <f>(Table2[[#This Row],[Rank 1Y]]+Table2[[#This Row],[Rank 6M]]+Table2[[#This Row],[Rank Sharpe]])/3</f>
        <v>584.66666666666663</v>
      </c>
    </row>
    <row r="645" spans="1:48" hidden="1" x14ac:dyDescent="0.3">
      <c r="A645" t="s">
        <v>1540</v>
      </c>
      <c r="B645" t="s">
        <v>1541</v>
      </c>
      <c r="C645" t="s">
        <v>3159</v>
      </c>
      <c r="D645" t="s">
        <v>366</v>
      </c>
      <c r="E645">
        <v>6565.7065520199903</v>
      </c>
      <c r="F645">
        <v>285.14999999999998</v>
      </c>
      <c r="G645">
        <v>-50.9946376791425</v>
      </c>
      <c r="H645">
        <f>(Table2[[#This Row],[1Y Return vs Nifty]]-AVERAGE(Table2[1Y Return vs Nifty]))/_xlfn.STDEV.P(Table2[1Y Return vs Nifty])</f>
        <v>-1.3217882976806641</v>
      </c>
      <c r="I645">
        <v>-7.6476110177086498E-2</v>
      </c>
      <c r="J645">
        <f>(Table2[[#This Row],[1M Return vs Nifty]]-AVERAGE(Table2[1M Return vs Nifty]))/_xlfn.STDEV.P(Table2[1M Return vs Nifty])</f>
        <v>-8.5513869421901201E-2</v>
      </c>
      <c r="K645">
        <v>-8.8371520552399492</v>
      </c>
      <c r="L645">
        <f>(Table2[[#This Row],[6M Return vs Nifty]]-AVERAGE(Table2[6M Return vs Nifty]))/_xlfn.STDEV.P(Table2[6M Return vs Nifty])</f>
        <v>-0.58071427186235014</v>
      </c>
      <c r="M645">
        <v>1.70858797935509</v>
      </c>
      <c r="N645">
        <f>(Table2[[#This Row],[1W Return vs Nifty]]-AVERAGE(Table2[1W Return vs Nifty]))/_xlfn.STDEV.P(Table2[1W Return vs Nifty])</f>
        <v>-0.30241744448666819</v>
      </c>
      <c r="O645">
        <v>284.86</v>
      </c>
      <c r="P645">
        <v>290.30749407821497</v>
      </c>
      <c r="Q645">
        <v>307.23646190616</v>
      </c>
      <c r="R645">
        <v>54.817309309806603</v>
      </c>
      <c r="S645">
        <f>(Table2[[#This Row],[Close Price]]-Table2[[#This Row],[20D EMA]])/Table2[[#This Row],[20D EMA]]</f>
        <v>1.0180439514146022E-3</v>
      </c>
      <c r="T645">
        <f>(Table2[[#This Row],[Close Price]]-Table2[[#This Row],[50D EMA]])/Table2[[#This Row],[50D EMA]]</f>
        <v>-1.7765625012854325E-2</v>
      </c>
      <c r="U645">
        <f>(Table2[[#This Row],[Close Price]]-Table2[[#This Row],[200D EMA]])/Table2[[#This Row],[200D EMA]]</f>
        <v>-7.1887502443983842E-2</v>
      </c>
      <c r="V645">
        <v>0.49562747216543301</v>
      </c>
      <c r="W645">
        <v>284</v>
      </c>
      <c r="X645">
        <v>291.89999999999998</v>
      </c>
      <c r="Y645">
        <v>276.14999999999998</v>
      </c>
      <c r="Z645">
        <v>292.75</v>
      </c>
      <c r="AA645">
        <v>276.14999999999998</v>
      </c>
      <c r="AB645">
        <v>296.5</v>
      </c>
      <c r="AC645" s="1">
        <f>(Table2[[#This Row],[Close Price]]/Table2[[#This Row],[Day Low]])-1</f>
        <v>4.0492957746478542E-3</v>
      </c>
      <c r="AD645" s="1">
        <f>(Table2[[#This Row],[Day High]]/Table2[[#This Row],[Close Price]])-1</f>
        <v>2.3671751709626543E-2</v>
      </c>
      <c r="AE645" s="1">
        <f>(Table2[[#This Row],[Close Price]]/Table2[[#This Row],[Current Week Low]])-1</f>
        <v>3.259098316132536E-2</v>
      </c>
      <c r="AF645" s="1">
        <f>(Table2[[#This Row],[Current Week High]]/Table2[[#This Row],[Close Price]])-1</f>
        <v>2.6652638961949915E-2</v>
      </c>
      <c r="AG645" s="1">
        <f>(Table2[[#This Row],[Close Price]]/Table2[[#This Row],[Current Month Low]])-1</f>
        <v>3.259098316132536E-2</v>
      </c>
      <c r="AH645" s="1">
        <f>(Table2[[#This Row],[Current Month High]]/Table2[[#This Row],[Close Price]])-1</f>
        <v>3.9803612133964661E-2</v>
      </c>
      <c r="AI645">
        <v>37.6468525337541</v>
      </c>
      <c r="AJ645">
        <v>10.459035444509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0.05</v>
      </c>
      <c r="AM645" t="s">
        <v>3203</v>
      </c>
      <c r="AN645">
        <v>3.28</v>
      </c>
      <c r="AO645" t="s">
        <v>3203</v>
      </c>
      <c r="AP645">
        <v>2.1985661262030002E-3</v>
      </c>
      <c r="AQ645">
        <f>(Table2[[#This Row],[Sharpe Ratio]]-AVERAGE(Table2[Sharpe Ratio]))/_xlfn.STDEV.P(Table2[Sharpe Ratio])</f>
        <v>-0.72885841352334624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719</v>
      </c>
      <c r="AT645">
        <f>_xlfn.RANK.AVG(Table2[[#This Row],[6M Return vs Nifty Z-Score]],Table2[6M Return vs Nifty Z-Score])</f>
        <v>521</v>
      </c>
      <c r="AU645">
        <f>_xlfn.RANK.AVG(Table2[[#This Row],[Sharpe Ratio Z-Score]],Table2[Sharpe Ratio Z-Score])</f>
        <v>519</v>
      </c>
      <c r="AV645">
        <f>(Table2[[#This Row],[Rank 1Y]]+Table2[[#This Row],[Rank 6M]]+Table2[[#This Row],[Rank Sharpe]])/3</f>
        <v>586.33333333333337</v>
      </c>
    </row>
    <row r="646" spans="1:48" hidden="1" x14ac:dyDescent="0.3">
      <c r="A646" t="s">
        <v>2013</v>
      </c>
      <c r="B646" t="s">
        <v>2014</v>
      </c>
      <c r="C646" t="s">
        <v>3163</v>
      </c>
      <c r="D646" t="s">
        <v>199</v>
      </c>
      <c r="E646">
        <v>3351.3826647000001</v>
      </c>
      <c r="F646">
        <v>212.73</v>
      </c>
      <c r="G646">
        <v>-50.001329991414401</v>
      </c>
      <c r="H646">
        <f>(Table2[[#This Row],[1Y Return vs Nifty]]-AVERAGE(Table2[1Y Return vs Nifty]))/_xlfn.STDEV.P(Table2[1Y Return vs Nifty])</f>
        <v>-1.3042047427056478</v>
      </c>
      <c r="I646">
        <v>2.7482476578276298</v>
      </c>
      <c r="J646">
        <f>(Table2[[#This Row],[1M Return vs Nifty]]-AVERAGE(Table2[1M Return vs Nifty]))/_xlfn.STDEV.P(Table2[1M Return vs Nifty])</f>
        <v>0.21159772650897168</v>
      </c>
      <c r="K646">
        <v>-10.2237420437173</v>
      </c>
      <c r="L646">
        <f>(Table2[[#This Row],[6M Return vs Nifty]]-AVERAGE(Table2[6M Return vs Nifty]))/_xlfn.STDEV.P(Table2[6M Return vs Nifty])</f>
        <v>-0.62569669326570643</v>
      </c>
      <c r="M646">
        <v>6.3740733026119303</v>
      </c>
      <c r="N646">
        <f>(Table2[[#This Row],[1W Return vs Nifty]]-AVERAGE(Table2[1W Return vs Nifty]))/_xlfn.STDEV.P(Table2[1W Return vs Nifty])</f>
        <v>0.88206359468445616</v>
      </c>
      <c r="O646">
        <v>207.77</v>
      </c>
      <c r="P646">
        <v>212.08663339217401</v>
      </c>
      <c r="Q646">
        <v>223.84004060449701</v>
      </c>
      <c r="R646">
        <v>64.547802704503397</v>
      </c>
      <c r="S646">
        <f>(Table2[[#This Row],[Close Price]]-Table2[[#This Row],[20D EMA]])/Table2[[#This Row],[20D EMA]]</f>
        <v>2.3872551378928523E-2</v>
      </c>
      <c r="T646">
        <f>(Table2[[#This Row],[Close Price]]-Table2[[#This Row],[50D EMA]])/Table2[[#This Row],[50D EMA]]</f>
        <v>3.0335085127044226E-3</v>
      </c>
      <c r="U646">
        <f>(Table2[[#This Row],[Close Price]]-Table2[[#This Row],[200D EMA]])/Table2[[#This Row],[200D EMA]]</f>
        <v>-4.96338393010183E-2</v>
      </c>
      <c r="V646">
        <v>0.79122513747394996</v>
      </c>
      <c r="W646">
        <v>212</v>
      </c>
      <c r="X646">
        <v>215.7</v>
      </c>
      <c r="Y646">
        <v>198.81</v>
      </c>
      <c r="Z646">
        <v>216.99</v>
      </c>
      <c r="AA646">
        <v>198.81</v>
      </c>
      <c r="AB646">
        <v>216.99</v>
      </c>
      <c r="AC646" s="1">
        <f>(Table2[[#This Row],[Close Price]]/Table2[[#This Row],[Day Low]])-1</f>
        <v>3.4433962264150964E-3</v>
      </c>
      <c r="AD646" s="1">
        <f>(Table2[[#This Row],[Day High]]/Table2[[#This Row],[Close Price]])-1</f>
        <v>1.3961359469750301E-2</v>
      </c>
      <c r="AE646" s="1">
        <f>(Table2[[#This Row],[Close Price]]/Table2[[#This Row],[Current Week Low]])-1</f>
        <v>7.001659876263755E-2</v>
      </c>
      <c r="AF646" s="1">
        <f>(Table2[[#This Row],[Current Week High]]/Table2[[#This Row],[Close Price]])-1</f>
        <v>2.0025384289945158E-2</v>
      </c>
      <c r="AG646" s="1">
        <f>(Table2[[#This Row],[Close Price]]/Table2[[#This Row],[Current Month Low]])-1</f>
        <v>7.001659876263755E-2</v>
      </c>
      <c r="AH646" s="1">
        <f>(Table2[[#This Row],[Current Month High]]/Table2[[#This Row],[Close Price]])-1</f>
        <v>2.0025384289945158E-2</v>
      </c>
      <c r="AI646">
        <v>40.036666196587198</v>
      </c>
      <c r="AJ646">
        <v>12.6449563145353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0.03</v>
      </c>
      <c r="AM646" t="s">
        <v>3203</v>
      </c>
      <c r="AN646">
        <v>4.3099999999999996</v>
      </c>
      <c r="AO646" t="s">
        <v>3203</v>
      </c>
      <c r="AP646">
        <v>6.6840024458629998E-3</v>
      </c>
      <c r="AQ646">
        <f>(Table2[[#This Row],[Sharpe Ratio]]-AVERAGE(Table2[Sharpe Ratio]))/_xlfn.STDEV.P(Table2[Sharpe Ratio])</f>
        <v>-0.67534696739861644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716</v>
      </c>
      <c r="AT646">
        <f>_xlfn.RANK.AVG(Table2[[#This Row],[6M Return vs Nifty Z-Score]],Table2[6M Return vs Nifty Z-Score])</f>
        <v>545</v>
      </c>
      <c r="AU646">
        <f>_xlfn.RANK.AVG(Table2[[#This Row],[Sharpe Ratio Z-Score]],Table2[Sharpe Ratio Z-Score])</f>
        <v>509</v>
      </c>
      <c r="AV646">
        <f>(Table2[[#This Row],[Rank 1Y]]+Table2[[#This Row],[Rank 6M]]+Table2[[#This Row],[Rank Sharpe]])/3</f>
        <v>590</v>
      </c>
    </row>
    <row r="647" spans="1:48" hidden="1" x14ac:dyDescent="0.3">
      <c r="A647" t="s">
        <v>68</v>
      </c>
      <c r="B647" t="s">
        <v>69</v>
      </c>
      <c r="C647" t="s">
        <v>3157</v>
      </c>
      <c r="D647" t="s">
        <v>24</v>
      </c>
      <c r="E647">
        <v>350433.81307899999</v>
      </c>
      <c r="F647">
        <v>1746.9</v>
      </c>
      <c r="G647">
        <v>-24.944246467607101</v>
      </c>
      <c r="H647">
        <f>(Table2[[#This Row],[1Y Return vs Nifty]]-AVERAGE(Table2[1Y Return vs Nifty]))/_xlfn.STDEV.P(Table2[1Y Return vs Nifty])</f>
        <v>-0.86064368796119872</v>
      </c>
      <c r="I647">
        <v>-1.0483135840306601</v>
      </c>
      <c r="J647">
        <f>(Table2[[#This Row],[1M Return vs Nifty]]-AVERAGE(Table2[1M Return vs Nifty]))/_xlfn.STDEV.P(Table2[1M Return vs Nifty])</f>
        <v>-0.18773419486137655</v>
      </c>
      <c r="K647">
        <v>-2.2395123939362902</v>
      </c>
      <c r="L647">
        <f>(Table2[[#This Row],[6M Return vs Nifty]]-AVERAGE(Table2[6M Return vs Nifty]))/_xlfn.STDEV.P(Table2[6M Return vs Nifty])</f>
        <v>-0.36667997911647665</v>
      </c>
      <c r="M647">
        <v>1.50735692708392</v>
      </c>
      <c r="N647">
        <f>(Table2[[#This Row],[1W Return vs Nifty]]-AVERAGE(Table2[1W Return vs Nifty]))/_xlfn.STDEV.P(Table2[1W Return vs Nifty])</f>
        <v>-0.35350631293074808</v>
      </c>
      <c r="O647">
        <v>1777.88</v>
      </c>
      <c r="P647">
        <v>1799.55647550049</v>
      </c>
      <c r="Q647">
        <v>1787.98976495887</v>
      </c>
      <c r="R647">
        <v>47.048932471563496</v>
      </c>
      <c r="S647">
        <f>(Table2[[#This Row],[Close Price]]-Table2[[#This Row],[20D EMA]])/Table2[[#This Row],[20D EMA]]</f>
        <v>-1.7425248048237234E-2</v>
      </c>
      <c r="T647">
        <f>(Table2[[#This Row],[Close Price]]-Table2[[#This Row],[50D EMA]])/Table2[[#This Row],[50D EMA]]</f>
        <v>-2.9260807436368559E-2</v>
      </c>
      <c r="U647">
        <f>(Table2[[#This Row],[Close Price]]-Table2[[#This Row],[200D EMA]])/Table2[[#This Row],[200D EMA]]</f>
        <v>-2.2980984435229737E-2</v>
      </c>
      <c r="V647">
        <v>0.71050085819573505</v>
      </c>
      <c r="W647">
        <v>1733</v>
      </c>
      <c r="X647">
        <v>1765</v>
      </c>
      <c r="Y647">
        <v>1711</v>
      </c>
      <c r="Z647">
        <v>1768.45</v>
      </c>
      <c r="AA647">
        <v>1711</v>
      </c>
      <c r="AB647">
        <v>1768.45</v>
      </c>
      <c r="AC647" s="1">
        <f>(Table2[[#This Row],[Close Price]]/Table2[[#This Row],[Day Low]])-1</f>
        <v>8.0207732256203368E-3</v>
      </c>
      <c r="AD647" s="1">
        <f>(Table2[[#This Row],[Day High]]/Table2[[#This Row],[Close Price]])-1</f>
        <v>1.0361211288568262E-2</v>
      </c>
      <c r="AE647" s="1">
        <f>(Table2[[#This Row],[Close Price]]/Table2[[#This Row],[Current Week Low]])-1</f>
        <v>2.0981881940385749E-2</v>
      </c>
      <c r="AF647" s="1">
        <f>(Table2[[#This Row],[Current Week High]]/Table2[[#This Row],[Close Price]])-1</f>
        <v>1.2336138302135202E-2</v>
      </c>
      <c r="AG647" s="1">
        <f>(Table2[[#This Row],[Close Price]]/Table2[[#This Row],[Current Month Low]])-1</f>
        <v>2.0981881940385749E-2</v>
      </c>
      <c r="AH647" s="1">
        <f>(Table2[[#This Row],[Current Month High]]/Table2[[#This Row],[Close Price]])-1</f>
        <v>1.2336138302135202E-2</v>
      </c>
      <c r="AI647">
        <v>11.168355372373901</v>
      </c>
      <c r="AJ647">
        <v>13.152184473880199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-0.06</v>
      </c>
      <c r="AM647" t="s">
        <v>3202</v>
      </c>
      <c r="AN647">
        <v>-0.92</v>
      </c>
      <c r="AO647" t="s">
        <v>3202</v>
      </c>
      <c r="AP647">
        <v>-0.11248996971488801</v>
      </c>
      <c r="AQ647">
        <f>(Table2[[#This Row],[Sharpe Ratio]]-AVERAGE(Table2[Sharpe Ratio]))/_xlfn.STDEV.P(Table2[Sharpe Ratio])</f>
        <v>-2.0970975254877953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619</v>
      </c>
      <c r="AT647">
        <f>_xlfn.RANK.AVG(Table2[[#This Row],[6M Return vs Nifty Z-Score]],Table2[6M Return vs Nifty Z-Score])</f>
        <v>428</v>
      </c>
      <c r="AU647">
        <f>_xlfn.RANK.AVG(Table2[[#This Row],[Sharpe Ratio Z-Score]],Table2[Sharpe Ratio Z-Score])</f>
        <v>729</v>
      </c>
      <c r="AV647">
        <f>(Table2[[#This Row],[Rank 1Y]]+Table2[[#This Row],[Rank 6M]]+Table2[[#This Row],[Rank Sharpe]])/3</f>
        <v>592</v>
      </c>
    </row>
    <row r="648" spans="1:48" hidden="1" x14ac:dyDescent="0.3">
      <c r="A648" t="s">
        <v>1618</v>
      </c>
      <c r="B648" t="s">
        <v>1619</v>
      </c>
      <c r="C648" t="s">
        <v>3167</v>
      </c>
      <c r="D648" t="s">
        <v>1617</v>
      </c>
      <c r="E648">
        <v>5954.5515877750004</v>
      </c>
      <c r="F648">
        <v>468.05</v>
      </c>
      <c r="G648">
        <v>-17.320307613588302</v>
      </c>
      <c r="H648">
        <f>(Table2[[#This Row],[1Y Return vs Nifty]]-AVERAGE(Table2[1Y Return vs Nifty]))/_xlfn.STDEV.P(Table2[1Y Return vs Nifty])</f>
        <v>-0.72568455130897225</v>
      </c>
      <c r="I648">
        <v>-1.23937196091304</v>
      </c>
      <c r="J648">
        <f>(Table2[[#This Row],[1M Return vs Nifty]]-AVERAGE(Table2[1M Return vs Nifty]))/_xlfn.STDEV.P(Table2[1M Return vs Nifty])</f>
        <v>-0.20783019855365381</v>
      </c>
      <c r="K648">
        <v>-16.4145936846427</v>
      </c>
      <c r="L648">
        <f>(Table2[[#This Row],[6M Return vs Nifty]]-AVERAGE(Table2[6M Return vs Nifty]))/_xlfn.STDEV.P(Table2[6M Return vs Nifty])</f>
        <v>-0.82653435953471788</v>
      </c>
      <c r="M648">
        <v>5.2509069670646298</v>
      </c>
      <c r="N648">
        <f>(Table2[[#This Row],[1W Return vs Nifty]]-AVERAGE(Table2[1W Return vs Nifty]))/_xlfn.STDEV.P(Table2[1W Return vs Nifty])</f>
        <v>0.5969122897045922</v>
      </c>
      <c r="O648">
        <v>449.6</v>
      </c>
      <c r="P648">
        <v>467.44976182713202</v>
      </c>
      <c r="Q648">
        <v>491.21658146702299</v>
      </c>
      <c r="R648">
        <v>59.687355178800701</v>
      </c>
      <c r="S648">
        <f>(Table2[[#This Row],[Close Price]]-Table2[[#This Row],[20D EMA]])/Table2[[#This Row],[20D EMA]]</f>
        <v>4.1036476868327378E-2</v>
      </c>
      <c r="T648">
        <f>(Table2[[#This Row],[Close Price]]-Table2[[#This Row],[50D EMA]])/Table2[[#This Row],[50D EMA]]</f>
        <v>1.2840699084364147E-3</v>
      </c>
      <c r="U648">
        <f>(Table2[[#This Row],[Close Price]]-Table2[[#This Row],[200D EMA]])/Table2[[#This Row],[200D EMA]]</f>
        <v>-4.7161643847273567E-2</v>
      </c>
      <c r="V648">
        <v>0.78065235861795901</v>
      </c>
      <c r="W648">
        <v>452.1</v>
      </c>
      <c r="X648">
        <v>473.7</v>
      </c>
      <c r="Y648">
        <v>435.35</v>
      </c>
      <c r="Z648">
        <v>473.7</v>
      </c>
      <c r="AA648">
        <v>435.35</v>
      </c>
      <c r="AB648">
        <v>473.7</v>
      </c>
      <c r="AC648" s="1">
        <f>(Table2[[#This Row],[Close Price]]/Table2[[#This Row],[Day Low]])-1</f>
        <v>3.5279805352798066E-2</v>
      </c>
      <c r="AD648" s="1">
        <f>(Table2[[#This Row],[Day High]]/Table2[[#This Row],[Close Price]])-1</f>
        <v>1.2071359897446898E-2</v>
      </c>
      <c r="AE648" s="1">
        <f>(Table2[[#This Row],[Close Price]]/Table2[[#This Row],[Current Week Low]])-1</f>
        <v>7.5111978867577811E-2</v>
      </c>
      <c r="AF648" s="1">
        <f>(Table2[[#This Row],[Current Week High]]/Table2[[#This Row],[Close Price]])-1</f>
        <v>1.2071359897446898E-2</v>
      </c>
      <c r="AG648" s="1">
        <f>(Table2[[#This Row],[Close Price]]/Table2[[#This Row],[Current Month Low]])-1</f>
        <v>7.5111978867577811E-2</v>
      </c>
      <c r="AH648" s="1">
        <f>(Table2[[#This Row],[Current Month High]]/Table2[[#This Row],[Close Price]])-1</f>
        <v>1.2071359897446898E-2</v>
      </c>
      <c r="AI648">
        <v>43.008225616921202</v>
      </c>
      <c r="AJ648">
        <v>16.199106256206498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-0.04</v>
      </c>
      <c r="AM648" t="s">
        <v>3202</v>
      </c>
      <c r="AN648">
        <v>9.08</v>
      </c>
      <c r="AO648" t="s">
        <v>3203</v>
      </c>
      <c r="AP648">
        <v>-5.2896205336490001E-3</v>
      </c>
      <c r="AQ648">
        <f>(Table2[[#This Row],[Sharpe Ratio]]-AVERAGE(Table2[Sharpe Ratio]))/_xlfn.STDEV.P(Table2[Sharpe Ratio])</f>
        <v>-0.81819279895744024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583</v>
      </c>
      <c r="AT648">
        <f>_xlfn.RANK.AVG(Table2[[#This Row],[6M Return vs Nifty Z-Score]],Table2[6M Return vs Nifty Z-Score])</f>
        <v>615</v>
      </c>
      <c r="AU648">
        <f>_xlfn.RANK.AVG(Table2[[#This Row],[Sharpe Ratio Z-Score]],Table2[Sharpe Ratio Z-Score])</f>
        <v>580</v>
      </c>
      <c r="AV648">
        <f>(Table2[[#This Row],[Rank 1Y]]+Table2[[#This Row],[Rank 6M]]+Table2[[#This Row],[Rank Sharpe]])/3</f>
        <v>592.66666666666663</v>
      </c>
    </row>
    <row r="649" spans="1:48" hidden="1" x14ac:dyDescent="0.3">
      <c r="A649" t="s">
        <v>1176</v>
      </c>
      <c r="B649" t="s">
        <v>1177</v>
      </c>
      <c r="C649" t="s">
        <v>3167</v>
      </c>
      <c r="D649" t="s">
        <v>240</v>
      </c>
      <c r="E649">
        <v>10506.32256735</v>
      </c>
      <c r="F649">
        <v>534.04999999999995</v>
      </c>
      <c r="G649">
        <v>-8.4590475879300193</v>
      </c>
      <c r="H649">
        <f>(Table2[[#This Row],[1Y Return vs Nifty]]-AVERAGE(Table2[1Y Return vs Nifty]))/_xlfn.STDEV.P(Table2[1Y Return vs Nifty])</f>
        <v>-0.56882232751459716</v>
      </c>
      <c r="I649">
        <v>-4.4375381863327004</v>
      </c>
      <c r="J649">
        <f>(Table2[[#This Row],[1M Return vs Nifty]]-AVERAGE(Table2[1M Return vs Nifty]))/_xlfn.STDEV.P(Table2[1M Return vs Nifty])</f>
        <v>-0.54422141742240959</v>
      </c>
      <c r="K649">
        <v>-21.914099109023699</v>
      </c>
      <c r="L649">
        <f>(Table2[[#This Row],[6M Return vs Nifty]]-AVERAGE(Table2[6M Return vs Nifty]))/_xlfn.STDEV.P(Table2[6M Return vs Nifty])</f>
        <v>-1.0049440354773558</v>
      </c>
      <c r="M649">
        <v>3.0518977848831899</v>
      </c>
      <c r="N649">
        <f>(Table2[[#This Row],[1W Return vs Nifty]]-AVERAGE(Table2[1W Return vs Nifty]))/_xlfn.STDEV.P(Table2[1W Return vs Nifty])</f>
        <v>3.8624244455987486E-2</v>
      </c>
      <c r="O649">
        <v>535.65</v>
      </c>
      <c r="P649">
        <v>544.17852415555103</v>
      </c>
      <c r="Q649">
        <v>546.80935372004603</v>
      </c>
      <c r="R649">
        <v>54.757739807916799</v>
      </c>
      <c r="S649">
        <f>(Table2[[#This Row],[Close Price]]-Table2[[#This Row],[20D EMA]])/Table2[[#This Row],[20D EMA]]</f>
        <v>-2.987025109679871E-3</v>
      </c>
      <c r="T649">
        <f>(Table2[[#This Row],[Close Price]]-Table2[[#This Row],[50D EMA]])/Table2[[#This Row],[50D EMA]]</f>
        <v>-1.8612502526203851E-2</v>
      </c>
      <c r="U649">
        <f>(Table2[[#This Row],[Close Price]]-Table2[[#This Row],[200D EMA]])/Table2[[#This Row],[200D EMA]]</f>
        <v>-2.3334190670371336E-2</v>
      </c>
      <c r="V649">
        <v>0.28275623052444698</v>
      </c>
      <c r="W649">
        <v>530.1</v>
      </c>
      <c r="X649">
        <v>545.54999999999995</v>
      </c>
      <c r="Y649">
        <v>509.85</v>
      </c>
      <c r="Z649">
        <v>545.54999999999995</v>
      </c>
      <c r="AA649">
        <v>509.85</v>
      </c>
      <c r="AB649">
        <v>545.54999999999995</v>
      </c>
      <c r="AC649" s="1">
        <f>(Table2[[#This Row],[Close Price]]/Table2[[#This Row],[Day Low]])-1</f>
        <v>7.4514242595735691E-3</v>
      </c>
      <c r="AD649" s="1">
        <f>(Table2[[#This Row],[Day High]]/Table2[[#This Row],[Close Price]])-1</f>
        <v>2.1533564273008121E-2</v>
      </c>
      <c r="AE649" s="1">
        <f>(Table2[[#This Row],[Close Price]]/Table2[[#This Row],[Current Week Low]])-1</f>
        <v>4.7464940668824118E-2</v>
      </c>
      <c r="AF649" s="1">
        <f>(Table2[[#This Row],[Current Week High]]/Table2[[#This Row],[Close Price]])-1</f>
        <v>2.1533564273008121E-2</v>
      </c>
      <c r="AG649" s="1">
        <f>(Table2[[#This Row],[Close Price]]/Table2[[#This Row],[Current Month Low]])-1</f>
        <v>4.7464940668824118E-2</v>
      </c>
      <c r="AH649" s="1">
        <f>(Table2[[#This Row],[Current Month High]]/Table2[[#This Row],[Close Price]])-1</f>
        <v>2.1533564273008121E-2</v>
      </c>
      <c r="AI649">
        <v>32.834004306712799</v>
      </c>
      <c r="AJ649">
        <v>20.011235955056101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0.04</v>
      </c>
      <c r="AM649" t="s">
        <v>3203</v>
      </c>
      <c r="AN649">
        <v>2.97</v>
      </c>
      <c r="AO649" t="s">
        <v>3203</v>
      </c>
      <c r="AP649">
        <v>-8.3797476912800001E-3</v>
      </c>
      <c r="AQ649">
        <f>(Table2[[#This Row],[Sharpe Ratio]]-AVERAGE(Table2[Sharpe Ratio]))/_xlfn.STDEV.P(Table2[Sharpe Ratio])</f>
        <v>-0.85505814741626529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519</v>
      </c>
      <c r="AT649">
        <f>_xlfn.RANK.AVG(Table2[[#This Row],[6M Return vs Nifty Z-Score]],Table2[6M Return vs Nifty Z-Score])</f>
        <v>669</v>
      </c>
      <c r="AU649">
        <f>_xlfn.RANK.AVG(Table2[[#This Row],[Sharpe Ratio Z-Score]],Table2[Sharpe Ratio Z-Score])</f>
        <v>591</v>
      </c>
      <c r="AV649">
        <f>(Table2[[#This Row],[Rank 1Y]]+Table2[[#This Row],[Rank 6M]]+Table2[[#This Row],[Rank Sharpe]])/3</f>
        <v>593</v>
      </c>
    </row>
    <row r="650" spans="1:48" hidden="1" x14ac:dyDescent="0.3">
      <c r="A650" t="s">
        <v>1229</v>
      </c>
      <c r="B650" t="s">
        <v>1230</v>
      </c>
      <c r="C650" t="s">
        <v>3156</v>
      </c>
      <c r="D650" t="s">
        <v>21</v>
      </c>
      <c r="E650">
        <v>9662.3273718599994</v>
      </c>
      <c r="F650">
        <v>467.35</v>
      </c>
      <c r="G650">
        <v>-11.233847122222199</v>
      </c>
      <c r="H650">
        <f>(Table2[[#This Row],[1Y Return vs Nifty]]-AVERAGE(Table2[1Y Return vs Nifty]))/_xlfn.STDEV.P(Table2[1Y Return vs Nifty])</f>
        <v>-0.61794189112883979</v>
      </c>
      <c r="I650">
        <v>4.0852855844388296</v>
      </c>
      <c r="J650">
        <f>(Table2[[#This Row],[1M Return vs Nifty]]-AVERAGE(Table2[1M Return vs Nifty]))/_xlfn.STDEV.P(Table2[1M Return vs Nifty])</f>
        <v>0.35223075997410291</v>
      </c>
      <c r="K650">
        <v>-9.7413640613393806</v>
      </c>
      <c r="L650">
        <f>(Table2[[#This Row],[6M Return vs Nifty]]-AVERAGE(Table2[6M Return vs Nifty]))/_xlfn.STDEV.P(Table2[6M Return vs Nifty])</f>
        <v>-0.61004784980127891</v>
      </c>
      <c r="M650">
        <v>3.465079010013</v>
      </c>
      <c r="N650">
        <f>(Table2[[#This Row],[1W Return vs Nifty]]-AVERAGE(Table2[1W Return vs Nifty]))/_xlfn.STDEV.P(Table2[1W Return vs Nifty])</f>
        <v>0.14352336919830178</v>
      </c>
      <c r="O650">
        <v>461.58</v>
      </c>
      <c r="P650">
        <v>470.72935161736098</v>
      </c>
      <c r="Q650">
        <v>477.49403414555798</v>
      </c>
      <c r="R650">
        <v>62.221940262500603</v>
      </c>
      <c r="S650">
        <f>(Table2[[#This Row],[Close Price]]-Table2[[#This Row],[20D EMA]])/Table2[[#This Row],[20D EMA]]</f>
        <v>1.2500541617921138E-2</v>
      </c>
      <c r="T650">
        <f>(Table2[[#This Row],[Close Price]]-Table2[[#This Row],[50D EMA]])/Table2[[#This Row],[50D EMA]]</f>
        <v>-7.1789694136343276E-3</v>
      </c>
      <c r="U650">
        <f>(Table2[[#This Row],[Close Price]]-Table2[[#This Row],[200D EMA]])/Table2[[#This Row],[200D EMA]]</f>
        <v>-2.1244315991737969E-2</v>
      </c>
      <c r="V650">
        <v>0.530522962065893</v>
      </c>
      <c r="W650">
        <v>461.9</v>
      </c>
      <c r="X650">
        <v>471</v>
      </c>
      <c r="Y650">
        <v>451.25</v>
      </c>
      <c r="Z650">
        <v>471</v>
      </c>
      <c r="AA650">
        <v>451.25</v>
      </c>
      <c r="AB650">
        <v>471</v>
      </c>
      <c r="AC650" s="1">
        <f>(Table2[[#This Row],[Close Price]]/Table2[[#This Row],[Day Low]])-1</f>
        <v>1.1799090712275584E-2</v>
      </c>
      <c r="AD650" s="1">
        <f>(Table2[[#This Row],[Day High]]/Table2[[#This Row],[Close Price]])-1</f>
        <v>7.8099925109660351E-3</v>
      </c>
      <c r="AE650" s="1">
        <f>(Table2[[#This Row],[Close Price]]/Table2[[#This Row],[Current Week Low]])-1</f>
        <v>3.5678670360110853E-2</v>
      </c>
      <c r="AF650" s="1">
        <f>(Table2[[#This Row],[Current Week High]]/Table2[[#This Row],[Close Price]])-1</f>
        <v>7.8099925109660351E-3</v>
      </c>
      <c r="AG650" s="1">
        <f>(Table2[[#This Row],[Close Price]]/Table2[[#This Row],[Current Month Low]])-1</f>
        <v>3.5678670360110853E-2</v>
      </c>
      <c r="AH650" s="1">
        <f>(Table2[[#This Row],[Current Month High]]/Table2[[#This Row],[Close Price]])-1</f>
        <v>7.8099925109660351E-3</v>
      </c>
      <c r="AI650">
        <v>23.034128597410898</v>
      </c>
      <c r="AJ650">
        <v>14.715267550319099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0</v>
      </c>
      <c r="AM650">
        <v>0</v>
      </c>
      <c r="AN650">
        <v>2.2000000000000002</v>
      </c>
      <c r="AO650" t="s">
        <v>3203</v>
      </c>
      <c r="AP650">
        <v>-7.9491197652933998E-2</v>
      </c>
      <c r="AQ650">
        <f>(Table2[[#This Row],[Sharpe Ratio]]-AVERAGE(Table2[Sharpe Ratio]))/_xlfn.STDEV.P(Table2[Sharpe Ratio])</f>
        <v>-1.7034207708684495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540</v>
      </c>
      <c r="AT650">
        <f>_xlfn.RANK.AVG(Table2[[#This Row],[6M Return vs Nifty Z-Score]],Table2[6M Return vs Nifty Z-Score])</f>
        <v>537</v>
      </c>
      <c r="AU650">
        <f>_xlfn.RANK.AVG(Table2[[#This Row],[Sharpe Ratio Z-Score]],Table2[Sharpe Ratio Z-Score])</f>
        <v>703</v>
      </c>
      <c r="AV650">
        <f>(Table2[[#This Row],[Rank 1Y]]+Table2[[#This Row],[Rank 6M]]+Table2[[#This Row],[Rank Sharpe]])/3</f>
        <v>593.33333333333337</v>
      </c>
    </row>
    <row r="651" spans="1:48" hidden="1" x14ac:dyDescent="0.3">
      <c r="A651" t="s">
        <v>358</v>
      </c>
      <c r="B651" t="s">
        <v>359</v>
      </c>
      <c r="C651" t="s">
        <v>3171</v>
      </c>
      <c r="D651" t="s">
        <v>158</v>
      </c>
      <c r="E651">
        <v>69453.818621625003</v>
      </c>
      <c r="F651">
        <v>2378.4499999999998</v>
      </c>
      <c r="G651">
        <v>-23.104788051911498</v>
      </c>
      <c r="H651">
        <f>(Table2[[#This Row],[1Y Return vs Nifty]]-AVERAGE(Table2[1Y Return vs Nifty]))/_xlfn.STDEV.P(Table2[1Y Return vs Nifty])</f>
        <v>-0.82808155381460991</v>
      </c>
      <c r="I651">
        <v>1.3955126290813999</v>
      </c>
      <c r="J651">
        <f>(Table2[[#This Row],[1M Return vs Nifty]]-AVERAGE(Table2[1M Return vs Nifty]))/_xlfn.STDEV.P(Table2[1M Return vs Nifty])</f>
        <v>6.9313632108376641E-2</v>
      </c>
      <c r="K651">
        <v>-10.0939453092492</v>
      </c>
      <c r="L651">
        <f>(Table2[[#This Row],[6M Return vs Nifty]]-AVERAGE(Table2[6M Return vs Nifty]))/_xlfn.STDEV.P(Table2[6M Return vs Nifty])</f>
        <v>-0.62148595219939085</v>
      </c>
      <c r="M651">
        <v>3.80978082128604</v>
      </c>
      <c r="N651">
        <f>(Table2[[#This Row],[1W Return vs Nifty]]-AVERAGE(Table2[1W Return vs Nifty]))/_xlfn.STDEV.P(Table2[1W Return vs Nifty])</f>
        <v>0.23103682842741405</v>
      </c>
      <c r="O651">
        <v>2302.21</v>
      </c>
      <c r="P651">
        <v>2356.8383349628698</v>
      </c>
      <c r="Q651">
        <v>2400.46909136254</v>
      </c>
      <c r="R651">
        <v>65.302573094935198</v>
      </c>
      <c r="S651">
        <f>(Table2[[#This Row],[Close Price]]-Table2[[#This Row],[20D EMA]])/Table2[[#This Row],[20D EMA]]</f>
        <v>3.311600592474178E-2</v>
      </c>
      <c r="T651">
        <f>(Table2[[#This Row],[Close Price]]-Table2[[#This Row],[50D EMA]])/Table2[[#This Row],[50D EMA]]</f>
        <v>9.1697698210897859E-3</v>
      </c>
      <c r="U651">
        <f>(Table2[[#This Row],[Close Price]]-Table2[[#This Row],[200D EMA]])/Table2[[#This Row],[200D EMA]]</f>
        <v>-9.1728285282947838E-3</v>
      </c>
      <c r="V651">
        <v>0.75111847940394905</v>
      </c>
      <c r="W651">
        <v>2336.5500000000002</v>
      </c>
      <c r="X651">
        <v>2383.5</v>
      </c>
      <c r="Y651">
        <v>2220.25</v>
      </c>
      <c r="Z651">
        <v>2383.5</v>
      </c>
      <c r="AA651">
        <v>2220.25</v>
      </c>
      <c r="AB651">
        <v>2383.5</v>
      </c>
      <c r="AC651" s="1">
        <f>(Table2[[#This Row],[Close Price]]/Table2[[#This Row],[Day Low]])-1</f>
        <v>1.7932421732896664E-2</v>
      </c>
      <c r="AD651" s="1">
        <f>(Table2[[#This Row],[Day High]]/Table2[[#This Row],[Close Price]])-1</f>
        <v>2.1232315163237647E-3</v>
      </c>
      <c r="AE651" s="1">
        <f>(Table2[[#This Row],[Close Price]]/Table2[[#This Row],[Current Week Low]])-1</f>
        <v>7.1253237248057655E-2</v>
      </c>
      <c r="AF651" s="1">
        <f>(Table2[[#This Row],[Current Week High]]/Table2[[#This Row],[Close Price]])-1</f>
        <v>2.1232315163237647E-3</v>
      </c>
      <c r="AG651" s="1">
        <f>(Table2[[#This Row],[Close Price]]/Table2[[#This Row],[Current Month Low]])-1</f>
        <v>7.1253237248057655E-2</v>
      </c>
      <c r="AH651" s="1">
        <f>(Table2[[#This Row],[Current Month High]]/Table2[[#This Row],[Close Price]])-1</f>
        <v>2.1232315163237647E-3</v>
      </c>
      <c r="AI651">
        <v>13.2649414534675</v>
      </c>
      <c r="AJ651">
        <v>13.8504619214015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0.01</v>
      </c>
      <c r="AM651" t="s">
        <v>3203</v>
      </c>
      <c r="AN651">
        <v>9.1999999999999993</v>
      </c>
      <c r="AO651" t="s">
        <v>3203</v>
      </c>
      <c r="AP651">
        <v>-2.6676887967878E-2</v>
      </c>
      <c r="AQ651">
        <f>(Table2[[#This Row],[Sharpe Ratio]]-AVERAGE(Table2[Sharpe Ratio]))/_xlfn.STDEV.P(Table2[Sharpe Ratio])</f>
        <v>-1.0733438093609688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611</v>
      </c>
      <c r="AT651">
        <f>_xlfn.RANK.AVG(Table2[[#This Row],[6M Return vs Nifty Z-Score]],Table2[6M Return vs Nifty Z-Score])</f>
        <v>543</v>
      </c>
      <c r="AU651">
        <f>_xlfn.RANK.AVG(Table2[[#This Row],[Sharpe Ratio Z-Score]],Table2[Sharpe Ratio Z-Score])</f>
        <v>629</v>
      </c>
      <c r="AV651">
        <f>(Table2[[#This Row],[Rank 1Y]]+Table2[[#This Row],[Rank 6M]]+Table2[[#This Row],[Rank Sharpe]])/3</f>
        <v>594.33333333333337</v>
      </c>
    </row>
    <row r="652" spans="1:48" hidden="1" x14ac:dyDescent="0.3">
      <c r="A652" t="s">
        <v>1135</v>
      </c>
      <c r="B652" t="s">
        <v>1136</v>
      </c>
      <c r="C652" t="s">
        <v>3171</v>
      </c>
      <c r="D652" t="s">
        <v>475</v>
      </c>
      <c r="E652">
        <v>10909.873707299999</v>
      </c>
      <c r="F652">
        <v>2123.65</v>
      </c>
      <c r="G652">
        <v>-27.345466252318001</v>
      </c>
      <c r="H652">
        <f>(Table2[[#This Row],[1Y Return vs Nifty]]-AVERAGE(Table2[1Y Return vs Nifty]))/_xlfn.STDEV.P(Table2[1Y Return vs Nifty])</f>
        <v>-0.9031501344663414</v>
      </c>
      <c r="I652">
        <v>-4.6945292050882301</v>
      </c>
      <c r="J652">
        <f>(Table2[[#This Row],[1M Return vs Nifty]]-AVERAGE(Table2[1M Return vs Nifty]))/_xlfn.STDEV.P(Table2[1M Return vs Nifty])</f>
        <v>-0.5712523832772729</v>
      </c>
      <c r="K652">
        <v>-2.5345414428401201</v>
      </c>
      <c r="L652">
        <f>(Table2[[#This Row],[6M Return vs Nifty]]-AVERAGE(Table2[6M Return vs Nifty]))/_xlfn.STDEV.P(Table2[6M Return vs Nifty])</f>
        <v>-0.37625102831941876</v>
      </c>
      <c r="M652">
        <v>3.4772439041911598</v>
      </c>
      <c r="N652">
        <f>(Table2[[#This Row],[1W Return vs Nifty]]-AVERAGE(Table2[1W Return vs Nifty]))/_xlfn.STDEV.P(Table2[1W Return vs Nifty])</f>
        <v>0.1466118124146433</v>
      </c>
      <c r="O652">
        <v>2142.3200000000002</v>
      </c>
      <c r="P652">
        <v>2173.04987958949</v>
      </c>
      <c r="Q652">
        <v>2170.9296925666599</v>
      </c>
      <c r="R652">
        <v>52.692122858613601</v>
      </c>
      <c r="S652">
        <f>(Table2[[#This Row],[Close Price]]-Table2[[#This Row],[20D EMA]])/Table2[[#This Row],[20D EMA]]</f>
        <v>-8.7148511893648337E-3</v>
      </c>
      <c r="T652">
        <f>(Table2[[#This Row],[Close Price]]-Table2[[#This Row],[50D EMA]])/Table2[[#This Row],[50D EMA]]</f>
        <v>-2.2732970859749464E-2</v>
      </c>
      <c r="U652">
        <f>(Table2[[#This Row],[Close Price]]-Table2[[#This Row],[200D EMA]])/Table2[[#This Row],[200D EMA]]</f>
        <v>-2.1778546181641521E-2</v>
      </c>
      <c r="V652">
        <v>0.50539066412995404</v>
      </c>
      <c r="W652">
        <v>2106</v>
      </c>
      <c r="X652">
        <v>2164</v>
      </c>
      <c r="Y652">
        <v>2058</v>
      </c>
      <c r="Z652">
        <v>2270</v>
      </c>
      <c r="AA652">
        <v>2058</v>
      </c>
      <c r="AB652">
        <v>2270</v>
      </c>
      <c r="AC652" s="1">
        <f>(Table2[[#This Row],[Close Price]]/Table2[[#This Row],[Day Low]])-1</f>
        <v>8.3808167141501411E-3</v>
      </c>
      <c r="AD652" s="1">
        <f>(Table2[[#This Row],[Day High]]/Table2[[#This Row],[Close Price]])-1</f>
        <v>1.9000306076801587E-2</v>
      </c>
      <c r="AE652" s="1">
        <f>(Table2[[#This Row],[Close Price]]/Table2[[#This Row],[Current Week Low]])-1</f>
        <v>3.1899902818270265E-2</v>
      </c>
      <c r="AF652" s="1">
        <f>(Table2[[#This Row],[Current Week High]]/Table2[[#This Row],[Close Price]])-1</f>
        <v>6.8914369128622921E-2</v>
      </c>
      <c r="AG652" s="1">
        <f>(Table2[[#This Row],[Close Price]]/Table2[[#This Row],[Current Month Low]])-1</f>
        <v>3.1899902818270265E-2</v>
      </c>
      <c r="AH652" s="1">
        <f>(Table2[[#This Row],[Current Month High]]/Table2[[#This Row],[Close Price]])-1</f>
        <v>6.8914369128622921E-2</v>
      </c>
      <c r="AI652">
        <v>28.7877004214442</v>
      </c>
      <c r="AJ652">
        <v>17.458517699114999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0.11</v>
      </c>
      <c r="AM652" t="s">
        <v>3203</v>
      </c>
      <c r="AN652">
        <v>2.33</v>
      </c>
      <c r="AO652" t="s">
        <v>3203</v>
      </c>
      <c r="AP652">
        <v>-9.7959806828260998E-2</v>
      </c>
      <c r="AQ652">
        <f>(Table2[[#This Row],[Sharpe Ratio]]-AVERAGE(Table2[Sharpe Ratio]))/_xlfn.STDEV.P(Table2[Sharpe Ratio])</f>
        <v>-1.9237520640700692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630</v>
      </c>
      <c r="AT652">
        <f>_xlfn.RANK.AVG(Table2[[#This Row],[6M Return vs Nifty Z-Score]],Table2[6M Return vs Nifty Z-Score])</f>
        <v>433</v>
      </c>
      <c r="AU652">
        <f>_xlfn.RANK.AVG(Table2[[#This Row],[Sharpe Ratio Z-Score]],Table2[Sharpe Ratio Z-Score])</f>
        <v>720</v>
      </c>
      <c r="AV652">
        <f>(Table2[[#This Row],[Rank 1Y]]+Table2[[#This Row],[Rank 6M]]+Table2[[#This Row],[Rank Sharpe]])/3</f>
        <v>594.33333333333337</v>
      </c>
    </row>
    <row r="653" spans="1:48" hidden="1" x14ac:dyDescent="0.3">
      <c r="A653" t="s">
        <v>1585</v>
      </c>
      <c r="B653" t="s">
        <v>1586</v>
      </c>
      <c r="C653" t="s">
        <v>3159</v>
      </c>
      <c r="D653" t="s">
        <v>1003</v>
      </c>
      <c r="E653">
        <v>6153.0669039000004</v>
      </c>
      <c r="F653">
        <v>133.75</v>
      </c>
      <c r="G653">
        <v>-44.268913196938399</v>
      </c>
      <c r="H653">
        <f>(Table2[[#This Row],[1Y Return vs Nifty]]-AVERAGE(Table2[1Y Return vs Nifty]))/_xlfn.STDEV.P(Table2[1Y Return vs Nifty])</f>
        <v>-1.2027293719915455</v>
      </c>
      <c r="I653">
        <v>8.1100810944779091</v>
      </c>
      <c r="J653">
        <f>(Table2[[#This Row],[1M Return vs Nifty]]-AVERAGE(Table2[1M Return vs Nifty]))/_xlfn.STDEV.P(Table2[1M Return vs Nifty])</f>
        <v>0.77556893938405003</v>
      </c>
      <c r="K653">
        <v>-22.905100325075601</v>
      </c>
      <c r="L653">
        <f>(Table2[[#This Row],[6M Return vs Nifty]]-AVERAGE(Table2[6M Return vs Nifty]))/_xlfn.STDEV.P(Table2[6M Return vs Nifty])</f>
        <v>-1.0370931456556551</v>
      </c>
      <c r="M653">
        <v>0.85154476678218805</v>
      </c>
      <c r="N653">
        <f>(Table2[[#This Row],[1W Return vs Nifty]]-AVERAGE(Table2[1W Return vs Nifty]))/_xlfn.STDEV.P(Table2[1W Return vs Nifty])</f>
        <v>-0.52000497605225071</v>
      </c>
      <c r="O653">
        <v>131.74</v>
      </c>
      <c r="P653">
        <v>133.27329030829301</v>
      </c>
      <c r="Q653">
        <v>144.857792712909</v>
      </c>
      <c r="R653">
        <v>57.703190324056102</v>
      </c>
      <c r="S653">
        <f>(Table2[[#This Row],[Close Price]]-Table2[[#This Row],[20D EMA]])/Table2[[#This Row],[20D EMA]]</f>
        <v>1.5257325034158119E-2</v>
      </c>
      <c r="T653">
        <f>(Table2[[#This Row],[Close Price]]-Table2[[#This Row],[50D EMA]])/Table2[[#This Row],[50D EMA]]</f>
        <v>3.5769334620931381E-3</v>
      </c>
      <c r="U653">
        <f>(Table2[[#This Row],[Close Price]]-Table2[[#This Row],[200D EMA]])/Table2[[#This Row],[200D EMA]]</f>
        <v>-7.6680670779813234E-2</v>
      </c>
      <c r="V653">
        <v>0.415772890218152</v>
      </c>
      <c r="W653">
        <v>132.47</v>
      </c>
      <c r="X653">
        <v>135.5</v>
      </c>
      <c r="Y653">
        <v>128.30000000000001</v>
      </c>
      <c r="Z653">
        <v>135.5</v>
      </c>
      <c r="AA653">
        <v>128.30000000000001</v>
      </c>
      <c r="AB653">
        <v>135.94999999999999</v>
      </c>
      <c r="AC653" s="1">
        <f>(Table2[[#This Row],[Close Price]]/Table2[[#This Row],[Day Low]])-1</f>
        <v>9.6625651090813669E-3</v>
      </c>
      <c r="AD653" s="1">
        <f>(Table2[[#This Row],[Day High]]/Table2[[#This Row],[Close Price]])-1</f>
        <v>1.3084112149532645E-2</v>
      </c>
      <c r="AE653" s="1">
        <f>(Table2[[#This Row],[Close Price]]/Table2[[#This Row],[Current Week Low]])-1</f>
        <v>4.2478565861262529E-2</v>
      </c>
      <c r="AF653" s="1">
        <f>(Table2[[#This Row],[Current Week High]]/Table2[[#This Row],[Close Price]])-1</f>
        <v>1.3084112149532645E-2</v>
      </c>
      <c r="AG653" s="1">
        <f>(Table2[[#This Row],[Close Price]]/Table2[[#This Row],[Current Month Low]])-1</f>
        <v>4.2478565861262529E-2</v>
      </c>
      <c r="AH653" s="1">
        <f>(Table2[[#This Row],[Current Month High]]/Table2[[#This Row],[Close Price]])-1</f>
        <v>1.6448598130841097E-2</v>
      </c>
      <c r="AI653">
        <v>57.4579439252336</v>
      </c>
      <c r="AJ653">
        <v>11.4304757144047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0.05</v>
      </c>
      <c r="AM653" t="s">
        <v>3203</v>
      </c>
      <c r="AN653">
        <v>6.62</v>
      </c>
      <c r="AO653" t="s">
        <v>3203</v>
      </c>
      <c r="AP653">
        <v>4.3961272436149001E-2</v>
      </c>
      <c r="AQ653">
        <f>(Table2[[#This Row],[Sharpe Ratio]]-AVERAGE(Table2[Sharpe Ratio]))/_xlfn.STDEV.P(Table2[Sharpe Ratio])</f>
        <v>-0.23062755046719929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701</v>
      </c>
      <c r="AT653">
        <f>_xlfn.RANK.AVG(Table2[[#This Row],[6M Return vs Nifty Z-Score]],Table2[6M Return vs Nifty Z-Score])</f>
        <v>677</v>
      </c>
      <c r="AU653">
        <f>_xlfn.RANK.AVG(Table2[[#This Row],[Sharpe Ratio Z-Score]],Table2[Sharpe Ratio Z-Score])</f>
        <v>407</v>
      </c>
      <c r="AV653">
        <f>(Table2[[#This Row],[Rank 1Y]]+Table2[[#This Row],[Rank 6M]]+Table2[[#This Row],[Rank Sharpe]])/3</f>
        <v>595</v>
      </c>
    </row>
    <row r="654" spans="1:48" hidden="1" x14ac:dyDescent="0.3">
      <c r="A654" t="s">
        <v>1085</v>
      </c>
      <c r="B654" t="s">
        <v>1086</v>
      </c>
      <c r="C654" t="s">
        <v>3169</v>
      </c>
      <c r="D654" t="s">
        <v>533</v>
      </c>
      <c r="E654">
        <v>12077.2809758</v>
      </c>
      <c r="F654">
        <v>773.7</v>
      </c>
      <c r="G654">
        <v>-31.282028134921202</v>
      </c>
      <c r="H654">
        <f>(Table2[[#This Row],[1Y Return vs Nifty]]-AVERAGE(Table2[1Y Return vs Nifty]))/_xlfn.STDEV.P(Table2[1Y Return vs Nifty])</f>
        <v>-0.97283524123685827</v>
      </c>
      <c r="I654">
        <v>-10.715276828234</v>
      </c>
      <c r="J654">
        <f>(Table2[[#This Row],[1M Return vs Nifty]]-AVERAGE(Table2[1M Return vs Nifty]))/_xlfn.STDEV.P(Table2[1M Return vs Nifty])</f>
        <v>-1.204529858148176</v>
      </c>
      <c r="K654">
        <v>-21.071492007751601</v>
      </c>
      <c r="L654">
        <f>(Table2[[#This Row],[6M Return vs Nifty]]-AVERAGE(Table2[6M Return vs Nifty]))/_xlfn.STDEV.P(Table2[6M Return vs Nifty])</f>
        <v>-0.97760898472561641</v>
      </c>
      <c r="M654">
        <v>0.71806249702892999</v>
      </c>
      <c r="N654">
        <f>(Table2[[#This Row],[1W Return vs Nifty]]-AVERAGE(Table2[1W Return vs Nifty]))/_xlfn.STDEV.P(Table2[1W Return vs Nifty])</f>
        <v>-0.55389367286158708</v>
      </c>
      <c r="O654">
        <v>804.05</v>
      </c>
      <c r="P654">
        <v>828.23448306058697</v>
      </c>
      <c r="Q654">
        <v>831.06625481503397</v>
      </c>
      <c r="R654">
        <v>41.335581114348102</v>
      </c>
      <c r="S654">
        <f>(Table2[[#This Row],[Close Price]]-Table2[[#This Row],[20D EMA]])/Table2[[#This Row],[20D EMA]]</f>
        <v>-3.7746408805422439E-2</v>
      </c>
      <c r="T654">
        <f>(Table2[[#This Row],[Close Price]]-Table2[[#This Row],[50D EMA]])/Table2[[#This Row],[50D EMA]]</f>
        <v>-6.5844255673906324E-2</v>
      </c>
      <c r="U654">
        <f>(Table2[[#This Row],[Close Price]]-Table2[[#This Row],[200D EMA]])/Table2[[#This Row],[200D EMA]]</f>
        <v>-6.9027294132886705E-2</v>
      </c>
      <c r="V654">
        <v>0.61188115447858304</v>
      </c>
      <c r="W654">
        <v>765.65</v>
      </c>
      <c r="X654">
        <v>782</v>
      </c>
      <c r="Y654">
        <v>754</v>
      </c>
      <c r="Z654">
        <v>788</v>
      </c>
      <c r="AA654">
        <v>754</v>
      </c>
      <c r="AB654">
        <v>788</v>
      </c>
      <c r="AC654" s="1">
        <f>(Table2[[#This Row],[Close Price]]/Table2[[#This Row],[Day Low]])-1</f>
        <v>1.0513942401880749E-2</v>
      </c>
      <c r="AD654" s="1">
        <f>(Table2[[#This Row],[Day High]]/Table2[[#This Row],[Close Price]])-1</f>
        <v>1.0727672224376317E-2</v>
      </c>
      <c r="AE654" s="1">
        <f>(Table2[[#This Row],[Close Price]]/Table2[[#This Row],[Current Week Low]])-1</f>
        <v>2.6127320954907329E-2</v>
      </c>
      <c r="AF654" s="1">
        <f>(Table2[[#This Row],[Current Week High]]/Table2[[#This Row],[Close Price]])-1</f>
        <v>1.8482616001033847E-2</v>
      </c>
      <c r="AG654" s="1">
        <f>(Table2[[#This Row],[Close Price]]/Table2[[#This Row],[Current Month Low]])-1</f>
        <v>2.6127320954907329E-2</v>
      </c>
      <c r="AH654" s="1">
        <f>(Table2[[#This Row],[Current Month High]]/Table2[[#This Row],[Close Price]])-1</f>
        <v>1.8482616001033847E-2</v>
      </c>
      <c r="AI654">
        <v>23.691353237689</v>
      </c>
      <c r="AJ654">
        <v>9.1332251921856198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-0.06</v>
      </c>
      <c r="AM654" t="s">
        <v>3202</v>
      </c>
      <c r="AN654">
        <v>-7.9</v>
      </c>
      <c r="AO654" t="s">
        <v>3202</v>
      </c>
      <c r="AP654">
        <v>1.7338335574157999E-2</v>
      </c>
      <c r="AQ654">
        <f>(Table2[[#This Row],[Sharpe Ratio]]-AVERAGE(Table2[Sharpe Ratio]))/_xlfn.STDEV.P(Table2[Sharpe Ratio])</f>
        <v>-0.54824031989349742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651</v>
      </c>
      <c r="AT654">
        <f>_xlfn.RANK.AVG(Table2[[#This Row],[6M Return vs Nifty Z-Score]],Table2[6M Return vs Nifty Z-Score])</f>
        <v>660</v>
      </c>
      <c r="AU654">
        <f>_xlfn.RANK.AVG(Table2[[#This Row],[Sharpe Ratio Z-Score]],Table2[Sharpe Ratio Z-Score])</f>
        <v>478</v>
      </c>
      <c r="AV654">
        <f>(Table2[[#This Row],[Rank 1Y]]+Table2[[#This Row],[Rank 6M]]+Table2[[#This Row],[Rank Sharpe]])/3</f>
        <v>596.33333333333337</v>
      </c>
    </row>
    <row r="655" spans="1:48" hidden="1" x14ac:dyDescent="0.3">
      <c r="A655" t="s">
        <v>1447</v>
      </c>
      <c r="B655" t="s">
        <v>1448</v>
      </c>
      <c r="C655" t="s">
        <v>3157</v>
      </c>
      <c r="D655" t="s">
        <v>24</v>
      </c>
      <c r="E655">
        <v>7414.7925125289903</v>
      </c>
      <c r="F655">
        <v>38.229999999999997</v>
      </c>
      <c r="G655">
        <v>-58.838832652816301</v>
      </c>
      <c r="H655">
        <f>(Table2[[#This Row],[1Y Return vs Nifty]]-AVERAGE(Table2[1Y Return vs Nifty]))/_xlfn.STDEV.P(Table2[1Y Return vs Nifty])</f>
        <v>-1.4606464131049122</v>
      </c>
      <c r="I655">
        <v>-3.6486706687756501</v>
      </c>
      <c r="J655">
        <f>(Table2[[#This Row],[1M Return vs Nifty]]-AVERAGE(Table2[1M Return vs Nifty]))/_xlfn.STDEV.P(Table2[1M Return vs Nifty])</f>
        <v>-0.46124633512437663</v>
      </c>
      <c r="K655">
        <v>-37.047156399842002</v>
      </c>
      <c r="L655">
        <f>(Table2[[#This Row],[6M Return vs Nifty]]-AVERAGE(Table2[6M Return vs Nifty]))/_xlfn.STDEV.P(Table2[6M Return vs Nifty])</f>
        <v>-1.4958761537196348</v>
      </c>
      <c r="M655">
        <v>5.0384865385952304</v>
      </c>
      <c r="N655">
        <f>(Table2[[#This Row],[1W Return vs Nifty]]-AVERAGE(Table2[1W Return vs Nifty]))/_xlfn.STDEV.P(Table2[1W Return vs Nifty])</f>
        <v>0.5429826441433091</v>
      </c>
      <c r="O655">
        <v>38.46</v>
      </c>
      <c r="P655">
        <v>40.132761511786804</v>
      </c>
      <c r="Q655">
        <v>44.961016112551</v>
      </c>
      <c r="R655">
        <v>52.100374424611402</v>
      </c>
      <c r="S655">
        <f>(Table2[[#This Row],[Close Price]]-Table2[[#This Row],[20D EMA]])/Table2[[#This Row],[20D EMA]]</f>
        <v>-5.9802392095684859E-3</v>
      </c>
      <c r="T655">
        <f>(Table2[[#This Row],[Close Price]]-Table2[[#This Row],[50D EMA]])/Table2[[#This Row],[50D EMA]]</f>
        <v>-4.7411676647966888E-2</v>
      </c>
      <c r="U655">
        <f>(Table2[[#This Row],[Close Price]]-Table2[[#This Row],[200D EMA]])/Table2[[#This Row],[200D EMA]]</f>
        <v>-0.14970782901572416</v>
      </c>
      <c r="V655">
        <v>0.89535059948713702</v>
      </c>
      <c r="W655">
        <v>38.1</v>
      </c>
      <c r="X655">
        <v>38.799999999999997</v>
      </c>
      <c r="Y655">
        <v>37.9</v>
      </c>
      <c r="Z655">
        <v>40.1</v>
      </c>
      <c r="AA655">
        <v>37.9</v>
      </c>
      <c r="AB655">
        <v>40.1</v>
      </c>
      <c r="AC655" s="1">
        <f>(Table2[[#This Row],[Close Price]]/Table2[[#This Row],[Day Low]])-1</f>
        <v>3.4120734908136274E-3</v>
      </c>
      <c r="AD655" s="1">
        <f>(Table2[[#This Row],[Day High]]/Table2[[#This Row],[Close Price]])-1</f>
        <v>1.4909756735548063E-2</v>
      </c>
      <c r="AE655" s="1">
        <f>(Table2[[#This Row],[Close Price]]/Table2[[#This Row],[Current Week Low]])-1</f>
        <v>8.7071240105540681E-3</v>
      </c>
      <c r="AF655" s="1">
        <f>(Table2[[#This Row],[Current Week High]]/Table2[[#This Row],[Close Price]])-1</f>
        <v>4.8914465079780367E-2</v>
      </c>
      <c r="AG655" s="1">
        <f>(Table2[[#This Row],[Close Price]]/Table2[[#This Row],[Current Month Low]])-1</f>
        <v>8.7071240105540681E-3</v>
      </c>
      <c r="AH655" s="1">
        <f>(Table2[[#This Row],[Current Month High]]/Table2[[#This Row],[Close Price]])-1</f>
        <v>4.8914465079780367E-2</v>
      </c>
      <c r="AI655">
        <v>64.792048129741005</v>
      </c>
      <c r="AJ655">
        <v>10.972423802612401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-0.15</v>
      </c>
      <c r="AM655" t="s">
        <v>3202</v>
      </c>
      <c r="AN655">
        <v>4.1399999999999997</v>
      </c>
      <c r="AO655" t="s">
        <v>3203</v>
      </c>
      <c r="AP655">
        <v>6.8357760578245996E-2</v>
      </c>
      <c r="AQ655">
        <f>(Table2[[#This Row],[Sharpe Ratio]]-AVERAGE(Table2[Sharpe Ratio]))/_xlfn.STDEV.P(Table2[Sharpe Ratio])</f>
        <v>6.0423591007347455E-2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728</v>
      </c>
      <c r="AT655">
        <f>_xlfn.RANK.AVG(Table2[[#This Row],[6M Return vs Nifty Z-Score]],Table2[6M Return vs Nifty Z-Score])</f>
        <v>731</v>
      </c>
      <c r="AU655">
        <f>_xlfn.RANK.AVG(Table2[[#This Row],[Sharpe Ratio Z-Score]],Table2[Sharpe Ratio Z-Score])</f>
        <v>331</v>
      </c>
      <c r="AV655">
        <f>(Table2[[#This Row],[Rank 1Y]]+Table2[[#This Row],[Rank 6M]]+Table2[[#This Row],[Rank Sharpe]])/3</f>
        <v>596.66666666666663</v>
      </c>
    </row>
    <row r="656" spans="1:48" hidden="1" x14ac:dyDescent="0.3">
      <c r="A656" t="s">
        <v>486</v>
      </c>
      <c r="B656" t="s">
        <v>487</v>
      </c>
      <c r="C656" t="s">
        <v>3156</v>
      </c>
      <c r="D656" t="s">
        <v>257</v>
      </c>
      <c r="E656">
        <v>45044.504912359997</v>
      </c>
      <c r="F656">
        <v>7164.95</v>
      </c>
      <c r="G656">
        <v>-37.009908624329903</v>
      </c>
      <c r="H656">
        <f>(Table2[[#This Row],[1Y Return vs Nifty]]-AVERAGE(Table2[1Y Return vs Nifty]))/_xlfn.STDEV.P(Table2[1Y Return vs Nifty])</f>
        <v>-1.074230310176878</v>
      </c>
      <c r="I656">
        <v>-2.4685472561149902</v>
      </c>
      <c r="J656">
        <f>(Table2[[#This Row],[1M Return vs Nifty]]-AVERAGE(Table2[1M Return vs Nifty]))/_xlfn.STDEV.P(Table2[1M Return vs Nifty])</f>
        <v>-0.33711796742254357</v>
      </c>
      <c r="K656">
        <v>-8.1254341791073408</v>
      </c>
      <c r="L656">
        <f>(Table2[[#This Row],[6M Return vs Nifty]]-AVERAGE(Table2[6M Return vs Nifty]))/_xlfn.STDEV.P(Table2[6M Return vs Nifty])</f>
        <v>-0.55762540371059388</v>
      </c>
      <c r="M656">
        <v>2.2213711581862499</v>
      </c>
      <c r="N656">
        <f>(Table2[[#This Row],[1W Return vs Nifty]]-AVERAGE(Table2[1W Return vs Nifty]))/_xlfn.STDEV.P(Table2[1W Return vs Nifty])</f>
        <v>-0.17223121294850766</v>
      </c>
      <c r="O656">
        <v>7218.5</v>
      </c>
      <c r="P656">
        <v>7345.9331860061202</v>
      </c>
      <c r="Q656">
        <v>7412.9246625506003</v>
      </c>
      <c r="R656">
        <v>55.795159409034298</v>
      </c>
      <c r="S656">
        <f>(Table2[[#This Row],[Close Price]]-Table2[[#This Row],[20D EMA]])/Table2[[#This Row],[20D EMA]]</f>
        <v>-7.4184387338089887E-3</v>
      </c>
      <c r="T656">
        <f>(Table2[[#This Row],[Close Price]]-Table2[[#This Row],[50D EMA]])/Table2[[#This Row],[50D EMA]]</f>
        <v>-2.463719467948474E-2</v>
      </c>
      <c r="U656">
        <f>(Table2[[#This Row],[Close Price]]-Table2[[#This Row],[200D EMA]])/Table2[[#This Row],[200D EMA]]</f>
        <v>-3.3451663660275029E-2</v>
      </c>
      <c r="V656">
        <v>0.263355014755285</v>
      </c>
      <c r="W656">
        <v>7136.65</v>
      </c>
      <c r="X656">
        <v>7390</v>
      </c>
      <c r="Y656">
        <v>6969</v>
      </c>
      <c r="Z656">
        <v>7390</v>
      </c>
      <c r="AA656">
        <v>6969</v>
      </c>
      <c r="AB656">
        <v>7390</v>
      </c>
      <c r="AC656" s="1">
        <f>(Table2[[#This Row],[Close Price]]/Table2[[#This Row],[Day Low]])-1</f>
        <v>3.9654459725502189E-3</v>
      </c>
      <c r="AD656" s="1">
        <f>(Table2[[#This Row],[Day High]]/Table2[[#This Row],[Close Price]])-1</f>
        <v>3.140984933600377E-2</v>
      </c>
      <c r="AE656" s="1">
        <f>(Table2[[#This Row],[Close Price]]/Table2[[#This Row],[Current Week Low]])-1</f>
        <v>2.811737695508687E-2</v>
      </c>
      <c r="AF656" s="1">
        <f>(Table2[[#This Row],[Current Week High]]/Table2[[#This Row],[Close Price]])-1</f>
        <v>3.140984933600377E-2</v>
      </c>
      <c r="AG656" s="1">
        <f>(Table2[[#This Row],[Close Price]]/Table2[[#This Row],[Current Month Low]])-1</f>
        <v>2.811737695508687E-2</v>
      </c>
      <c r="AH656" s="1">
        <f>(Table2[[#This Row],[Current Month High]]/Table2[[#This Row],[Close Price]])-1</f>
        <v>3.140984933600377E-2</v>
      </c>
      <c r="AI656">
        <v>28.402849984996401</v>
      </c>
      <c r="AJ656">
        <v>11.7567694035438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0.03</v>
      </c>
      <c r="AM656" t="s">
        <v>3203</v>
      </c>
      <c r="AN656">
        <v>0.54</v>
      </c>
      <c r="AO656" t="s">
        <v>3203</v>
      </c>
      <c r="AP656">
        <v>-9.8643815983910001E-3</v>
      </c>
      <c r="AQ656">
        <f>(Table2[[#This Row],[Sharpe Ratio]]-AVERAGE(Table2[Sharpe Ratio]))/_xlfn.STDEV.P(Table2[Sharpe Ratio])</f>
        <v>-0.87276989309128561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681</v>
      </c>
      <c r="AT656">
        <f>_xlfn.RANK.AVG(Table2[[#This Row],[6M Return vs Nifty Z-Score]],Table2[6M Return vs Nifty Z-Score])</f>
        <v>515</v>
      </c>
      <c r="AU656">
        <f>_xlfn.RANK.AVG(Table2[[#This Row],[Sharpe Ratio Z-Score]],Table2[Sharpe Ratio Z-Score])</f>
        <v>595</v>
      </c>
      <c r="AV656">
        <f>(Table2[[#This Row],[Rank 1Y]]+Table2[[#This Row],[Rank 6M]]+Table2[[#This Row],[Rank Sharpe]])/3</f>
        <v>597</v>
      </c>
    </row>
    <row r="657" spans="1:48" hidden="1" x14ac:dyDescent="0.3">
      <c r="A657" t="s">
        <v>1492</v>
      </c>
      <c r="B657" t="s">
        <v>1493</v>
      </c>
      <c r="C657" t="s">
        <v>3161</v>
      </c>
      <c r="D657" t="s">
        <v>51</v>
      </c>
      <c r="E657">
        <v>6965.2068432440001</v>
      </c>
      <c r="F657">
        <v>211.88</v>
      </c>
      <c r="G657">
        <v>-34.878133090708999</v>
      </c>
      <c r="H657">
        <f>(Table2[[#This Row],[1Y Return vs Nifty]]-AVERAGE(Table2[1Y Return vs Nifty]))/_xlfn.STDEV.P(Table2[1Y Return vs Nifty])</f>
        <v>-1.0364935718500534</v>
      </c>
      <c r="I657">
        <v>3.9331600767675798</v>
      </c>
      <c r="J657">
        <f>(Table2[[#This Row],[1M Return vs Nifty]]-AVERAGE(Table2[1M Return vs Nifty]))/_xlfn.STDEV.P(Table2[1M Return vs Nifty])</f>
        <v>0.33622981401331409</v>
      </c>
      <c r="K657">
        <v>-7.7298327864311798</v>
      </c>
      <c r="L657">
        <f>(Table2[[#This Row],[6M Return vs Nifty]]-AVERAGE(Table2[6M Return vs Nifty]))/_xlfn.STDEV.P(Table2[6M Return vs Nifty])</f>
        <v>-0.54479168307147763</v>
      </c>
      <c r="M657">
        <v>-0.60947135080100701</v>
      </c>
      <c r="N657">
        <f>(Table2[[#This Row],[1W Return vs Nifty]]-AVERAGE(Table2[1W Return vs Nifty]))/_xlfn.STDEV.P(Table2[1W Return vs Nifty])</f>
        <v>-0.89093013587949466</v>
      </c>
      <c r="O657">
        <v>211.74</v>
      </c>
      <c r="P657">
        <v>215.395730324108</v>
      </c>
      <c r="Q657">
        <v>242.94179421588001</v>
      </c>
      <c r="R657">
        <v>56.648245174453599</v>
      </c>
      <c r="S657">
        <f>(Table2[[#This Row],[Close Price]]-Table2[[#This Row],[20D EMA]])/Table2[[#This Row],[20D EMA]]</f>
        <v>6.6118824974018301E-4</v>
      </c>
      <c r="T657">
        <f>(Table2[[#This Row],[Close Price]]-Table2[[#This Row],[50D EMA]])/Table2[[#This Row],[50D EMA]]</f>
        <v>-1.632219133971622E-2</v>
      </c>
      <c r="U657">
        <f>(Table2[[#This Row],[Close Price]]-Table2[[#This Row],[200D EMA]])/Table2[[#This Row],[200D EMA]]</f>
        <v>-0.12785693921515315</v>
      </c>
      <c r="V657">
        <v>0.741415788309426</v>
      </c>
      <c r="W657">
        <v>210.73</v>
      </c>
      <c r="X657">
        <v>215.8</v>
      </c>
      <c r="Y657">
        <v>202.3</v>
      </c>
      <c r="Z657">
        <v>216.75</v>
      </c>
      <c r="AA657">
        <v>202.3</v>
      </c>
      <c r="AB657">
        <v>218.58</v>
      </c>
      <c r="AC657" s="1">
        <f>(Table2[[#This Row],[Close Price]]/Table2[[#This Row],[Day Low]])-1</f>
        <v>5.4572201395151065E-3</v>
      </c>
      <c r="AD657" s="1">
        <f>(Table2[[#This Row],[Day High]]/Table2[[#This Row],[Close Price]])-1</f>
        <v>1.8501038323579522E-2</v>
      </c>
      <c r="AE657" s="1">
        <f>(Table2[[#This Row],[Close Price]]/Table2[[#This Row],[Current Week Low]])-1</f>
        <v>4.7355412753336656E-2</v>
      </c>
      <c r="AF657" s="1">
        <f>(Table2[[#This Row],[Current Week High]]/Table2[[#This Row],[Close Price]])-1</f>
        <v>2.2984708325467285E-2</v>
      </c>
      <c r="AG657" s="1">
        <f>(Table2[[#This Row],[Close Price]]/Table2[[#This Row],[Current Month Low]])-1</f>
        <v>4.7355412753336656E-2</v>
      </c>
      <c r="AH657" s="1">
        <f>(Table2[[#This Row],[Current Month High]]/Table2[[#This Row],[Close Price]])-1</f>
        <v>3.1621672644893462E-2</v>
      </c>
      <c r="AI657">
        <v>123.145176515008</v>
      </c>
      <c r="AJ657">
        <v>8.0469148393676804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-0.01</v>
      </c>
      <c r="AM657" t="s">
        <v>3202</v>
      </c>
      <c r="AN657">
        <v>1.84</v>
      </c>
      <c r="AO657" t="s">
        <v>3203</v>
      </c>
      <c r="AP657">
        <v>-1.5465236119174001E-2</v>
      </c>
      <c r="AQ657">
        <f>(Table2[[#This Row],[Sharpe Ratio]]-AVERAGE(Table2[Sharpe Ratio]))/_xlfn.STDEV.P(Table2[Sharpe Ratio])</f>
        <v>-0.93958832581045693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677</v>
      </c>
      <c r="AT657">
        <f>_xlfn.RANK.AVG(Table2[[#This Row],[6M Return vs Nifty Z-Score]],Table2[6M Return vs Nifty Z-Score])</f>
        <v>507</v>
      </c>
      <c r="AU657">
        <f>_xlfn.RANK.AVG(Table2[[#This Row],[Sharpe Ratio Z-Score]],Table2[Sharpe Ratio Z-Score])</f>
        <v>607</v>
      </c>
      <c r="AV657">
        <f>(Table2[[#This Row],[Rank 1Y]]+Table2[[#This Row],[Rank 6M]]+Table2[[#This Row],[Rank Sharpe]])/3</f>
        <v>597</v>
      </c>
    </row>
    <row r="658" spans="1:48" hidden="1" x14ac:dyDescent="0.3">
      <c r="A658" t="s">
        <v>16</v>
      </c>
      <c r="B658" t="s">
        <v>17</v>
      </c>
      <c r="C658" t="s">
        <v>3155</v>
      </c>
      <c r="D658" t="s">
        <v>18</v>
      </c>
      <c r="E658">
        <v>1793513.04203643</v>
      </c>
      <c r="F658">
        <v>1305.6500000000001</v>
      </c>
      <c r="G658">
        <v>-12.323875528992801</v>
      </c>
      <c r="H658">
        <f>(Table2[[#This Row],[1Y Return vs Nifty]]-AVERAGE(Table2[1Y Return vs Nifty]))/_xlfn.STDEV.P(Table2[1Y Return vs Nifty])</f>
        <v>-0.6372375984424703</v>
      </c>
      <c r="I658">
        <v>-2.5347695416120999</v>
      </c>
      <c r="J658">
        <f>(Table2[[#This Row],[1M Return vs Nifty]]-AVERAGE(Table2[1M Return vs Nifty]))/_xlfn.STDEV.P(Table2[1M Return vs Nifty])</f>
        <v>-0.34408339503465102</v>
      </c>
      <c r="K658">
        <v>-15.34253945171</v>
      </c>
      <c r="L658">
        <f>(Table2[[#This Row],[6M Return vs Nifty]]-AVERAGE(Table2[6M Return vs Nifty]))/_xlfn.STDEV.P(Table2[6M Return vs Nifty])</f>
        <v>-0.79175580518644495</v>
      </c>
      <c r="M658">
        <v>-1.2085379727549601</v>
      </c>
      <c r="N658">
        <f>(Table2[[#This Row],[1W Return vs Nifty]]-AVERAGE(Table2[1W Return vs Nifty]))/_xlfn.STDEV.P(Table2[1W Return vs Nifty])</f>
        <v>-1.0430221489799483</v>
      </c>
      <c r="O658">
        <v>1345.35</v>
      </c>
      <c r="P658">
        <v>1394.8581117690501</v>
      </c>
      <c r="Q658">
        <v>1413.99886156044</v>
      </c>
      <c r="R658">
        <v>42.847022480202298</v>
      </c>
      <c r="S658">
        <f>(Table2[[#This Row],[Close Price]]-Table2[[#This Row],[20D EMA]])/Table2[[#This Row],[20D EMA]]</f>
        <v>-2.9509049689671701E-2</v>
      </c>
      <c r="T658">
        <f>(Table2[[#This Row],[Close Price]]-Table2[[#This Row],[50D EMA]])/Table2[[#This Row],[50D EMA]]</f>
        <v>-6.3954972205675059E-2</v>
      </c>
      <c r="U658">
        <f>(Table2[[#This Row],[Close Price]]-Table2[[#This Row],[200D EMA]])/Table2[[#This Row],[200D EMA]]</f>
        <v>-7.6625847803632505E-2</v>
      </c>
      <c r="V658">
        <v>0.93104970111513496</v>
      </c>
      <c r="W658">
        <v>1302.5999999999999</v>
      </c>
      <c r="X658">
        <v>1324</v>
      </c>
      <c r="Y658">
        <v>1285.0999999999999</v>
      </c>
      <c r="Z658">
        <v>1340</v>
      </c>
      <c r="AA658">
        <v>1285.0999999999999</v>
      </c>
      <c r="AB658">
        <v>1341.95</v>
      </c>
      <c r="AC658" s="1">
        <f>(Table2[[#This Row],[Close Price]]/Table2[[#This Row],[Day Low]])-1</f>
        <v>2.341470904345222E-3</v>
      </c>
      <c r="AD658" s="1">
        <f>(Table2[[#This Row],[Day High]]/Table2[[#This Row],[Close Price]])-1</f>
        <v>1.405430245471595E-2</v>
      </c>
      <c r="AE658" s="1">
        <f>(Table2[[#This Row],[Close Price]]/Table2[[#This Row],[Current Week Low]])-1</f>
        <v>1.5990973465100033E-2</v>
      </c>
      <c r="AF658" s="1">
        <f>(Table2[[#This Row],[Current Week High]]/Table2[[#This Row],[Close Price]])-1</f>
        <v>2.6308735112779091E-2</v>
      </c>
      <c r="AG658" s="1">
        <f>(Table2[[#This Row],[Close Price]]/Table2[[#This Row],[Current Month Low]])-1</f>
        <v>1.5990973465100033E-2</v>
      </c>
      <c r="AH658" s="1">
        <f>(Table2[[#This Row],[Current Month High]]/Table2[[#This Row],[Close Price]])-1</f>
        <v>2.7802244092980377E-2</v>
      </c>
      <c r="AI658">
        <v>23.218320376823701</v>
      </c>
      <c r="AJ658">
        <v>13.631122038249799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-0.03</v>
      </c>
      <c r="AM658" t="s">
        <v>3202</v>
      </c>
      <c r="AN658">
        <v>-2.81</v>
      </c>
      <c r="AO658" t="s">
        <v>3202</v>
      </c>
      <c r="AP658">
        <v>-3.1243895512882001E-2</v>
      </c>
      <c r="AQ658">
        <f>(Table2[[#This Row],[Sharpe Ratio]]-AVERAGE(Table2[Sharpe Ratio]))/_xlfn.STDEV.P(Table2[Sharpe Ratio])</f>
        <v>-1.1278284036744695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545</v>
      </c>
      <c r="AT658">
        <f>_xlfn.RANK.AVG(Table2[[#This Row],[6M Return vs Nifty Z-Score]],Table2[6M Return vs Nifty Z-Score])</f>
        <v>605</v>
      </c>
      <c r="AU658">
        <f>_xlfn.RANK.AVG(Table2[[#This Row],[Sharpe Ratio Z-Score]],Table2[Sharpe Ratio Z-Score])</f>
        <v>642</v>
      </c>
      <c r="AV658">
        <f>(Table2[[#This Row],[Rank 1Y]]+Table2[[#This Row],[Rank 6M]]+Table2[[#This Row],[Rank Sharpe]])/3</f>
        <v>597.33333333333337</v>
      </c>
    </row>
    <row r="659" spans="1:48" hidden="1" x14ac:dyDescent="0.3">
      <c r="A659" t="s">
        <v>1500</v>
      </c>
      <c r="B659" t="s">
        <v>1501</v>
      </c>
      <c r="C659" t="s">
        <v>3171</v>
      </c>
      <c r="D659" t="s">
        <v>475</v>
      </c>
      <c r="E659">
        <v>6913.4013699999996</v>
      </c>
      <c r="F659">
        <v>2123.3000000000002</v>
      </c>
      <c r="G659">
        <v>-22.4100418315351</v>
      </c>
      <c r="H659">
        <f>(Table2[[#This Row],[1Y Return vs Nifty]]-AVERAGE(Table2[1Y Return vs Nifty]))/_xlfn.STDEV.P(Table2[1Y Return vs Nifty])</f>
        <v>-0.81578314063347968</v>
      </c>
      <c r="I659">
        <v>-3.1832446753694499</v>
      </c>
      <c r="J659">
        <f>(Table2[[#This Row],[1M Return vs Nifty]]-AVERAGE(Table2[1M Return vs Nifty]))/_xlfn.STDEV.P(Table2[1M Return vs Nifty])</f>
        <v>-0.41229165103988413</v>
      </c>
      <c r="K659">
        <v>-6.9263795672896897</v>
      </c>
      <c r="L659">
        <f>(Table2[[#This Row],[6M Return vs Nifty]]-AVERAGE(Table2[6M Return vs Nifty]))/_xlfn.STDEV.P(Table2[6M Return vs Nifty])</f>
        <v>-0.51872682497958167</v>
      </c>
      <c r="M659">
        <v>0.576154543708009</v>
      </c>
      <c r="N659">
        <f>(Table2[[#This Row],[1W Return vs Nifty]]-AVERAGE(Table2[1W Return vs Nifty]))/_xlfn.STDEV.P(Table2[1W Return vs Nifty])</f>
        <v>-0.58992149598607924</v>
      </c>
      <c r="O659">
        <v>2136.6</v>
      </c>
      <c r="P659">
        <v>2186.52849746941</v>
      </c>
      <c r="Q659">
        <v>2238.01751515976</v>
      </c>
      <c r="R659">
        <v>53.119009911108002</v>
      </c>
      <c r="S659">
        <f>(Table2[[#This Row],[Close Price]]-Table2[[#This Row],[20D EMA]])/Table2[[#This Row],[20D EMA]]</f>
        <v>-6.2248432088363413E-3</v>
      </c>
      <c r="T659">
        <f>(Table2[[#This Row],[Close Price]]-Table2[[#This Row],[50D EMA]])/Table2[[#This Row],[50D EMA]]</f>
        <v>-2.8917298604883339E-2</v>
      </c>
      <c r="U659">
        <f>(Table2[[#This Row],[Close Price]]-Table2[[#This Row],[200D EMA]])/Table2[[#This Row],[200D EMA]]</f>
        <v>-5.1258542161843078E-2</v>
      </c>
      <c r="V659">
        <v>0.51231403655486096</v>
      </c>
      <c r="W659">
        <v>2111</v>
      </c>
      <c r="X659">
        <v>2151.9</v>
      </c>
      <c r="Y659">
        <v>2075.0500000000002</v>
      </c>
      <c r="Z659">
        <v>2169</v>
      </c>
      <c r="AA659">
        <v>2075.0500000000002</v>
      </c>
      <c r="AB659">
        <v>2169</v>
      </c>
      <c r="AC659" s="1">
        <f>(Table2[[#This Row],[Close Price]]/Table2[[#This Row],[Day Low]])-1</f>
        <v>5.8266224538134903E-3</v>
      </c>
      <c r="AD659" s="1">
        <f>(Table2[[#This Row],[Day High]]/Table2[[#This Row],[Close Price]])-1</f>
        <v>1.3469599208778771E-2</v>
      </c>
      <c r="AE659" s="1">
        <f>(Table2[[#This Row],[Close Price]]/Table2[[#This Row],[Current Week Low]])-1</f>
        <v>2.3252451748150715E-2</v>
      </c>
      <c r="AF659" s="1">
        <f>(Table2[[#This Row],[Current Week High]]/Table2[[#This Row],[Close Price]])-1</f>
        <v>2.1523100833607867E-2</v>
      </c>
      <c r="AG659" s="1">
        <f>(Table2[[#This Row],[Close Price]]/Table2[[#This Row],[Current Month Low]])-1</f>
        <v>2.3252451748150715E-2</v>
      </c>
      <c r="AH659" s="1">
        <f>(Table2[[#This Row],[Current Month High]]/Table2[[#This Row],[Close Price]])-1</f>
        <v>2.1523100833607867E-2</v>
      </c>
      <c r="AI659">
        <v>28.808929496538301</v>
      </c>
      <c r="AJ659">
        <v>8.3316326530612201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0.05</v>
      </c>
      <c r="AM659" t="s">
        <v>3203</v>
      </c>
      <c r="AN659">
        <v>2.75</v>
      </c>
      <c r="AO659" t="s">
        <v>3203</v>
      </c>
      <c r="AP659">
        <v>-6.1172946467671997E-2</v>
      </c>
      <c r="AQ659">
        <f>(Table2[[#This Row],[Sharpe Ratio]]-AVERAGE(Table2[Sharpe Ratio]))/_xlfn.STDEV.P(Table2[Sharpe Ratio])</f>
        <v>-1.4848832548852289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608</v>
      </c>
      <c r="AT659">
        <f>_xlfn.RANK.AVG(Table2[[#This Row],[6M Return vs Nifty Z-Score]],Table2[6M Return vs Nifty Z-Score])</f>
        <v>495</v>
      </c>
      <c r="AU659">
        <f>_xlfn.RANK.AVG(Table2[[#This Row],[Sharpe Ratio Z-Score]],Table2[Sharpe Ratio Z-Score])</f>
        <v>689</v>
      </c>
      <c r="AV659">
        <f>(Table2[[#This Row],[Rank 1Y]]+Table2[[#This Row],[Rank 6M]]+Table2[[#This Row],[Rank Sharpe]])/3</f>
        <v>597.33333333333337</v>
      </c>
    </row>
    <row r="660" spans="1:48" hidden="1" x14ac:dyDescent="0.3">
      <c r="A660" t="s">
        <v>265</v>
      </c>
      <c r="B660" t="s">
        <v>266</v>
      </c>
      <c r="C660" t="s">
        <v>3159</v>
      </c>
      <c r="D660" t="s">
        <v>267</v>
      </c>
      <c r="E660">
        <v>99643.430125690007</v>
      </c>
      <c r="F660">
        <v>984.85</v>
      </c>
      <c r="G660">
        <v>-16.557317686598701</v>
      </c>
      <c r="H660">
        <f>(Table2[[#This Row],[1Y Return vs Nifty]]-AVERAGE(Table2[1Y Return vs Nifty]))/_xlfn.STDEV.P(Table2[1Y Return vs Nifty])</f>
        <v>-0.7121780865021905</v>
      </c>
      <c r="I660">
        <v>-8.8796013223214896</v>
      </c>
      <c r="J660">
        <f>(Table2[[#This Row],[1M Return vs Nifty]]-AVERAGE(Table2[1M Return vs Nifty]))/_xlfn.STDEV.P(Table2[1M Return vs Nifty])</f>
        <v>-1.0114488619280995</v>
      </c>
      <c r="K660">
        <v>-17.810961712305001</v>
      </c>
      <c r="L660">
        <f>(Table2[[#This Row],[6M Return vs Nifty]]-AVERAGE(Table2[6M Return vs Nifty]))/_xlfn.STDEV.P(Table2[6M Return vs Nifty])</f>
        <v>-0.87183399069926604</v>
      </c>
      <c r="M660">
        <v>-1.5295402600739401</v>
      </c>
      <c r="N660">
        <f>(Table2[[#This Row],[1W Return vs Nifty]]-AVERAGE(Table2[1W Return vs Nifty]))/_xlfn.STDEV.P(Table2[1W Return vs Nifty])</f>
        <v>-1.1245187343329319</v>
      </c>
      <c r="O660">
        <v>1032.92</v>
      </c>
      <c r="P660">
        <v>1091.16900681215</v>
      </c>
      <c r="Q660">
        <v>1095.4277897030099</v>
      </c>
      <c r="R660">
        <v>42.285964359801604</v>
      </c>
      <c r="S660">
        <f>(Table2[[#This Row],[Close Price]]-Table2[[#This Row],[20D EMA]])/Table2[[#This Row],[20D EMA]]</f>
        <v>-4.6537970026720409E-2</v>
      </c>
      <c r="T660">
        <f>(Table2[[#This Row],[Close Price]]-Table2[[#This Row],[50D EMA]])/Table2[[#This Row],[50D EMA]]</f>
        <v>-9.7435874872180347E-2</v>
      </c>
      <c r="U660">
        <f>(Table2[[#This Row],[Close Price]]-Table2[[#This Row],[200D EMA]])/Table2[[#This Row],[200D EMA]]</f>
        <v>-0.10094484615274323</v>
      </c>
      <c r="V660">
        <v>0.89610474635638504</v>
      </c>
      <c r="W660">
        <v>983.55</v>
      </c>
      <c r="X660">
        <v>1010</v>
      </c>
      <c r="Y660">
        <v>976.05</v>
      </c>
      <c r="Z660">
        <v>1013.1</v>
      </c>
      <c r="AA660">
        <v>976.05</v>
      </c>
      <c r="AB660">
        <v>1013.1</v>
      </c>
      <c r="AC660" s="1">
        <f>(Table2[[#This Row],[Close Price]]/Table2[[#This Row],[Day Low]])-1</f>
        <v>1.3217426668701293E-3</v>
      </c>
      <c r="AD660" s="1">
        <f>(Table2[[#This Row],[Day High]]/Table2[[#This Row],[Close Price]])-1</f>
        <v>2.5536883789409437E-2</v>
      </c>
      <c r="AE660" s="1">
        <f>(Table2[[#This Row],[Close Price]]/Table2[[#This Row],[Current Week Low]])-1</f>
        <v>9.0159315608833168E-3</v>
      </c>
      <c r="AF660" s="1">
        <f>(Table2[[#This Row],[Current Week High]]/Table2[[#This Row],[Close Price]])-1</f>
        <v>2.8684571254505853E-2</v>
      </c>
      <c r="AG660" s="1">
        <f>(Table2[[#This Row],[Close Price]]/Table2[[#This Row],[Current Month Low]])-1</f>
        <v>9.0159315608833168E-3</v>
      </c>
      <c r="AH660" s="1">
        <f>(Table2[[#This Row],[Current Month High]]/Table2[[#This Row],[Close Price]])-1</f>
        <v>2.8684571254505853E-2</v>
      </c>
      <c r="AI660">
        <v>27.270183157145201</v>
      </c>
      <c r="AJ660">
        <v>11.2204528621082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-0.09</v>
      </c>
      <c r="AM660" t="s">
        <v>3202</v>
      </c>
      <c r="AN660">
        <v>-1.34</v>
      </c>
      <c r="AO660" t="s">
        <v>3202</v>
      </c>
      <c r="AP660">
        <v>-8.3143456601420009E-3</v>
      </c>
      <c r="AQ660">
        <f>(Table2[[#This Row],[Sharpe Ratio]]-AVERAGE(Table2[Sharpe Ratio]))/_xlfn.STDEV.P(Table2[Sharpe Ratio])</f>
        <v>-0.8542778984022843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575</v>
      </c>
      <c r="AT660">
        <f>_xlfn.RANK.AVG(Table2[[#This Row],[6M Return vs Nifty Z-Score]],Table2[6M Return vs Nifty Z-Score])</f>
        <v>632</v>
      </c>
      <c r="AU660">
        <f>_xlfn.RANK.AVG(Table2[[#This Row],[Sharpe Ratio Z-Score]],Table2[Sharpe Ratio Z-Score])</f>
        <v>590</v>
      </c>
      <c r="AV660">
        <f>(Table2[[#This Row],[Rank 1Y]]+Table2[[#This Row],[Rank 6M]]+Table2[[#This Row],[Rank Sharpe]])/3</f>
        <v>599</v>
      </c>
    </row>
    <row r="661" spans="1:48" hidden="1" x14ac:dyDescent="0.3">
      <c r="A661" t="s">
        <v>360</v>
      </c>
      <c r="B661" t="s">
        <v>361</v>
      </c>
      <c r="C661" t="s">
        <v>3169</v>
      </c>
      <c r="D661" t="s">
        <v>122</v>
      </c>
      <c r="E661">
        <v>68588</v>
      </c>
      <c r="F661">
        <v>844.05</v>
      </c>
      <c r="G661">
        <v>-0.77131862101061799</v>
      </c>
      <c r="H661">
        <f>(Table2[[#This Row],[1Y Return vs Nifty]]-AVERAGE(Table2[1Y Return vs Nifty]))/_xlfn.STDEV.P(Table2[1Y Return vs Nifty])</f>
        <v>-0.43273397685254478</v>
      </c>
      <c r="I661">
        <v>-1.8922548051233098E-2</v>
      </c>
      <c r="J661">
        <f>(Table2[[#This Row],[1M Return vs Nifty]]-AVERAGE(Table2[1M Return vs Nifty]))/_xlfn.STDEV.P(Table2[1M Return vs Nifty])</f>
        <v>-7.9460240076474023E-2</v>
      </c>
      <c r="K661">
        <v>-23.547878382448499</v>
      </c>
      <c r="L661">
        <f>(Table2[[#This Row],[6M Return vs Nifty]]-AVERAGE(Table2[6M Return vs Nifty]))/_xlfn.STDEV.P(Table2[6M Return vs Nifty])</f>
        <v>-1.0579455343832915</v>
      </c>
      <c r="M661">
        <v>2.1632201219440801</v>
      </c>
      <c r="N661">
        <f>(Table2[[#This Row],[1W Return vs Nifty]]-AVERAGE(Table2[1W Return vs Nifty]))/_xlfn.STDEV.P(Table2[1W Return vs Nifty])</f>
        <v>-0.18699469307214045</v>
      </c>
      <c r="O661">
        <v>847.88</v>
      </c>
      <c r="P661">
        <v>880.48189851809695</v>
      </c>
      <c r="Q661">
        <v>908.36245658984205</v>
      </c>
      <c r="R661">
        <v>58.865034537702698</v>
      </c>
      <c r="S661">
        <f>(Table2[[#This Row],[Close Price]]-Table2[[#This Row],[20D EMA]])/Table2[[#This Row],[20D EMA]]</f>
        <v>-4.5171486531113379E-3</v>
      </c>
      <c r="T661">
        <f>(Table2[[#This Row],[Close Price]]-Table2[[#This Row],[50D EMA]])/Table2[[#This Row],[50D EMA]]</f>
        <v>-4.13772260161328E-2</v>
      </c>
      <c r="U661">
        <f>(Table2[[#This Row],[Close Price]]-Table2[[#This Row],[200D EMA]])/Table2[[#This Row],[200D EMA]]</f>
        <v>-7.0800434477755456E-2</v>
      </c>
      <c r="V661">
        <v>1.0696057625430899</v>
      </c>
      <c r="W661">
        <v>841.15</v>
      </c>
      <c r="X661">
        <v>857.1</v>
      </c>
      <c r="Y661">
        <v>792.1</v>
      </c>
      <c r="Z661">
        <v>863.3</v>
      </c>
      <c r="AA661">
        <v>792.1</v>
      </c>
      <c r="AB661">
        <v>863.3</v>
      </c>
      <c r="AC661" s="1">
        <f>(Table2[[#This Row],[Close Price]]/Table2[[#This Row],[Day Low]])-1</f>
        <v>3.4476609403792935E-3</v>
      </c>
      <c r="AD661" s="1">
        <f>(Table2[[#This Row],[Day High]]/Table2[[#This Row],[Close Price]])-1</f>
        <v>1.5461169362004812E-2</v>
      </c>
      <c r="AE661" s="1">
        <f>(Table2[[#This Row],[Close Price]]/Table2[[#This Row],[Current Week Low]])-1</f>
        <v>6.5585153389723372E-2</v>
      </c>
      <c r="AF661" s="1">
        <f>(Table2[[#This Row],[Current Week High]]/Table2[[#This Row],[Close Price]])-1</f>
        <v>2.2806705763876556E-2</v>
      </c>
      <c r="AG661" s="1">
        <f>(Table2[[#This Row],[Close Price]]/Table2[[#This Row],[Current Month Low]])-1</f>
        <v>6.5585153389723372E-2</v>
      </c>
      <c r="AH661" s="1">
        <f>(Table2[[#This Row],[Current Month High]]/Table2[[#This Row],[Close Price]])-1</f>
        <v>2.2806705763876556E-2</v>
      </c>
      <c r="AI661">
        <v>34.932764646644102</v>
      </c>
      <c r="AJ661">
        <v>27.039434075857901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-0.11</v>
      </c>
      <c r="AM661" t="s">
        <v>3202</v>
      </c>
      <c r="AN661">
        <v>1.52</v>
      </c>
      <c r="AO661" t="s">
        <v>3203</v>
      </c>
      <c r="AP661">
        <v>-3.9176957041687999E-2</v>
      </c>
      <c r="AQ661">
        <f>(Table2[[#This Row],[Sharpe Ratio]]-AVERAGE(Table2[Sharpe Ratio]))/_xlfn.STDEV.P(Table2[Sharpe Ratio])</f>
        <v>-1.2224701652222172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465</v>
      </c>
      <c r="AT661">
        <f>_xlfn.RANK.AVG(Table2[[#This Row],[6M Return vs Nifty Z-Score]],Table2[6M Return vs Nifty Z-Score])</f>
        <v>682</v>
      </c>
      <c r="AU661">
        <f>_xlfn.RANK.AVG(Table2[[#This Row],[Sharpe Ratio Z-Score]],Table2[Sharpe Ratio Z-Score])</f>
        <v>654</v>
      </c>
      <c r="AV661">
        <f>(Table2[[#This Row],[Rank 1Y]]+Table2[[#This Row],[Rank 6M]]+Table2[[#This Row],[Rank Sharpe]])/3</f>
        <v>600.33333333333337</v>
      </c>
    </row>
    <row r="662" spans="1:48" hidden="1" x14ac:dyDescent="0.3">
      <c r="A662" t="s">
        <v>508</v>
      </c>
      <c r="B662" t="s">
        <v>509</v>
      </c>
      <c r="C662" t="s">
        <v>3156</v>
      </c>
      <c r="D662" t="s">
        <v>21</v>
      </c>
      <c r="E662">
        <v>41942.069316699999</v>
      </c>
      <c r="F662">
        <v>1017</v>
      </c>
      <c r="G662">
        <v>-47.239645304146997</v>
      </c>
      <c r="H662">
        <f>(Table2[[#This Row],[1Y Return vs Nifty]]-AVERAGE(Table2[1Y Return vs Nifty]))/_xlfn.STDEV.P(Table2[1Y Return vs Nifty])</f>
        <v>-1.2553173384076957</v>
      </c>
      <c r="I662">
        <v>-0.42826256286141001</v>
      </c>
      <c r="J662">
        <f>(Table2[[#This Row],[1M Return vs Nifty]]-AVERAGE(Table2[1M Return vs Nifty]))/_xlfn.STDEV.P(Table2[1M Return vs Nifty])</f>
        <v>-0.12251565896599136</v>
      </c>
      <c r="K662">
        <v>-10.6648963710615</v>
      </c>
      <c r="L662">
        <f>(Table2[[#This Row],[6M Return vs Nifty]]-AVERAGE(Table2[6M Return vs Nifty]))/_xlfn.STDEV.P(Table2[6M Return vs Nifty])</f>
        <v>-0.64000819848456525</v>
      </c>
      <c r="M662">
        <v>2.7368880475403099</v>
      </c>
      <c r="N662">
        <f>(Table2[[#This Row],[1W Return vs Nifty]]-AVERAGE(Table2[1W Return vs Nifty]))/_xlfn.STDEV.P(Table2[1W Return vs Nifty])</f>
        <v>-4.1350942514797144E-2</v>
      </c>
      <c r="O662">
        <v>1029.4000000000001</v>
      </c>
      <c r="P662">
        <v>1041.8030675852001</v>
      </c>
      <c r="Q662">
        <v>1071.67814512362</v>
      </c>
      <c r="R662">
        <v>55.811806725265697</v>
      </c>
      <c r="S662">
        <f>(Table2[[#This Row],[Close Price]]-Table2[[#This Row],[20D EMA]])/Table2[[#This Row],[20D EMA]]</f>
        <v>-1.2045851952593832E-2</v>
      </c>
      <c r="T662">
        <f>(Table2[[#This Row],[Close Price]]-Table2[[#This Row],[50D EMA]])/Table2[[#This Row],[50D EMA]]</f>
        <v>-2.3807827368651578E-2</v>
      </c>
      <c r="U662">
        <f>(Table2[[#This Row],[Close Price]]-Table2[[#This Row],[200D EMA]])/Table2[[#This Row],[200D EMA]]</f>
        <v>-5.1021050837341417E-2</v>
      </c>
      <c r="V662">
        <v>0.29136436232553398</v>
      </c>
      <c r="W662">
        <v>1013</v>
      </c>
      <c r="X662">
        <v>1036</v>
      </c>
      <c r="Y662">
        <v>1002</v>
      </c>
      <c r="Z662">
        <v>1038</v>
      </c>
      <c r="AA662">
        <v>1002</v>
      </c>
      <c r="AB662">
        <v>1038</v>
      </c>
      <c r="AC662" s="1">
        <f>(Table2[[#This Row],[Close Price]]/Table2[[#This Row],[Day Low]])-1</f>
        <v>3.9486673247779436E-3</v>
      </c>
      <c r="AD662" s="1">
        <f>(Table2[[#This Row],[Day High]]/Table2[[#This Row],[Close Price]])-1</f>
        <v>1.8682399213372669E-2</v>
      </c>
      <c r="AE662" s="1">
        <f>(Table2[[#This Row],[Close Price]]/Table2[[#This Row],[Current Week Low]])-1</f>
        <v>1.4970059880239583E-2</v>
      </c>
      <c r="AF662" s="1">
        <f>(Table2[[#This Row],[Current Week High]]/Table2[[#This Row],[Close Price]])-1</f>
        <v>2.0648967551622377E-2</v>
      </c>
      <c r="AG662" s="1">
        <f>(Table2[[#This Row],[Close Price]]/Table2[[#This Row],[Current Month Low]])-1</f>
        <v>1.4970059880239583E-2</v>
      </c>
      <c r="AH662" s="1">
        <f>(Table2[[#This Row],[Current Month High]]/Table2[[#This Row],[Close Price]])-1</f>
        <v>2.0648967551622377E-2</v>
      </c>
      <c r="AI662">
        <v>37.6597836774827</v>
      </c>
      <c r="AJ662">
        <v>4.8345531388516596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-0.01</v>
      </c>
      <c r="AM662" t="s">
        <v>3202</v>
      </c>
      <c r="AN662">
        <v>-0.54</v>
      </c>
      <c r="AO662" t="s">
        <v>3202</v>
      </c>
      <c r="AQ662">
        <f>(Table2[[#This Row],[Sharpe Ratio]]-AVERAGE(Table2[Sharpe Ratio]))/_xlfn.STDEV.P(Table2[Sharpe Ratio])</f>
        <v>-0.75508740094610949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711</v>
      </c>
      <c r="AT662">
        <f>_xlfn.RANK.AVG(Table2[[#This Row],[6M Return vs Nifty Z-Score]],Table2[6M Return vs Nifty Z-Score])</f>
        <v>550</v>
      </c>
      <c r="AU662">
        <f>_xlfn.RANK.AVG(Table2[[#This Row],[Sharpe Ratio Z-Score]],Table2[Sharpe Ratio Z-Score])</f>
        <v>547.5</v>
      </c>
      <c r="AV662">
        <f>(Table2[[#This Row],[Rank 1Y]]+Table2[[#This Row],[Rank 6M]]+Table2[[#This Row],[Rank Sharpe]])/3</f>
        <v>602.83333333333337</v>
      </c>
    </row>
    <row r="663" spans="1:48" hidden="1" x14ac:dyDescent="0.3">
      <c r="A663" t="s">
        <v>1249</v>
      </c>
      <c r="B663" t="s">
        <v>1250</v>
      </c>
      <c r="C663" t="s">
        <v>3158</v>
      </c>
      <c r="D663" t="s">
        <v>21</v>
      </c>
      <c r="E663">
        <v>9472.4229501649897</v>
      </c>
      <c r="F663">
        <v>1494.95</v>
      </c>
      <c r="G663">
        <v>-28.791952027091501</v>
      </c>
      <c r="H663">
        <f>(Table2[[#This Row],[1Y Return vs Nifty]]-AVERAGE(Table2[1Y Return vs Nifty]))/_xlfn.STDEV.P(Table2[1Y Return vs Nifty])</f>
        <v>-0.92875585810619643</v>
      </c>
      <c r="I663">
        <v>-0.77394915163321698</v>
      </c>
      <c r="J663">
        <f>(Table2[[#This Row],[1M Return vs Nifty]]-AVERAGE(Table2[1M Return vs Nifty]))/_xlfn.STDEV.P(Table2[1M Return vs Nifty])</f>
        <v>-0.15887584938363344</v>
      </c>
      <c r="K663">
        <v>-5.87930228841745</v>
      </c>
      <c r="L663">
        <f>(Table2[[#This Row],[6M Return vs Nifty]]-AVERAGE(Table2[6M Return vs Nifty]))/_xlfn.STDEV.P(Table2[6M Return vs Nifty])</f>
        <v>-0.48475854899928811</v>
      </c>
      <c r="M663">
        <v>-1.12505275647817</v>
      </c>
      <c r="N663">
        <f>(Table2[[#This Row],[1W Return vs Nifty]]-AVERAGE(Table2[1W Return vs Nifty]))/_xlfn.STDEV.P(Table2[1W Return vs Nifty])</f>
        <v>-1.0218267858227605</v>
      </c>
      <c r="O663">
        <v>1526.43</v>
      </c>
      <c r="P663">
        <v>1555.90762917796</v>
      </c>
      <c r="Q663">
        <v>1573.1071097209899</v>
      </c>
      <c r="R663">
        <v>38.844459797785802</v>
      </c>
      <c r="S663">
        <f>(Table2[[#This Row],[Close Price]]-Table2[[#This Row],[20D EMA]])/Table2[[#This Row],[20D EMA]]</f>
        <v>-2.0623284395615924E-2</v>
      </c>
      <c r="T663">
        <f>(Table2[[#This Row],[Close Price]]-Table2[[#This Row],[50D EMA]])/Table2[[#This Row],[50D EMA]]</f>
        <v>-3.9178180011988209E-2</v>
      </c>
      <c r="U663">
        <f>(Table2[[#This Row],[Close Price]]-Table2[[#This Row],[200D EMA]])/Table2[[#This Row],[200D EMA]]</f>
        <v>-4.9683272828670896E-2</v>
      </c>
      <c r="V663">
        <v>0.82153616783240802</v>
      </c>
      <c r="W663">
        <v>1490</v>
      </c>
      <c r="X663">
        <v>1520</v>
      </c>
      <c r="Y663">
        <v>1490</v>
      </c>
      <c r="Z663">
        <v>1542</v>
      </c>
      <c r="AA663">
        <v>1490</v>
      </c>
      <c r="AB663">
        <v>1549</v>
      </c>
      <c r="AC663" s="1">
        <f>(Table2[[#This Row],[Close Price]]/Table2[[#This Row],[Day Low]])-1</f>
        <v>3.3221476510068015E-3</v>
      </c>
      <c r="AD663" s="1">
        <f>(Table2[[#This Row],[Day High]]/Table2[[#This Row],[Close Price]])-1</f>
        <v>1.6756413257968505E-2</v>
      </c>
      <c r="AE663" s="1">
        <f>(Table2[[#This Row],[Close Price]]/Table2[[#This Row],[Current Week Low]])-1</f>
        <v>3.3221476510068015E-3</v>
      </c>
      <c r="AF663" s="1">
        <f>(Table2[[#This Row],[Current Week High]]/Table2[[#This Row],[Close Price]])-1</f>
        <v>3.1472624502491664E-2</v>
      </c>
      <c r="AG663" s="1">
        <f>(Table2[[#This Row],[Close Price]]/Table2[[#This Row],[Current Month Low]])-1</f>
        <v>3.3221476510068015E-3</v>
      </c>
      <c r="AH663" s="1">
        <f>(Table2[[#This Row],[Current Month High]]/Table2[[#This Row],[Close Price]])-1</f>
        <v>3.6155055353021881E-2</v>
      </c>
      <c r="AI663">
        <v>29.934111508746099</v>
      </c>
      <c r="AJ663">
        <v>7.8568594206558302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-0.05</v>
      </c>
      <c r="AM663" t="s">
        <v>3202</v>
      </c>
      <c r="AN663">
        <v>-2.48</v>
      </c>
      <c r="AO663" t="s">
        <v>3202</v>
      </c>
      <c r="AP663">
        <v>-6.2110449959665998E-2</v>
      </c>
      <c r="AQ663">
        <f>(Table2[[#This Row],[Sharpe Ratio]]-AVERAGE(Table2[Sharpe Ratio]))/_xlfn.STDEV.P(Table2[Sharpe Ratio])</f>
        <v>-1.4960677114304477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638</v>
      </c>
      <c r="AT663">
        <f>_xlfn.RANK.AVG(Table2[[#This Row],[6M Return vs Nifty Z-Score]],Table2[6M Return vs Nifty Z-Score])</f>
        <v>481</v>
      </c>
      <c r="AU663">
        <f>_xlfn.RANK.AVG(Table2[[#This Row],[Sharpe Ratio Z-Score]],Table2[Sharpe Ratio Z-Score])</f>
        <v>692</v>
      </c>
      <c r="AV663">
        <f>(Table2[[#This Row],[Rank 1Y]]+Table2[[#This Row],[Rank 6M]]+Table2[[#This Row],[Rank Sharpe]])/3</f>
        <v>603.66666666666663</v>
      </c>
    </row>
    <row r="664" spans="1:48" hidden="1" x14ac:dyDescent="0.3">
      <c r="A664" t="s">
        <v>1669</v>
      </c>
      <c r="B664" t="s">
        <v>1670</v>
      </c>
      <c r="C664" t="s">
        <v>3171</v>
      </c>
      <c r="D664" t="s">
        <v>294</v>
      </c>
      <c r="E664">
        <v>5530.531999797</v>
      </c>
      <c r="F664">
        <v>161.05000000000001</v>
      </c>
      <c r="G664">
        <v>-20.5911336527233</v>
      </c>
      <c r="H664">
        <f>(Table2[[#This Row],[1Y Return vs Nifty]]-AVERAGE(Table2[1Y Return vs Nifty]))/_xlfn.STDEV.P(Table2[1Y Return vs Nifty])</f>
        <v>-0.78358478724129366</v>
      </c>
      <c r="I664">
        <v>-2.2730099697134101</v>
      </c>
      <c r="J664">
        <f>(Table2[[#This Row],[1M Return vs Nifty]]-AVERAGE(Table2[1M Return vs Nifty]))/_xlfn.STDEV.P(Table2[1M Return vs Nifty])</f>
        <v>-0.31655086068990795</v>
      </c>
      <c r="K664">
        <v>-11.7493178078031</v>
      </c>
      <c r="L664">
        <f>(Table2[[#This Row],[6M Return vs Nifty]]-AVERAGE(Table2[6M Return vs Nifty]))/_xlfn.STDEV.P(Table2[6M Return vs Nifty])</f>
        <v>-0.67518795778739293</v>
      </c>
      <c r="M664">
        <v>2.0601586810303898</v>
      </c>
      <c r="N664">
        <f>(Table2[[#This Row],[1W Return vs Nifty]]-AVERAGE(Table2[1W Return vs Nifty]))/_xlfn.STDEV.P(Table2[1W Return vs Nifty])</f>
        <v>-0.21316010013566644</v>
      </c>
      <c r="O664">
        <v>164.74</v>
      </c>
      <c r="P664">
        <v>167.63378415583199</v>
      </c>
      <c r="Q664">
        <v>167.276502120272</v>
      </c>
      <c r="R664">
        <v>52.107826044055201</v>
      </c>
      <c r="S664">
        <f>(Table2[[#This Row],[Close Price]]-Table2[[#This Row],[20D EMA]])/Table2[[#This Row],[20D EMA]]</f>
        <v>-2.239893164987251E-2</v>
      </c>
      <c r="T664">
        <f>(Table2[[#This Row],[Close Price]]-Table2[[#This Row],[50D EMA]])/Table2[[#This Row],[50D EMA]]</f>
        <v>-3.9274804831177151E-2</v>
      </c>
      <c r="U664">
        <f>(Table2[[#This Row],[Close Price]]-Table2[[#This Row],[200D EMA]])/Table2[[#This Row],[200D EMA]]</f>
        <v>-3.7222813971774266E-2</v>
      </c>
      <c r="V664">
        <v>0.55287205365077996</v>
      </c>
      <c r="W664">
        <v>157</v>
      </c>
      <c r="X664">
        <v>161.34</v>
      </c>
      <c r="Y664">
        <v>157</v>
      </c>
      <c r="Z664">
        <v>166.3</v>
      </c>
      <c r="AA664">
        <v>157</v>
      </c>
      <c r="AB664">
        <v>166.3</v>
      </c>
      <c r="AC664" s="1">
        <f>(Table2[[#This Row],[Close Price]]/Table2[[#This Row],[Day Low]])-1</f>
        <v>2.5796178343949094E-2</v>
      </c>
      <c r="AD664" s="1">
        <f>(Table2[[#This Row],[Day High]]/Table2[[#This Row],[Close Price]])-1</f>
        <v>1.800683017696425E-3</v>
      </c>
      <c r="AE664" s="1">
        <f>(Table2[[#This Row],[Close Price]]/Table2[[#This Row],[Current Week Low]])-1</f>
        <v>2.5796178343949094E-2</v>
      </c>
      <c r="AF664" s="1">
        <f>(Table2[[#This Row],[Current Week High]]/Table2[[#This Row],[Close Price]])-1</f>
        <v>3.2598571872089366E-2</v>
      </c>
      <c r="AG664" s="1">
        <f>(Table2[[#This Row],[Close Price]]/Table2[[#This Row],[Current Month Low]])-1</f>
        <v>2.5796178343949094E-2</v>
      </c>
      <c r="AH664" s="1">
        <f>(Table2[[#This Row],[Current Month High]]/Table2[[#This Row],[Close Price]])-1</f>
        <v>3.2598571872089366E-2</v>
      </c>
      <c r="AI664">
        <v>36.355169202111099</v>
      </c>
      <c r="AJ664">
        <v>23.836985774702001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0.12</v>
      </c>
      <c r="AM664" t="s">
        <v>3203</v>
      </c>
      <c r="AN664">
        <v>-0.17</v>
      </c>
      <c r="AO664" t="s">
        <v>3202</v>
      </c>
      <c r="AP664">
        <v>-3.9837935451328001E-2</v>
      </c>
      <c r="AQ664">
        <f>(Table2[[#This Row],[Sharpe Ratio]]-AVERAGE(Table2[Sharpe Ratio]))/_xlfn.STDEV.P(Table2[Sharpe Ratio])</f>
        <v>-1.2303556657702979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594</v>
      </c>
      <c r="AT664">
        <f>_xlfn.RANK.AVG(Table2[[#This Row],[6M Return vs Nifty Z-Score]],Table2[6M Return vs Nifty Z-Score])</f>
        <v>563</v>
      </c>
      <c r="AU664">
        <f>_xlfn.RANK.AVG(Table2[[#This Row],[Sharpe Ratio Z-Score]],Table2[Sharpe Ratio Z-Score])</f>
        <v>655</v>
      </c>
      <c r="AV664">
        <f>(Table2[[#This Row],[Rank 1Y]]+Table2[[#This Row],[Rank 6M]]+Table2[[#This Row],[Rank Sharpe]])/3</f>
        <v>604</v>
      </c>
    </row>
    <row r="665" spans="1:48" hidden="1" x14ac:dyDescent="0.3">
      <c r="A665" t="s">
        <v>1992</v>
      </c>
      <c r="B665" t="s">
        <v>1993</v>
      </c>
      <c r="C665" t="s">
        <v>3175</v>
      </c>
      <c r="D665" t="s">
        <v>1994</v>
      </c>
      <c r="E665">
        <v>3467.6347154999999</v>
      </c>
      <c r="F665">
        <v>19.63</v>
      </c>
      <c r="G665">
        <v>-21.1074619620052</v>
      </c>
      <c r="H665">
        <f>(Table2[[#This Row],[1Y Return vs Nifty]]-AVERAGE(Table2[1Y Return vs Nifty]))/_xlfn.STDEV.P(Table2[1Y Return vs Nifty])</f>
        <v>-0.79272484255706488</v>
      </c>
      <c r="I665">
        <v>-0.228943931162127</v>
      </c>
      <c r="J665">
        <f>(Table2[[#This Row],[1M Return vs Nifty]]-AVERAGE(Table2[1M Return vs Nifty]))/_xlfn.STDEV.P(Table2[1M Return vs Nifty])</f>
        <v>-0.10155082076350663</v>
      </c>
      <c r="K665">
        <v>-15.250943555479401</v>
      </c>
      <c r="L665">
        <f>(Table2[[#This Row],[6M Return vs Nifty]]-AVERAGE(Table2[6M Return vs Nifty]))/_xlfn.STDEV.P(Table2[6M Return vs Nifty])</f>
        <v>-0.78878433904482981</v>
      </c>
      <c r="M665">
        <v>0.74458225293126401</v>
      </c>
      <c r="N665">
        <f>(Table2[[#This Row],[1W Return vs Nifty]]-AVERAGE(Table2[1W Return vs Nifty]))/_xlfn.STDEV.P(Table2[1W Return vs Nifty])</f>
        <v>-0.54716079388902317</v>
      </c>
      <c r="O665">
        <v>19.489999999999998</v>
      </c>
      <c r="P665">
        <v>20.109147071368898</v>
      </c>
      <c r="Q665">
        <v>20.853450450420102</v>
      </c>
      <c r="R665">
        <v>55.213741455155002</v>
      </c>
      <c r="S665">
        <f>(Table2[[#This Row],[Close Price]]-Table2[[#This Row],[20D EMA]])/Table2[[#This Row],[20D EMA]]</f>
        <v>7.1831708568496962E-3</v>
      </c>
      <c r="T665">
        <f>(Table2[[#This Row],[Close Price]]-Table2[[#This Row],[50D EMA]])/Table2[[#This Row],[50D EMA]]</f>
        <v>-2.3827319461554978E-2</v>
      </c>
      <c r="U665">
        <f>(Table2[[#This Row],[Close Price]]-Table2[[#This Row],[200D EMA]])/Table2[[#This Row],[200D EMA]]</f>
        <v>-5.8668969594691499E-2</v>
      </c>
      <c r="V665">
        <v>0.45079028237349</v>
      </c>
      <c r="W665">
        <v>19.600000000000001</v>
      </c>
      <c r="X665">
        <v>20.03</v>
      </c>
      <c r="Y665">
        <v>19</v>
      </c>
      <c r="Z665">
        <v>20.03</v>
      </c>
      <c r="AA665">
        <v>19</v>
      </c>
      <c r="AB665">
        <v>20.05</v>
      </c>
      <c r="AC665" s="1">
        <f>(Table2[[#This Row],[Close Price]]/Table2[[#This Row],[Day Low]])-1</f>
        <v>1.530612244897922E-3</v>
      </c>
      <c r="AD665" s="1">
        <f>(Table2[[#This Row],[Day High]]/Table2[[#This Row],[Close Price]])-1</f>
        <v>2.0376974019358229E-2</v>
      </c>
      <c r="AE665" s="1">
        <f>(Table2[[#This Row],[Close Price]]/Table2[[#This Row],[Current Week Low]])-1</f>
        <v>3.3157894736842053E-2</v>
      </c>
      <c r="AF665" s="1">
        <f>(Table2[[#This Row],[Current Week High]]/Table2[[#This Row],[Close Price]])-1</f>
        <v>2.0376974019358229E-2</v>
      </c>
      <c r="AG665" s="1">
        <f>(Table2[[#This Row],[Close Price]]/Table2[[#This Row],[Current Month Low]])-1</f>
        <v>3.3157894736842053E-2</v>
      </c>
      <c r="AH665" s="1">
        <f>(Table2[[#This Row],[Current Month High]]/Table2[[#This Row],[Close Price]])-1</f>
        <v>2.1395822720326141E-2</v>
      </c>
      <c r="AI665">
        <v>42.384105960264897</v>
      </c>
      <c r="AJ665">
        <v>9.7874720357941705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-0.1</v>
      </c>
      <c r="AM665" t="s">
        <v>3202</v>
      </c>
      <c r="AN665">
        <v>4.1900000000000004</v>
      </c>
      <c r="AO665" t="s">
        <v>3203</v>
      </c>
      <c r="AP665">
        <v>-2.8279984197238001E-2</v>
      </c>
      <c r="AQ665">
        <f>(Table2[[#This Row],[Sharpe Ratio]]-AVERAGE(Table2[Sharpe Ratio]))/_xlfn.STDEV.P(Table2[Sharpe Ratio])</f>
        <v>-1.0924688155803544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600</v>
      </c>
      <c r="AT665">
        <f>_xlfn.RANK.AVG(Table2[[#This Row],[6M Return vs Nifty Z-Score]],Table2[6M Return vs Nifty Z-Score])</f>
        <v>603</v>
      </c>
      <c r="AU665">
        <f>_xlfn.RANK.AVG(Table2[[#This Row],[Sharpe Ratio Z-Score]],Table2[Sharpe Ratio Z-Score])</f>
        <v>633</v>
      </c>
      <c r="AV665">
        <f>(Table2[[#This Row],[Rank 1Y]]+Table2[[#This Row],[Rank 6M]]+Table2[[#This Row],[Rank Sharpe]])/3</f>
        <v>612</v>
      </c>
    </row>
    <row r="666" spans="1:48" hidden="1" x14ac:dyDescent="0.3">
      <c r="A666" t="s">
        <v>580</v>
      </c>
      <c r="B666" t="s">
        <v>581</v>
      </c>
      <c r="C666" t="s">
        <v>3165</v>
      </c>
      <c r="D666" t="s">
        <v>75</v>
      </c>
      <c r="E666">
        <v>34087.719308895001</v>
      </c>
      <c r="F666">
        <v>1798.25</v>
      </c>
      <c r="G666">
        <v>-38.642830498449101</v>
      </c>
      <c r="H666">
        <f>(Table2[[#This Row],[1Y Return vs Nifty]]-AVERAGE(Table2[1Y Return vs Nifty]))/_xlfn.STDEV.P(Table2[1Y Return vs Nifty])</f>
        <v>-1.1031363298304189</v>
      </c>
      <c r="I666">
        <v>-3.80991937878597</v>
      </c>
      <c r="J666">
        <f>(Table2[[#This Row],[1M Return vs Nifty]]-AVERAGE(Table2[1M Return vs Nifty]))/_xlfn.STDEV.P(Table2[1M Return vs Nifty])</f>
        <v>-0.47820688260006894</v>
      </c>
      <c r="K666">
        <v>-6.6904700453791301</v>
      </c>
      <c r="L666">
        <f>(Table2[[#This Row],[6M Return vs Nifty]]-AVERAGE(Table2[6M Return vs Nifty]))/_xlfn.STDEV.P(Table2[6M Return vs Nifty])</f>
        <v>-0.51107367472187781</v>
      </c>
      <c r="M666">
        <v>-1.0232303842246699</v>
      </c>
      <c r="N666">
        <f>(Table2[[#This Row],[1W Return vs Nifty]]-AVERAGE(Table2[1W Return vs Nifty]))/_xlfn.STDEV.P(Table2[1W Return vs Nifty])</f>
        <v>-0.9959759555358263</v>
      </c>
      <c r="O666">
        <v>1823.78</v>
      </c>
      <c r="P666">
        <v>1839.97961513578</v>
      </c>
      <c r="Q666">
        <v>1898.72300654385</v>
      </c>
      <c r="R666">
        <v>49.5637915954702</v>
      </c>
      <c r="S666">
        <f>(Table2[[#This Row],[Close Price]]-Table2[[#This Row],[20D EMA]])/Table2[[#This Row],[20D EMA]]</f>
        <v>-1.3998398929695453E-2</v>
      </c>
      <c r="T666">
        <f>(Table2[[#This Row],[Close Price]]-Table2[[#This Row],[50D EMA]])/Table2[[#This Row],[50D EMA]]</f>
        <v>-2.2679389919600067E-2</v>
      </c>
      <c r="U666">
        <f>(Table2[[#This Row],[Close Price]]-Table2[[#This Row],[200D EMA]])/Table2[[#This Row],[200D EMA]]</f>
        <v>-5.2916094763467363E-2</v>
      </c>
      <c r="V666">
        <v>0.57704243741283601</v>
      </c>
      <c r="W666">
        <v>1790.1</v>
      </c>
      <c r="X666">
        <v>1823.55</v>
      </c>
      <c r="Y666">
        <v>1762</v>
      </c>
      <c r="Z666">
        <v>1840.45</v>
      </c>
      <c r="AA666">
        <v>1762</v>
      </c>
      <c r="AB666">
        <v>1854.25</v>
      </c>
      <c r="AC666" s="1">
        <f>(Table2[[#This Row],[Close Price]]/Table2[[#This Row],[Day Low]])-1</f>
        <v>4.5528182783085569E-3</v>
      </c>
      <c r="AD666" s="1">
        <f>(Table2[[#This Row],[Day High]]/Table2[[#This Row],[Close Price]])-1</f>
        <v>1.4069233977478168E-2</v>
      </c>
      <c r="AE666" s="1">
        <f>(Table2[[#This Row],[Close Price]]/Table2[[#This Row],[Current Week Low]])-1</f>
        <v>2.0573212258796714E-2</v>
      </c>
      <c r="AF666" s="1">
        <f>(Table2[[#This Row],[Current Week High]]/Table2[[#This Row],[Close Price]])-1</f>
        <v>2.3467259835951548E-2</v>
      </c>
      <c r="AG666" s="1">
        <f>(Table2[[#This Row],[Close Price]]/Table2[[#This Row],[Current Month Low]])-1</f>
        <v>2.0573212258796714E-2</v>
      </c>
      <c r="AH666" s="1">
        <f>(Table2[[#This Row],[Current Month High]]/Table2[[#This Row],[Close Price]])-1</f>
        <v>3.114138746003059E-2</v>
      </c>
      <c r="AI666">
        <v>35.170304462672</v>
      </c>
      <c r="AJ666">
        <v>8.8924548867627298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0.08</v>
      </c>
      <c r="AM666" t="s">
        <v>3203</v>
      </c>
      <c r="AN666">
        <v>-0.34</v>
      </c>
      <c r="AO666" t="s">
        <v>3202</v>
      </c>
      <c r="AP666">
        <v>-4.8898815266424998E-2</v>
      </c>
      <c r="AQ666">
        <f>(Table2[[#This Row],[Sharpe Ratio]]-AVERAGE(Table2[Sharpe Ratio]))/_xlfn.STDEV.P(Table2[Sharpe Ratio])</f>
        <v>-1.3384523474560983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686</v>
      </c>
      <c r="AT666">
        <f>_xlfn.RANK.AVG(Table2[[#This Row],[6M Return vs Nifty Z-Score]],Table2[6M Return vs Nifty Z-Score])</f>
        <v>491</v>
      </c>
      <c r="AU666">
        <f>_xlfn.RANK.AVG(Table2[[#This Row],[Sharpe Ratio Z-Score]],Table2[Sharpe Ratio Z-Score])</f>
        <v>674</v>
      </c>
      <c r="AV666">
        <f>(Table2[[#This Row],[Rank 1Y]]+Table2[[#This Row],[Rank 6M]]+Table2[[#This Row],[Rank Sharpe]])/3</f>
        <v>617</v>
      </c>
    </row>
    <row r="667" spans="1:48" hidden="1" x14ac:dyDescent="0.3">
      <c r="A667" t="s">
        <v>2252</v>
      </c>
      <c r="B667" t="s">
        <v>2253</v>
      </c>
      <c r="C667" t="s">
        <v>3169</v>
      </c>
      <c r="D667" t="s">
        <v>590</v>
      </c>
      <c r="E667">
        <v>2576.4141729950002</v>
      </c>
      <c r="F667">
        <v>174.71</v>
      </c>
      <c r="G667">
        <v>-55.104137665475399</v>
      </c>
      <c r="H667">
        <f>(Table2[[#This Row],[1Y Return vs Nifty]]-AVERAGE(Table2[1Y Return vs Nifty]))/_xlfn.STDEV.P(Table2[1Y Return vs Nifty])</f>
        <v>-1.3945347586436181</v>
      </c>
      <c r="I667">
        <v>4.2398461240801</v>
      </c>
      <c r="J667">
        <f>(Table2[[#This Row],[1M Return vs Nifty]]-AVERAGE(Table2[1M Return vs Nifty]))/_xlfn.STDEV.P(Table2[1M Return vs Nifty])</f>
        <v>0.36848782876111291</v>
      </c>
      <c r="K667">
        <v>-13.579808284869101</v>
      </c>
      <c r="L667">
        <f>(Table2[[#This Row],[6M Return vs Nifty]]-AVERAGE(Table2[6M Return vs Nifty]))/_xlfn.STDEV.P(Table2[6M Return vs Nifty])</f>
        <v>-0.73457097273663052</v>
      </c>
      <c r="M667">
        <v>0.490198158975377</v>
      </c>
      <c r="N667">
        <f>(Table2[[#This Row],[1W Return vs Nifty]]-AVERAGE(Table2[1W Return vs Nifty]))/_xlfn.STDEV.P(Table2[1W Return vs Nifty])</f>
        <v>-0.61174424342973155</v>
      </c>
      <c r="O667">
        <v>172.9</v>
      </c>
      <c r="P667">
        <v>173.063106639377</v>
      </c>
      <c r="Q667">
        <v>196.744472753662</v>
      </c>
      <c r="R667">
        <v>55.102370021984001</v>
      </c>
      <c r="S667">
        <f>(Table2[[#This Row],[Close Price]]-Table2[[#This Row],[20D EMA]])/Table2[[#This Row],[20D EMA]]</f>
        <v>1.0468478889531533E-2</v>
      </c>
      <c r="T667">
        <f>(Table2[[#This Row],[Close Price]]-Table2[[#This Row],[50D EMA]])/Table2[[#This Row],[50D EMA]]</f>
        <v>9.5161435189924752E-3</v>
      </c>
      <c r="U667">
        <f>(Table2[[#This Row],[Close Price]]-Table2[[#This Row],[200D EMA]])/Table2[[#This Row],[200D EMA]]</f>
        <v>-0.11199538388684853</v>
      </c>
      <c r="V667">
        <v>0.58239968723984403</v>
      </c>
      <c r="W667">
        <v>174.34</v>
      </c>
      <c r="X667">
        <v>177.65</v>
      </c>
      <c r="Y667">
        <v>172.55</v>
      </c>
      <c r="Z667">
        <v>184.4</v>
      </c>
      <c r="AA667">
        <v>172.55</v>
      </c>
      <c r="AB667">
        <v>184.4</v>
      </c>
      <c r="AC667" s="1">
        <f>(Table2[[#This Row],[Close Price]]/Table2[[#This Row],[Day Low]])-1</f>
        <v>2.1222897785935224E-3</v>
      </c>
      <c r="AD667" s="1">
        <f>(Table2[[#This Row],[Day High]]/Table2[[#This Row],[Close Price]])-1</f>
        <v>1.682788621143616E-2</v>
      </c>
      <c r="AE667" s="1">
        <f>(Table2[[#This Row],[Close Price]]/Table2[[#This Row],[Current Week Low]])-1</f>
        <v>1.2518110692552931E-2</v>
      </c>
      <c r="AF667" s="1">
        <f>(Table2[[#This Row],[Current Week High]]/Table2[[#This Row],[Close Price]])-1</f>
        <v>5.5463339247896482E-2</v>
      </c>
      <c r="AG667" s="1">
        <f>(Table2[[#This Row],[Close Price]]/Table2[[#This Row],[Current Month Low]])-1</f>
        <v>1.2518110692552931E-2</v>
      </c>
      <c r="AH667" s="1">
        <f>(Table2[[#This Row],[Current Month High]]/Table2[[#This Row],[Close Price]])-1</f>
        <v>5.5463339247896482E-2</v>
      </c>
      <c r="AI667">
        <v>78.581649590750303</v>
      </c>
      <c r="AJ667">
        <v>21.393829905503001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0.06</v>
      </c>
      <c r="AM667" t="s">
        <v>3203</v>
      </c>
      <c r="AN667">
        <v>11.24</v>
      </c>
      <c r="AO667" t="s">
        <v>3203</v>
      </c>
      <c r="AQ667">
        <f>(Table2[[#This Row],[Sharpe Ratio]]-AVERAGE(Table2[Sharpe Ratio]))/_xlfn.STDEV.P(Table2[Sharpe Ratio])</f>
        <v>-0.75508740094610949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726</v>
      </c>
      <c r="AT667">
        <f>_xlfn.RANK.AVG(Table2[[#This Row],[6M Return vs Nifty Z-Score]],Table2[6M Return vs Nifty Z-Score])</f>
        <v>584</v>
      </c>
      <c r="AU667">
        <f>_xlfn.RANK.AVG(Table2[[#This Row],[Sharpe Ratio Z-Score]],Table2[Sharpe Ratio Z-Score])</f>
        <v>547.5</v>
      </c>
      <c r="AV667">
        <f>(Table2[[#This Row],[Rank 1Y]]+Table2[[#This Row],[Rank 6M]]+Table2[[#This Row],[Rank Sharpe]])/3</f>
        <v>619.16666666666663</v>
      </c>
    </row>
    <row r="668" spans="1:48" hidden="1" x14ac:dyDescent="0.3">
      <c r="A668" t="s">
        <v>52</v>
      </c>
      <c r="B668" t="s">
        <v>53</v>
      </c>
      <c r="C668" t="s">
        <v>3157</v>
      </c>
      <c r="D668" t="s">
        <v>54</v>
      </c>
      <c r="E668">
        <v>433449.05128140002</v>
      </c>
      <c r="F668">
        <v>6904.5</v>
      </c>
      <c r="G668">
        <v>-32.581812226385502</v>
      </c>
      <c r="H668">
        <f>(Table2[[#This Row],[1Y Return vs Nifty]]-AVERAGE(Table2[1Y Return vs Nifty]))/_xlfn.STDEV.P(Table2[1Y Return vs Nifty])</f>
        <v>-0.99584404838722684</v>
      </c>
      <c r="I668">
        <v>-0.95750772083786195</v>
      </c>
      <c r="J668">
        <f>(Table2[[#This Row],[1M Return vs Nifty]]-AVERAGE(Table2[1M Return vs Nifty]))/_xlfn.STDEV.P(Table2[1M Return vs Nifty])</f>
        <v>-0.17818300432066392</v>
      </c>
      <c r="K668">
        <v>-8.0402073814084591</v>
      </c>
      <c r="L668">
        <f>(Table2[[#This Row],[6M Return vs Nifty]]-AVERAGE(Table2[6M Return vs Nifty]))/_xlfn.STDEV.P(Table2[6M Return vs Nifty])</f>
        <v>-0.55486055774977772</v>
      </c>
      <c r="M668">
        <v>1.0988312597043199</v>
      </c>
      <c r="N668">
        <f>(Table2[[#This Row],[1W Return vs Nifty]]-AVERAGE(Table2[1W Return vs Nifty]))/_xlfn.STDEV.P(Table2[1W Return vs Nifty])</f>
        <v>-0.45722347706236205</v>
      </c>
      <c r="O668">
        <v>6998.16</v>
      </c>
      <c r="P668">
        <v>7082.1571459141996</v>
      </c>
      <c r="Q668">
        <v>7048.0193641668402</v>
      </c>
      <c r="R668">
        <v>53.631011972829299</v>
      </c>
      <c r="S668">
        <f>(Table2[[#This Row],[Close Price]]-Table2[[#This Row],[20D EMA]])/Table2[[#This Row],[20D EMA]]</f>
        <v>-1.3383517953290559E-2</v>
      </c>
      <c r="T668">
        <f>(Table2[[#This Row],[Close Price]]-Table2[[#This Row],[50D EMA]])/Table2[[#This Row],[50D EMA]]</f>
        <v>-2.5085174227839981E-2</v>
      </c>
      <c r="U668">
        <f>(Table2[[#This Row],[Close Price]]-Table2[[#This Row],[200D EMA]])/Table2[[#This Row],[200D EMA]]</f>
        <v>-2.0363077447901692E-2</v>
      </c>
      <c r="V668">
        <v>0.66047934218437698</v>
      </c>
      <c r="W668">
        <v>6870</v>
      </c>
      <c r="X668">
        <v>7038.95</v>
      </c>
      <c r="Y668">
        <v>6712</v>
      </c>
      <c r="Z668">
        <v>7038.95</v>
      </c>
      <c r="AA668">
        <v>6712</v>
      </c>
      <c r="AB668">
        <v>7038.95</v>
      </c>
      <c r="AC668" s="1">
        <f>(Table2[[#This Row],[Close Price]]/Table2[[#This Row],[Day Low]])-1</f>
        <v>5.0218340611354328E-3</v>
      </c>
      <c r="AD668" s="1">
        <f>(Table2[[#This Row],[Day High]]/Table2[[#This Row],[Close Price]])-1</f>
        <v>1.9472807589253405E-2</v>
      </c>
      <c r="AE668" s="1">
        <f>(Table2[[#This Row],[Close Price]]/Table2[[#This Row],[Current Week Low]])-1</f>
        <v>2.867997616209772E-2</v>
      </c>
      <c r="AF668" s="1">
        <f>(Table2[[#This Row],[Current Week High]]/Table2[[#This Row],[Close Price]])-1</f>
        <v>1.9472807589253405E-2</v>
      </c>
      <c r="AG668" s="1">
        <f>(Table2[[#This Row],[Close Price]]/Table2[[#This Row],[Current Month Low]])-1</f>
        <v>2.867997616209772E-2</v>
      </c>
      <c r="AH668" s="1">
        <f>(Table2[[#This Row],[Current Month High]]/Table2[[#This Row],[Close Price]])-1</f>
        <v>1.9472807589253405E-2</v>
      </c>
      <c r="AI668">
        <v>13.404301542472201</v>
      </c>
      <c r="AJ668">
        <v>11.5824687287888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-0.01</v>
      </c>
      <c r="AM668" t="s">
        <v>3202</v>
      </c>
      <c r="AN668">
        <v>3.39</v>
      </c>
      <c r="AO668" t="s">
        <v>3203</v>
      </c>
      <c r="AP668">
        <v>-5.8396642081221001E-2</v>
      </c>
      <c r="AQ668">
        <f>(Table2[[#This Row],[Sharpe Ratio]]-AVERAGE(Table2[Sharpe Ratio]))/_xlfn.STDEV.P(Table2[Sharpe Ratio])</f>
        <v>-1.451761825438052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661</v>
      </c>
      <c r="AT668">
        <f>_xlfn.RANK.AVG(Table2[[#This Row],[6M Return vs Nifty Z-Score]],Table2[6M Return vs Nifty Z-Score])</f>
        <v>511</v>
      </c>
      <c r="AU668">
        <f>_xlfn.RANK.AVG(Table2[[#This Row],[Sharpe Ratio Z-Score]],Table2[Sharpe Ratio Z-Score])</f>
        <v>687</v>
      </c>
      <c r="AV668">
        <f>(Table2[[#This Row],[Rank 1Y]]+Table2[[#This Row],[Rank 6M]]+Table2[[#This Row],[Rank Sharpe]])/3</f>
        <v>619.66666666666663</v>
      </c>
    </row>
    <row r="669" spans="1:48" hidden="1" x14ac:dyDescent="0.3">
      <c r="A669" t="s">
        <v>468</v>
      </c>
      <c r="B669" t="s">
        <v>469</v>
      </c>
      <c r="C669" t="s">
        <v>3157</v>
      </c>
      <c r="D669" t="s">
        <v>24</v>
      </c>
      <c r="E669">
        <v>48938.526812591001</v>
      </c>
      <c r="F669">
        <v>66.52</v>
      </c>
      <c r="G669">
        <v>-44.695852463324499</v>
      </c>
      <c r="H669">
        <f>(Table2[[#This Row],[1Y Return vs Nifty]]-AVERAGE(Table2[1Y Return vs Nifty]))/_xlfn.STDEV.P(Table2[1Y Return vs Nifty])</f>
        <v>-1.2102870604643523</v>
      </c>
      <c r="I669">
        <v>-5.5358446134980399</v>
      </c>
      <c r="J669">
        <f>(Table2[[#This Row],[1M Return vs Nifty]]-AVERAGE(Table2[1M Return vs Nifty]))/_xlfn.STDEV.P(Table2[1M Return vs Nifty])</f>
        <v>-0.65974406749262493</v>
      </c>
      <c r="K669">
        <v>-23.058729098357599</v>
      </c>
      <c r="L669">
        <f>(Table2[[#This Row],[6M Return vs Nifty]]-AVERAGE(Table2[6M Return vs Nifty]))/_xlfn.STDEV.P(Table2[6M Return vs Nifty])</f>
        <v>-1.0420770228485379</v>
      </c>
      <c r="M669">
        <v>-3.0331831060344898</v>
      </c>
      <c r="N669">
        <f>(Table2[[#This Row],[1W Return vs Nifty]]-AVERAGE(Table2[1W Return vs Nifty]))/_xlfn.STDEV.P(Table2[1W Return vs Nifty])</f>
        <v>-1.5062660376300492</v>
      </c>
      <c r="O669">
        <v>68.38</v>
      </c>
      <c r="P669">
        <v>70.812345917682904</v>
      </c>
      <c r="Q669">
        <v>75.698099917358505</v>
      </c>
      <c r="R669">
        <v>43.835238720516401</v>
      </c>
      <c r="S669">
        <f>(Table2[[#This Row],[Close Price]]-Table2[[#This Row],[20D EMA]])/Table2[[#This Row],[20D EMA]]</f>
        <v>-2.7200935946183089E-2</v>
      </c>
      <c r="T669">
        <f>(Table2[[#This Row],[Close Price]]-Table2[[#This Row],[50D EMA]])/Table2[[#This Row],[50D EMA]]</f>
        <v>-6.06157847485045E-2</v>
      </c>
      <c r="U669">
        <f>(Table2[[#This Row],[Close Price]]-Table2[[#This Row],[200D EMA]])/Table2[[#This Row],[200D EMA]]</f>
        <v>-0.12124610693502834</v>
      </c>
      <c r="V669">
        <v>1.8013921760251499</v>
      </c>
      <c r="W669">
        <v>66.319999999999993</v>
      </c>
      <c r="X669">
        <v>68.12</v>
      </c>
      <c r="Y669">
        <v>65.319999999999993</v>
      </c>
      <c r="Z669">
        <v>68.12</v>
      </c>
      <c r="AA669">
        <v>65.319999999999993</v>
      </c>
      <c r="AB669">
        <v>68.12</v>
      </c>
      <c r="AC669" s="1">
        <f>(Table2[[#This Row],[Close Price]]/Table2[[#This Row],[Day Low]])-1</f>
        <v>3.0156815440289808E-3</v>
      </c>
      <c r="AD669" s="1">
        <f>(Table2[[#This Row],[Day High]]/Table2[[#This Row],[Close Price]])-1</f>
        <v>2.4052916416115622E-2</v>
      </c>
      <c r="AE669" s="1">
        <f>(Table2[[#This Row],[Close Price]]/Table2[[#This Row],[Current Week Low]])-1</f>
        <v>1.8371096142069776E-2</v>
      </c>
      <c r="AF669" s="1">
        <f>(Table2[[#This Row],[Current Week High]]/Table2[[#This Row],[Close Price]])-1</f>
        <v>2.4052916416115622E-2</v>
      </c>
      <c r="AG669" s="1">
        <f>(Table2[[#This Row],[Close Price]]/Table2[[#This Row],[Current Month Low]])-1</f>
        <v>1.8371096142069776E-2</v>
      </c>
      <c r="AH669" s="1">
        <f>(Table2[[#This Row],[Current Month High]]/Table2[[#This Row],[Close Price]])-1</f>
        <v>2.4052916416115622E-2</v>
      </c>
      <c r="AI669">
        <v>38.980757666867099</v>
      </c>
      <c r="AJ669">
        <v>12.175379426644099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-0.12</v>
      </c>
      <c r="AM669" t="s">
        <v>3202</v>
      </c>
      <c r="AN669">
        <v>-2.63</v>
      </c>
      <c r="AO669" t="s">
        <v>3202</v>
      </c>
      <c r="AP669">
        <v>1.7796729535329001E-2</v>
      </c>
      <c r="AQ669">
        <f>(Table2[[#This Row],[Sharpe Ratio]]-AVERAGE(Table2[Sharpe Ratio]))/_xlfn.STDEV.P(Table2[Sharpe Ratio])</f>
        <v>-0.54277166043453029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703</v>
      </c>
      <c r="AT669">
        <f>_xlfn.RANK.AVG(Table2[[#This Row],[6M Return vs Nifty Z-Score]],Table2[6M Return vs Nifty Z-Score])</f>
        <v>679</v>
      </c>
      <c r="AU669">
        <f>_xlfn.RANK.AVG(Table2[[#This Row],[Sharpe Ratio Z-Score]],Table2[Sharpe Ratio Z-Score])</f>
        <v>477</v>
      </c>
      <c r="AV669">
        <f>(Table2[[#This Row],[Rank 1Y]]+Table2[[#This Row],[Rank 6M]]+Table2[[#This Row],[Rank Sharpe]])/3</f>
        <v>619.66666666666663</v>
      </c>
    </row>
    <row r="670" spans="1:48" hidden="1" x14ac:dyDescent="0.3">
      <c r="A670" t="s">
        <v>2123</v>
      </c>
      <c r="B670" t="s">
        <v>2124</v>
      </c>
      <c r="C670" t="s">
        <v>3166</v>
      </c>
      <c r="D670" t="s">
        <v>433</v>
      </c>
      <c r="E670">
        <v>2961.2690151000002</v>
      </c>
      <c r="F670">
        <v>414</v>
      </c>
      <c r="G670">
        <v>-11.131183693608399</v>
      </c>
      <c r="H670">
        <f>(Table2[[#This Row],[1Y Return vs Nifty]]-AVERAGE(Table2[1Y Return vs Nifty]))/_xlfn.STDEV.P(Table2[1Y Return vs Nifty])</f>
        <v>-0.61612454081205814</v>
      </c>
      <c r="I670">
        <v>-14.430038456684001</v>
      </c>
      <c r="J670">
        <f>(Table2[[#This Row],[1M Return vs Nifty]]-AVERAGE(Table2[1M Return vs Nifty]))/_xlfn.STDEV.P(Table2[1M Return vs Nifty])</f>
        <v>-1.5952578891269928</v>
      </c>
      <c r="K670">
        <v>-15.303839631694199</v>
      </c>
      <c r="L670">
        <f>(Table2[[#This Row],[6M Return vs Nifty]]-AVERAGE(Table2[6M Return vs Nifty]))/_xlfn.STDEV.P(Table2[6M Return vs Nifty])</f>
        <v>-0.79050034277387093</v>
      </c>
      <c r="M670">
        <v>0.25646697198708901</v>
      </c>
      <c r="N670">
        <f>(Table2[[#This Row],[1W Return vs Nifty]]-AVERAGE(Table2[1W Return vs Nifty]))/_xlfn.STDEV.P(Table2[1W Return vs Nifty])</f>
        <v>-0.67108429919424673</v>
      </c>
      <c r="O670">
        <v>436.2</v>
      </c>
      <c r="P670">
        <v>460.51163073980399</v>
      </c>
      <c r="Q670">
        <v>458.62520414309699</v>
      </c>
      <c r="R670">
        <v>27.751526990695101</v>
      </c>
      <c r="S670">
        <f>(Table2[[#This Row],[Close Price]]-Table2[[#This Row],[20D EMA]])/Table2[[#This Row],[20D EMA]]</f>
        <v>-5.0894085281980715E-2</v>
      </c>
      <c r="T670">
        <f>(Table2[[#This Row],[Close Price]]-Table2[[#This Row],[50D EMA]])/Table2[[#This Row],[50D EMA]]</f>
        <v>-0.1009999045302805</v>
      </c>
      <c r="U670">
        <f>(Table2[[#This Row],[Close Price]]-Table2[[#This Row],[200D EMA]])/Table2[[#This Row],[200D EMA]]</f>
        <v>-9.7302118897881928E-2</v>
      </c>
      <c r="V670">
        <v>1.3752260751867</v>
      </c>
      <c r="W670">
        <v>411</v>
      </c>
      <c r="X670">
        <v>425.6</v>
      </c>
      <c r="Y670">
        <v>406.05</v>
      </c>
      <c r="Z670">
        <v>425.6</v>
      </c>
      <c r="AA670">
        <v>406.05</v>
      </c>
      <c r="AB670">
        <v>425.6</v>
      </c>
      <c r="AC670" s="1">
        <f>(Table2[[#This Row],[Close Price]]/Table2[[#This Row],[Day Low]])-1</f>
        <v>7.2992700729928028E-3</v>
      </c>
      <c r="AD670" s="1">
        <f>(Table2[[#This Row],[Day High]]/Table2[[#This Row],[Close Price]])-1</f>
        <v>2.801932367149762E-2</v>
      </c>
      <c r="AE670" s="1">
        <f>(Table2[[#This Row],[Close Price]]/Table2[[#This Row],[Current Week Low]])-1</f>
        <v>1.9578869597340232E-2</v>
      </c>
      <c r="AF670" s="1">
        <f>(Table2[[#This Row],[Current Week High]]/Table2[[#This Row],[Close Price]])-1</f>
        <v>2.801932367149762E-2</v>
      </c>
      <c r="AG670" s="1">
        <f>(Table2[[#This Row],[Close Price]]/Table2[[#This Row],[Current Month Low]])-1</f>
        <v>1.9578869597340232E-2</v>
      </c>
      <c r="AH670" s="1">
        <f>(Table2[[#This Row],[Current Month High]]/Table2[[#This Row],[Close Price]])-1</f>
        <v>2.801932367149762E-2</v>
      </c>
      <c r="AI670">
        <v>33.985507246376798</v>
      </c>
      <c r="AJ670">
        <v>16.292134831460601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-0.12</v>
      </c>
      <c r="AM670" t="s">
        <v>3202</v>
      </c>
      <c r="AN670">
        <v>-10.92</v>
      </c>
      <c r="AO670" t="s">
        <v>3202</v>
      </c>
      <c r="AP670">
        <v>-9.9689250780586006E-2</v>
      </c>
      <c r="AQ670">
        <f>(Table2[[#This Row],[Sharpe Ratio]]-AVERAGE(Table2[Sharpe Ratio]))/_xlfn.STDEV.P(Table2[Sharpe Ratio])</f>
        <v>-1.944384403999843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536</v>
      </c>
      <c r="AT670">
        <f>_xlfn.RANK.AVG(Table2[[#This Row],[6M Return vs Nifty Z-Score]],Table2[6M Return vs Nifty Z-Score])</f>
        <v>604</v>
      </c>
      <c r="AU670">
        <f>_xlfn.RANK.AVG(Table2[[#This Row],[Sharpe Ratio Z-Score]],Table2[Sharpe Ratio Z-Score])</f>
        <v>722</v>
      </c>
      <c r="AV670">
        <f>(Table2[[#This Row],[Rank 1Y]]+Table2[[#This Row],[Rank 6M]]+Table2[[#This Row],[Rank Sharpe]])/3</f>
        <v>620.66666666666663</v>
      </c>
    </row>
    <row r="671" spans="1:48" hidden="1" x14ac:dyDescent="0.3">
      <c r="A671" t="s">
        <v>977</v>
      </c>
      <c r="B671" t="s">
        <v>978</v>
      </c>
      <c r="C671" t="s">
        <v>3157</v>
      </c>
      <c r="D671" t="s">
        <v>54</v>
      </c>
      <c r="E671">
        <v>15136.90977036</v>
      </c>
      <c r="F671">
        <v>947.35</v>
      </c>
      <c r="G671">
        <v>-68.583194760309595</v>
      </c>
      <c r="H671">
        <f>(Table2[[#This Row],[1Y Return vs Nifty]]-AVERAGE(Table2[1Y Return vs Nifty]))/_xlfn.STDEV.P(Table2[1Y Return vs Nifty])</f>
        <v>-1.6331413297661002</v>
      </c>
      <c r="I671">
        <v>-15.7671628932516</v>
      </c>
      <c r="J671">
        <f>(Table2[[#This Row],[1M Return vs Nifty]]-AVERAGE(Table2[1M Return vs Nifty]))/_xlfn.STDEV.P(Table2[1M Return vs Nifty])</f>
        <v>-1.7359000219283145</v>
      </c>
      <c r="K671">
        <v>-41.825529675770703</v>
      </c>
      <c r="L671">
        <f>(Table2[[#This Row],[6M Return vs Nifty]]-AVERAGE(Table2[6M Return vs Nifty]))/_xlfn.STDEV.P(Table2[6M Return vs Nifty])</f>
        <v>-1.6508915527247836</v>
      </c>
      <c r="M671">
        <v>-2.8653855019463701</v>
      </c>
      <c r="N671">
        <f>(Table2[[#This Row],[1W Return vs Nifty]]-AVERAGE(Table2[1W Return vs Nifty]))/_xlfn.STDEV.P(Table2[1W Return vs Nifty])</f>
        <v>-1.4636653076545498</v>
      </c>
      <c r="O671">
        <v>1004.24</v>
      </c>
      <c r="P671">
        <v>1094.43539649477</v>
      </c>
      <c r="Q671">
        <v>1273.5207163547</v>
      </c>
      <c r="R671">
        <v>36.631940559464297</v>
      </c>
      <c r="S671">
        <f>(Table2[[#This Row],[Close Price]]-Table2[[#This Row],[20D EMA]])/Table2[[#This Row],[20D EMA]]</f>
        <v>-5.664980482753125E-2</v>
      </c>
      <c r="T671">
        <f>(Table2[[#This Row],[Close Price]]-Table2[[#This Row],[50D EMA]])/Table2[[#This Row],[50D EMA]]</f>
        <v>-0.13439385912211113</v>
      </c>
      <c r="U671">
        <f>(Table2[[#This Row],[Close Price]]-Table2[[#This Row],[200D EMA]])/Table2[[#This Row],[200D EMA]]</f>
        <v>-0.25611732276199201</v>
      </c>
      <c r="V671">
        <v>1.2950054940389999</v>
      </c>
      <c r="W671">
        <v>943.4</v>
      </c>
      <c r="X671">
        <v>965.15</v>
      </c>
      <c r="Y671">
        <v>924</v>
      </c>
      <c r="Z671">
        <v>998.1</v>
      </c>
      <c r="AA671">
        <v>924</v>
      </c>
      <c r="AB671">
        <v>1002.95</v>
      </c>
      <c r="AC671" s="1">
        <f>(Table2[[#This Row],[Close Price]]/Table2[[#This Row],[Day Low]])-1</f>
        <v>4.1869832520671224E-3</v>
      </c>
      <c r="AD671" s="1">
        <f>(Table2[[#This Row],[Day High]]/Table2[[#This Row],[Close Price]])-1</f>
        <v>1.8789254235499042E-2</v>
      </c>
      <c r="AE671" s="1">
        <f>(Table2[[#This Row],[Close Price]]/Table2[[#This Row],[Current Week Low]])-1</f>
        <v>2.5270562770562721E-2</v>
      </c>
      <c r="AF671" s="1">
        <f>(Table2[[#This Row],[Current Week High]]/Table2[[#This Row],[Close Price]])-1</f>
        <v>5.357048609278503E-2</v>
      </c>
      <c r="AG671" s="1">
        <f>(Table2[[#This Row],[Close Price]]/Table2[[#This Row],[Current Month Low]])-1</f>
        <v>2.5270562770562721E-2</v>
      </c>
      <c r="AH671" s="1">
        <f>(Table2[[#This Row],[Current Month High]]/Table2[[#This Row],[Close Price]])-1</f>
        <v>5.8690030083918376E-2</v>
      </c>
      <c r="AI671">
        <v>89.581464084023807</v>
      </c>
      <c r="AJ671">
        <v>3.9330773450356502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-0.25</v>
      </c>
      <c r="AM671" t="s">
        <v>3202</v>
      </c>
      <c r="AN671">
        <v>-5.27</v>
      </c>
      <c r="AO671" t="s">
        <v>3202</v>
      </c>
      <c r="AP671">
        <v>4.5052712031636001E-2</v>
      </c>
      <c r="AQ671">
        <f>(Table2[[#This Row],[Sharpe Ratio]]-AVERAGE(Table2[Sharpe Ratio]))/_xlfn.STDEV.P(Table2[Sharpe Ratio])</f>
        <v>-0.217606629658156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734</v>
      </c>
      <c r="AT671">
        <f>_xlfn.RANK.AVG(Table2[[#This Row],[6M Return vs Nifty Z-Score]],Table2[6M Return vs Nifty Z-Score])</f>
        <v>733</v>
      </c>
      <c r="AU671">
        <f>_xlfn.RANK.AVG(Table2[[#This Row],[Sharpe Ratio Z-Score]],Table2[Sharpe Ratio Z-Score])</f>
        <v>402</v>
      </c>
      <c r="AV671">
        <f>(Table2[[#This Row],[Rank 1Y]]+Table2[[#This Row],[Rank 6M]]+Table2[[#This Row],[Rank Sharpe]])/3</f>
        <v>623</v>
      </c>
    </row>
    <row r="672" spans="1:48" hidden="1" x14ac:dyDescent="0.3">
      <c r="A672" t="s">
        <v>482</v>
      </c>
      <c r="B672" t="s">
        <v>483</v>
      </c>
      <c r="C672" t="s">
        <v>3157</v>
      </c>
      <c r="D672" t="s">
        <v>54</v>
      </c>
      <c r="E672">
        <v>45354.59901554</v>
      </c>
      <c r="F672">
        <v>602.29999999999995</v>
      </c>
      <c r="G672">
        <v>-34.786910830244899</v>
      </c>
      <c r="H672">
        <f>(Table2[[#This Row],[1Y Return vs Nifty]]-AVERAGE(Table2[1Y Return vs Nifty]))/_xlfn.STDEV.P(Table2[1Y Return vs Nifty])</f>
        <v>-1.0348787533485635</v>
      </c>
      <c r="I672">
        <v>-14.780869830779</v>
      </c>
      <c r="J672">
        <f>(Table2[[#This Row],[1M Return vs Nifty]]-AVERAGE(Table2[1M Return vs Nifty]))/_xlfn.STDEV.P(Table2[1M Return vs Nifty])</f>
        <v>-1.6321592210875391</v>
      </c>
      <c r="K672">
        <v>-12.924682964129801</v>
      </c>
      <c r="L672">
        <f>(Table2[[#This Row],[6M Return vs Nifty]]-AVERAGE(Table2[6M Return vs Nifty]))/_xlfn.STDEV.P(Table2[6M Return vs Nifty])</f>
        <v>-0.71331802594313387</v>
      </c>
      <c r="M672">
        <v>-0.17977800267831401</v>
      </c>
      <c r="N672">
        <f>(Table2[[#This Row],[1W Return vs Nifty]]-AVERAGE(Table2[1W Return vs Nifty]))/_xlfn.STDEV.P(Table2[1W Return vs Nifty])</f>
        <v>-0.78183888636421506</v>
      </c>
      <c r="O672">
        <v>640.45000000000005</v>
      </c>
      <c r="P672">
        <v>663.23334988942304</v>
      </c>
      <c r="Q672">
        <v>663.87852292022501</v>
      </c>
      <c r="R672">
        <v>31.618684358148801</v>
      </c>
      <c r="S672">
        <f>(Table2[[#This Row],[Close Price]]-Table2[[#This Row],[20D EMA]])/Table2[[#This Row],[20D EMA]]</f>
        <v>-5.9567491607463642E-2</v>
      </c>
      <c r="T672">
        <f>(Table2[[#This Row],[Close Price]]-Table2[[#This Row],[50D EMA]])/Table2[[#This Row],[50D EMA]]</f>
        <v>-9.1873169374824315E-2</v>
      </c>
      <c r="U672">
        <f>(Table2[[#This Row],[Close Price]]-Table2[[#This Row],[200D EMA]])/Table2[[#This Row],[200D EMA]]</f>
        <v>-9.2755708754302696E-2</v>
      </c>
      <c r="V672">
        <v>1.16209839200701</v>
      </c>
      <c r="W672">
        <v>601.5</v>
      </c>
      <c r="X672">
        <v>614.4</v>
      </c>
      <c r="Y672">
        <v>601.5</v>
      </c>
      <c r="Z672">
        <v>628.4</v>
      </c>
      <c r="AA672">
        <v>601.5</v>
      </c>
      <c r="AB672">
        <v>628.4</v>
      </c>
      <c r="AC672" s="1">
        <f>(Table2[[#This Row],[Close Price]]/Table2[[#This Row],[Day Low]])-1</f>
        <v>1.3300083125518114E-3</v>
      </c>
      <c r="AD672" s="1">
        <f>(Table2[[#This Row],[Day High]]/Table2[[#This Row],[Close Price]])-1</f>
        <v>2.0089656317449744E-2</v>
      </c>
      <c r="AE672" s="1">
        <f>(Table2[[#This Row],[Close Price]]/Table2[[#This Row],[Current Week Low]])-1</f>
        <v>1.3300083125518114E-3</v>
      </c>
      <c r="AF672" s="1">
        <f>(Table2[[#This Row],[Current Week High]]/Table2[[#This Row],[Close Price]])-1</f>
        <v>4.3333886767391805E-2</v>
      </c>
      <c r="AG672" s="1">
        <f>(Table2[[#This Row],[Close Price]]/Table2[[#This Row],[Current Month Low]])-1</f>
        <v>1.3300083125518114E-3</v>
      </c>
      <c r="AH672" s="1">
        <f>(Table2[[#This Row],[Current Month High]]/Table2[[#This Row],[Close Price]])-1</f>
        <v>4.3333886767391805E-2</v>
      </c>
      <c r="AI672">
        <v>35.048978914162298</v>
      </c>
      <c r="AJ672">
        <v>8.7773162362289892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-0.06</v>
      </c>
      <c r="AM672" t="s">
        <v>3202</v>
      </c>
      <c r="AN672">
        <v>-5.67</v>
      </c>
      <c r="AO672" t="s">
        <v>3202</v>
      </c>
      <c r="AP672">
        <v>-2.3719958368936998E-2</v>
      </c>
      <c r="AQ672">
        <f>(Table2[[#This Row],[Sharpe Ratio]]-AVERAGE(Table2[Sharpe Ratio]))/_xlfn.STDEV.P(Table2[Sharpe Ratio])</f>
        <v>-1.038067513444155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674</v>
      </c>
      <c r="AT672">
        <f>_xlfn.RANK.AVG(Table2[[#This Row],[6M Return vs Nifty Z-Score]],Table2[6M Return vs Nifty Z-Score])</f>
        <v>572</v>
      </c>
      <c r="AU672">
        <f>_xlfn.RANK.AVG(Table2[[#This Row],[Sharpe Ratio Z-Score]],Table2[Sharpe Ratio Z-Score])</f>
        <v>624</v>
      </c>
      <c r="AV672">
        <f>(Table2[[#This Row],[Rank 1Y]]+Table2[[#This Row],[Rank 6M]]+Table2[[#This Row],[Rank Sharpe]])/3</f>
        <v>623.33333333333337</v>
      </c>
    </row>
    <row r="673" spans="1:48" hidden="1" x14ac:dyDescent="0.3">
      <c r="A673" t="s">
        <v>1574</v>
      </c>
      <c r="B673" t="s">
        <v>1575</v>
      </c>
      <c r="C673" t="s">
        <v>3167</v>
      </c>
      <c r="D673" t="s">
        <v>264</v>
      </c>
      <c r="E673">
        <v>6255.1233612400001</v>
      </c>
      <c r="F673">
        <v>1379.4</v>
      </c>
      <c r="G673">
        <v>-44.915632683104697</v>
      </c>
      <c r="H673">
        <f>(Table2[[#This Row],[1Y Return vs Nifty]]-AVERAGE(Table2[1Y Return vs Nifty]))/_xlfn.STDEV.P(Table2[1Y Return vs Nifty])</f>
        <v>-1.2141776148461123</v>
      </c>
      <c r="I673">
        <v>1.08255586439079</v>
      </c>
      <c r="J673">
        <f>(Table2[[#This Row],[1M Return vs Nifty]]-AVERAGE(Table2[1M Return vs Nifty]))/_xlfn.STDEV.P(Table2[1M Return vs Nifty])</f>
        <v>3.6396047434152132E-2</v>
      </c>
      <c r="K673">
        <v>-6.9629014955272703</v>
      </c>
      <c r="L673">
        <f>(Table2[[#This Row],[6M Return vs Nifty]]-AVERAGE(Table2[6M Return vs Nifty]))/_xlfn.STDEV.P(Table2[6M Return vs Nifty])</f>
        <v>-0.51991163431766874</v>
      </c>
      <c r="M673">
        <v>0.48327166297088198</v>
      </c>
      <c r="N673">
        <f>(Table2[[#This Row],[1W Return vs Nifty]]-AVERAGE(Table2[1W Return vs Nifty]))/_xlfn.STDEV.P(Table2[1W Return vs Nifty])</f>
        <v>-0.61350275355606754</v>
      </c>
      <c r="O673">
        <v>1394.87</v>
      </c>
      <c r="P673">
        <v>1399.0072049563</v>
      </c>
      <c r="Q673">
        <v>1413.2891475736501</v>
      </c>
      <c r="R673">
        <v>48.907114727708297</v>
      </c>
      <c r="S673">
        <f>(Table2[[#This Row],[Close Price]]-Table2[[#This Row],[20D EMA]])/Table2[[#This Row],[20D EMA]]</f>
        <v>-1.1090639271043036E-2</v>
      </c>
      <c r="T673">
        <f>(Table2[[#This Row],[Close Price]]-Table2[[#This Row],[50D EMA]])/Table2[[#This Row],[50D EMA]]</f>
        <v>-1.4015085045192742E-2</v>
      </c>
      <c r="U673">
        <f>(Table2[[#This Row],[Close Price]]-Table2[[#This Row],[200D EMA]])/Table2[[#This Row],[200D EMA]]</f>
        <v>-2.397892011824421E-2</v>
      </c>
      <c r="V673">
        <v>0.276321493830059</v>
      </c>
      <c r="W673">
        <v>1368</v>
      </c>
      <c r="X673">
        <v>1410</v>
      </c>
      <c r="Y673">
        <v>1362.85</v>
      </c>
      <c r="Z673">
        <v>1410</v>
      </c>
      <c r="AA673">
        <v>1362.85</v>
      </c>
      <c r="AB673">
        <v>1410</v>
      </c>
      <c r="AC673" s="1">
        <f>(Table2[[#This Row],[Close Price]]/Table2[[#This Row],[Day Low]])-1</f>
        <v>8.3333333333333037E-3</v>
      </c>
      <c r="AD673" s="1">
        <f>(Table2[[#This Row],[Day High]]/Table2[[#This Row],[Close Price]])-1</f>
        <v>2.2183558068725517E-2</v>
      </c>
      <c r="AE673" s="1">
        <f>(Table2[[#This Row],[Close Price]]/Table2[[#This Row],[Current Week Low]])-1</f>
        <v>1.2143669516087696E-2</v>
      </c>
      <c r="AF673" s="1">
        <f>(Table2[[#This Row],[Current Week High]]/Table2[[#This Row],[Close Price]])-1</f>
        <v>2.2183558068725517E-2</v>
      </c>
      <c r="AG673" s="1">
        <f>(Table2[[#This Row],[Close Price]]/Table2[[#This Row],[Current Month Low]])-1</f>
        <v>1.2143669516087696E-2</v>
      </c>
      <c r="AH673" s="1">
        <f>(Table2[[#This Row],[Current Month High]]/Table2[[#This Row],[Close Price]])-1</f>
        <v>2.2183558068725517E-2</v>
      </c>
      <c r="AI673">
        <v>29.186602870813299</v>
      </c>
      <c r="AJ673">
        <v>20.6718572303385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0.1</v>
      </c>
      <c r="AM673" t="s">
        <v>3203</v>
      </c>
      <c r="AN673">
        <v>-0.49</v>
      </c>
      <c r="AO673" t="s">
        <v>3202</v>
      </c>
      <c r="AP673">
        <v>-5.1903283966437001E-2</v>
      </c>
      <c r="AQ673">
        <f>(Table2[[#This Row],[Sharpe Ratio]]-AVERAGE(Table2[Sharpe Ratio]))/_xlfn.STDEV.P(Table2[Sharpe Ratio])</f>
        <v>-1.3742957868712222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705</v>
      </c>
      <c r="AT673">
        <f>_xlfn.RANK.AVG(Table2[[#This Row],[6M Return vs Nifty Z-Score]],Table2[6M Return vs Nifty Z-Score])</f>
        <v>497</v>
      </c>
      <c r="AU673">
        <f>_xlfn.RANK.AVG(Table2[[#This Row],[Sharpe Ratio Z-Score]],Table2[Sharpe Ratio Z-Score])</f>
        <v>679</v>
      </c>
      <c r="AV673">
        <f>(Table2[[#This Row],[Rank 1Y]]+Table2[[#This Row],[Rank 6M]]+Table2[[#This Row],[Rank Sharpe]])/3</f>
        <v>627</v>
      </c>
    </row>
    <row r="674" spans="1:48" hidden="1" x14ac:dyDescent="0.3">
      <c r="A674" t="s">
        <v>1807</v>
      </c>
      <c r="B674" t="s">
        <v>1808</v>
      </c>
      <c r="C674" t="s">
        <v>3166</v>
      </c>
      <c r="D674" t="s">
        <v>433</v>
      </c>
      <c r="E674">
        <v>4422.347592436</v>
      </c>
      <c r="F674">
        <v>87.4</v>
      </c>
      <c r="G674">
        <v>-27.8000653236349</v>
      </c>
      <c r="H674">
        <f>(Table2[[#This Row],[1Y Return vs Nifty]]-AVERAGE(Table2[1Y Return vs Nifty]))/_xlfn.STDEV.P(Table2[1Y Return vs Nifty])</f>
        <v>-0.91119745742663671</v>
      </c>
      <c r="I674">
        <v>1.08960813031227</v>
      </c>
      <c r="J674">
        <f>(Table2[[#This Row],[1M Return vs Nifty]]-AVERAGE(Table2[1M Return vs Nifty]))/_xlfn.STDEV.P(Table2[1M Return vs Nifty])</f>
        <v>3.7137822614647001E-2</v>
      </c>
      <c r="K674">
        <v>-22.860808311356799</v>
      </c>
      <c r="L674">
        <f>(Table2[[#This Row],[6M Return vs Nifty]]-AVERAGE(Table2[6M Return vs Nifty]))/_xlfn.STDEV.P(Table2[6M Return vs Nifty])</f>
        <v>-1.0356562666629758</v>
      </c>
      <c r="M674">
        <v>0.43318269008048799</v>
      </c>
      <c r="N674">
        <f>(Table2[[#This Row],[1W Return vs Nifty]]-AVERAGE(Table2[1W Return vs Nifty]))/_xlfn.STDEV.P(Table2[1W Return vs Nifty])</f>
        <v>-0.62621942385925744</v>
      </c>
      <c r="O674">
        <v>87.38</v>
      </c>
      <c r="P674">
        <v>90.956227026886097</v>
      </c>
      <c r="Q674">
        <v>97.038293799411306</v>
      </c>
      <c r="R674">
        <v>59.710320728155899</v>
      </c>
      <c r="S674">
        <f>(Table2[[#This Row],[Close Price]]-Table2[[#This Row],[20D EMA]])/Table2[[#This Row],[20D EMA]]</f>
        <v>2.2888532845056345E-4</v>
      </c>
      <c r="T674">
        <f>(Table2[[#This Row],[Close Price]]-Table2[[#This Row],[50D EMA]])/Table2[[#This Row],[50D EMA]]</f>
        <v>-3.9098224971830603E-2</v>
      </c>
      <c r="U674">
        <f>(Table2[[#This Row],[Close Price]]-Table2[[#This Row],[200D EMA]])/Table2[[#This Row],[200D EMA]]</f>
        <v>-9.9324642077226757E-2</v>
      </c>
      <c r="V674">
        <v>1.57056479462819</v>
      </c>
      <c r="W674">
        <v>86.55</v>
      </c>
      <c r="X674">
        <v>89.5</v>
      </c>
      <c r="Y674">
        <v>86</v>
      </c>
      <c r="Z674">
        <v>90.5</v>
      </c>
      <c r="AA674">
        <v>86</v>
      </c>
      <c r="AB674">
        <v>90.5</v>
      </c>
      <c r="AC674" s="1">
        <f>(Table2[[#This Row],[Close Price]]/Table2[[#This Row],[Day Low]])-1</f>
        <v>9.8209127671866625E-3</v>
      </c>
      <c r="AD674" s="1">
        <f>(Table2[[#This Row],[Day High]]/Table2[[#This Row],[Close Price]])-1</f>
        <v>2.4027459954233388E-2</v>
      </c>
      <c r="AE674" s="1">
        <f>(Table2[[#This Row],[Close Price]]/Table2[[#This Row],[Current Week Low]])-1</f>
        <v>1.6279069767441978E-2</v>
      </c>
      <c r="AF674" s="1">
        <f>(Table2[[#This Row],[Current Week High]]/Table2[[#This Row],[Close Price]])-1</f>
        <v>3.5469107551487244E-2</v>
      </c>
      <c r="AG674" s="1">
        <f>(Table2[[#This Row],[Close Price]]/Table2[[#This Row],[Current Month Low]])-1</f>
        <v>1.6279069767441978E-2</v>
      </c>
      <c r="AH674" s="1">
        <f>(Table2[[#This Row],[Current Month High]]/Table2[[#This Row],[Close Price]])-1</f>
        <v>3.5469107551487244E-2</v>
      </c>
      <c r="AI674">
        <v>39.073226544622401</v>
      </c>
      <c r="AJ674">
        <v>7.8879150722133096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</v>
      </c>
      <c r="AM674" t="s">
        <v>3202</v>
      </c>
      <c r="AN674">
        <v>5.42</v>
      </c>
      <c r="AO674" t="s">
        <v>3203</v>
      </c>
      <c r="AP674">
        <v>-1.127773129707E-3</v>
      </c>
      <c r="AQ674">
        <f>(Table2[[#This Row],[Sharpe Ratio]]-AVERAGE(Table2[Sharpe Ratio]))/_xlfn.STDEV.P(Table2[Sharpe Ratio])</f>
        <v>-0.76854178236419368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632</v>
      </c>
      <c r="AT674">
        <f>_xlfn.RANK.AVG(Table2[[#This Row],[6M Return vs Nifty Z-Score]],Table2[6M Return vs Nifty Z-Score])</f>
        <v>675</v>
      </c>
      <c r="AU674">
        <f>_xlfn.RANK.AVG(Table2[[#This Row],[Sharpe Ratio Z-Score]],Table2[Sharpe Ratio Z-Score])</f>
        <v>575</v>
      </c>
      <c r="AV674">
        <f>(Table2[[#This Row],[Rank 1Y]]+Table2[[#This Row],[Rank 6M]]+Table2[[#This Row],[Rank Sharpe]])/3</f>
        <v>627.33333333333337</v>
      </c>
    </row>
    <row r="675" spans="1:48" hidden="1" x14ac:dyDescent="0.3">
      <c r="A675" t="s">
        <v>387</v>
      </c>
      <c r="B675" t="s">
        <v>388</v>
      </c>
      <c r="C675" t="s">
        <v>3168</v>
      </c>
      <c r="D675" t="s">
        <v>99</v>
      </c>
      <c r="E675">
        <v>61221.779513235</v>
      </c>
      <c r="F675">
        <v>516.25</v>
      </c>
      <c r="G675">
        <v>-34.355490226908302</v>
      </c>
      <c r="H675">
        <f>(Table2[[#This Row],[1Y Return vs Nifty]]-AVERAGE(Table2[1Y Return vs Nifty]))/_xlfn.STDEV.P(Table2[1Y Return vs Nifty])</f>
        <v>-1.0272417361485109</v>
      </c>
      <c r="I675">
        <v>-6.26431431753951</v>
      </c>
      <c r="J675">
        <f>(Table2[[#This Row],[1M Return vs Nifty]]-AVERAGE(Table2[1M Return vs Nifty]))/_xlfn.STDEV.P(Table2[1M Return vs Nifty])</f>
        <v>-0.73636635488461832</v>
      </c>
      <c r="K675">
        <v>-7.85195156313375</v>
      </c>
      <c r="L675">
        <f>(Table2[[#This Row],[6M Return vs Nifty]]-AVERAGE(Table2[6M Return vs Nifty]))/_xlfn.STDEV.P(Table2[6M Return vs Nifty])</f>
        <v>-0.5487533432021191</v>
      </c>
      <c r="M675">
        <v>-3.7938934102230601</v>
      </c>
      <c r="N675">
        <f>(Table2[[#This Row],[1W Return vs Nifty]]-AVERAGE(Table2[1W Return vs Nifty]))/_xlfn.STDEV.P(Table2[1W Return vs Nifty])</f>
        <v>-1.699396412967821</v>
      </c>
      <c r="O675">
        <v>543.72</v>
      </c>
      <c r="P675">
        <v>559.33900684086404</v>
      </c>
      <c r="Q675">
        <v>552.62233943998694</v>
      </c>
      <c r="R675">
        <v>35.996922017364099</v>
      </c>
      <c r="S675">
        <f>(Table2[[#This Row],[Close Price]]-Table2[[#This Row],[20D EMA]])/Table2[[#This Row],[20D EMA]]</f>
        <v>-5.0522327668653028E-2</v>
      </c>
      <c r="T675">
        <f>(Table2[[#This Row],[Close Price]]-Table2[[#This Row],[50D EMA]])/Table2[[#This Row],[50D EMA]]</f>
        <v>-7.7035583633313767E-2</v>
      </c>
      <c r="U675">
        <f>(Table2[[#This Row],[Close Price]]-Table2[[#This Row],[200D EMA]])/Table2[[#This Row],[200D EMA]]</f>
        <v>-6.5817714638256794E-2</v>
      </c>
      <c r="V675">
        <v>0.66669219439094995</v>
      </c>
      <c r="W675">
        <v>513.95000000000005</v>
      </c>
      <c r="X675">
        <v>527</v>
      </c>
      <c r="Y675">
        <v>508</v>
      </c>
      <c r="Z675">
        <v>533.75</v>
      </c>
      <c r="AA675">
        <v>508</v>
      </c>
      <c r="AB675">
        <v>542.75</v>
      </c>
      <c r="AC675" s="1">
        <f>(Table2[[#This Row],[Close Price]]/Table2[[#This Row],[Day Low]])-1</f>
        <v>4.4751434964489523E-3</v>
      </c>
      <c r="AD675" s="1">
        <f>(Table2[[#This Row],[Day High]]/Table2[[#This Row],[Close Price]])-1</f>
        <v>2.0823244552058195E-2</v>
      </c>
      <c r="AE675" s="1">
        <f>(Table2[[#This Row],[Close Price]]/Table2[[#This Row],[Current Week Low]])-1</f>
        <v>1.6240157480315043E-2</v>
      </c>
      <c r="AF675" s="1">
        <f>(Table2[[#This Row],[Current Week High]]/Table2[[#This Row],[Close Price]])-1</f>
        <v>3.3898305084745672E-2</v>
      </c>
      <c r="AG675" s="1">
        <f>(Table2[[#This Row],[Close Price]]/Table2[[#This Row],[Current Month Low]])-1</f>
        <v>1.6240157480315043E-2</v>
      </c>
      <c r="AH675" s="1">
        <f>(Table2[[#This Row],[Current Month High]]/Table2[[#This Row],[Close Price]])-1</f>
        <v>5.1331719128329345E-2</v>
      </c>
      <c r="AI675">
        <v>21.9370460048426</v>
      </c>
      <c r="AJ675">
        <v>17.596810933940699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-0.05</v>
      </c>
      <c r="AM675" t="s">
        <v>3202</v>
      </c>
      <c r="AN675">
        <v>-4.12</v>
      </c>
      <c r="AO675" t="s">
        <v>3202</v>
      </c>
      <c r="AP675">
        <v>-9.0106517970901995E-2</v>
      </c>
      <c r="AQ675">
        <f>(Table2[[#This Row],[Sharpe Ratio]]-AVERAGE(Table2[Sharpe Ratio]))/_xlfn.STDEV.P(Table2[Sharpe Ratio])</f>
        <v>-1.8300619938865821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669</v>
      </c>
      <c r="AT675">
        <f>_xlfn.RANK.AVG(Table2[[#This Row],[6M Return vs Nifty Z-Score]],Table2[6M Return vs Nifty Z-Score])</f>
        <v>508</v>
      </c>
      <c r="AU675">
        <f>_xlfn.RANK.AVG(Table2[[#This Row],[Sharpe Ratio Z-Score]],Table2[Sharpe Ratio Z-Score])</f>
        <v>714</v>
      </c>
      <c r="AV675">
        <f>(Table2[[#This Row],[Rank 1Y]]+Table2[[#This Row],[Rank 6M]]+Table2[[#This Row],[Rank Sharpe]])/3</f>
        <v>630.33333333333337</v>
      </c>
    </row>
    <row r="676" spans="1:48" hidden="1" x14ac:dyDescent="0.3">
      <c r="A676" t="s">
        <v>2053</v>
      </c>
      <c r="B676" t="s">
        <v>2054</v>
      </c>
      <c r="C676" t="s">
        <v>3159</v>
      </c>
      <c r="D676" t="s">
        <v>202</v>
      </c>
      <c r="E676">
        <v>3202.2387420949999</v>
      </c>
      <c r="F676">
        <v>229.12</v>
      </c>
      <c r="G676">
        <v>-29.7828450068207</v>
      </c>
      <c r="H676">
        <f>(Table2[[#This Row],[1Y Return vs Nifty]]-AVERAGE(Table2[1Y Return vs Nifty]))/_xlfn.STDEV.P(Table2[1Y Return vs Nifty])</f>
        <v>-0.94629666786603761</v>
      </c>
      <c r="I676">
        <v>-0.71689853210773702</v>
      </c>
      <c r="J676">
        <f>(Table2[[#This Row],[1M Return vs Nifty]]-AVERAGE(Table2[1M Return vs Nifty]))/_xlfn.STDEV.P(Table2[1M Return vs Nifty])</f>
        <v>-0.15287512081397456</v>
      </c>
      <c r="K676">
        <v>-19.578261590358</v>
      </c>
      <c r="L676">
        <f>(Table2[[#This Row],[6M Return vs Nifty]]-AVERAGE(Table2[6M Return vs Nifty]))/_xlfn.STDEV.P(Table2[6M Return vs Nifty])</f>
        <v>-0.92916703689266789</v>
      </c>
      <c r="M676">
        <v>3.6389785958196699</v>
      </c>
      <c r="N676">
        <f>(Table2[[#This Row],[1W Return vs Nifty]]-AVERAGE(Table2[1W Return vs Nifty]))/_xlfn.STDEV.P(Table2[1W Return vs Nifty])</f>
        <v>0.18767328026562954</v>
      </c>
      <c r="O676">
        <v>229.17</v>
      </c>
      <c r="P676">
        <v>239.55482748023201</v>
      </c>
      <c r="Q676">
        <v>242.49636697375701</v>
      </c>
      <c r="R676">
        <v>62.579096860780702</v>
      </c>
      <c r="S676">
        <f>(Table2[[#This Row],[Close Price]]-Table2[[#This Row],[20D EMA]])/Table2[[#This Row],[20D EMA]]</f>
        <v>-2.1817864467418488E-4</v>
      </c>
      <c r="T676">
        <f>(Table2[[#This Row],[Close Price]]-Table2[[#This Row],[50D EMA]])/Table2[[#This Row],[50D EMA]]</f>
        <v>-4.3559245246656865E-2</v>
      </c>
      <c r="U676">
        <f>(Table2[[#This Row],[Close Price]]-Table2[[#This Row],[200D EMA]])/Table2[[#This Row],[200D EMA]]</f>
        <v>-5.5161102579341294E-2</v>
      </c>
      <c r="V676">
        <v>0.57157241727215102</v>
      </c>
      <c r="W676">
        <v>228.07</v>
      </c>
      <c r="X676">
        <v>235.94</v>
      </c>
      <c r="Y676">
        <v>222.01</v>
      </c>
      <c r="Z676">
        <v>236.4</v>
      </c>
      <c r="AA676">
        <v>222.01</v>
      </c>
      <c r="AB676">
        <v>236.4</v>
      </c>
      <c r="AC676" s="1">
        <f>(Table2[[#This Row],[Close Price]]/Table2[[#This Row],[Day Low]])-1</f>
        <v>4.6038496952689467E-3</v>
      </c>
      <c r="AD676" s="1">
        <f>(Table2[[#This Row],[Day High]]/Table2[[#This Row],[Close Price]])-1</f>
        <v>2.9766061452513926E-2</v>
      </c>
      <c r="AE676" s="1">
        <f>(Table2[[#This Row],[Close Price]]/Table2[[#This Row],[Current Week Low]])-1</f>
        <v>3.2025584433133636E-2</v>
      </c>
      <c r="AF676" s="1">
        <f>(Table2[[#This Row],[Current Week High]]/Table2[[#This Row],[Close Price]])-1</f>
        <v>3.1773743016759726E-2</v>
      </c>
      <c r="AG676" s="1">
        <f>(Table2[[#This Row],[Close Price]]/Table2[[#This Row],[Current Month Low]])-1</f>
        <v>3.2025584433133636E-2</v>
      </c>
      <c r="AH676" s="1">
        <f>(Table2[[#This Row],[Current Month High]]/Table2[[#This Row],[Close Price]])-1</f>
        <v>3.1773743016759726E-2</v>
      </c>
      <c r="AI676">
        <v>26.1129539106145</v>
      </c>
      <c r="AJ676">
        <v>14.70337922403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-0.11</v>
      </c>
      <c r="AM676" t="s">
        <v>3202</v>
      </c>
      <c r="AN676">
        <v>4.84</v>
      </c>
      <c r="AO676" t="s">
        <v>3203</v>
      </c>
      <c r="AP676">
        <v>-1.472298856745E-2</v>
      </c>
      <c r="AQ676">
        <f>(Table2[[#This Row],[Sharpe Ratio]]-AVERAGE(Table2[Sharpe Ratio]))/_xlfn.STDEV.P(Table2[Sharpe Ratio])</f>
        <v>-0.93073328093974916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642</v>
      </c>
      <c r="AT676">
        <f>_xlfn.RANK.AVG(Table2[[#This Row],[6M Return vs Nifty Z-Score]],Table2[6M Return vs Nifty Z-Score])</f>
        <v>649</v>
      </c>
      <c r="AU676">
        <f>_xlfn.RANK.AVG(Table2[[#This Row],[Sharpe Ratio Z-Score]],Table2[Sharpe Ratio Z-Score])</f>
        <v>606</v>
      </c>
      <c r="AV676">
        <f>(Table2[[#This Row],[Rank 1Y]]+Table2[[#This Row],[Rank 6M]]+Table2[[#This Row],[Rank Sharpe]])/3</f>
        <v>632.33333333333337</v>
      </c>
    </row>
    <row r="677" spans="1:48" hidden="1" x14ac:dyDescent="0.3">
      <c r="A677" t="s">
        <v>97</v>
      </c>
      <c r="B677" t="s">
        <v>98</v>
      </c>
      <c r="C677" t="s">
        <v>3168</v>
      </c>
      <c r="D677" t="s">
        <v>99</v>
      </c>
      <c r="E677">
        <v>277764.79333140998</v>
      </c>
      <c r="F677">
        <v>2842.85</v>
      </c>
      <c r="G677">
        <v>-30.976037737031699</v>
      </c>
      <c r="H677">
        <f>(Table2[[#This Row],[1Y Return vs Nifty]]-AVERAGE(Table2[1Y Return vs Nifty]))/_xlfn.STDEV.P(Table2[1Y Return vs Nifty])</f>
        <v>-0.96741859234790895</v>
      </c>
      <c r="I677">
        <v>-3.7201075332487799</v>
      </c>
      <c r="J677">
        <f>(Table2[[#This Row],[1M Return vs Nifty]]-AVERAGE(Table2[1M Return vs Nifty]))/_xlfn.STDEV.P(Table2[1M Return vs Nifty])</f>
        <v>-0.46876024535245581</v>
      </c>
      <c r="K677">
        <v>-10.9132705962737</v>
      </c>
      <c r="L677">
        <f>(Table2[[#This Row],[6M Return vs Nifty]]-AVERAGE(Table2[6M Return vs Nifty]))/_xlfn.STDEV.P(Table2[6M Return vs Nifty])</f>
        <v>-0.64806571668177659</v>
      </c>
      <c r="M677">
        <v>-2.86931830373151</v>
      </c>
      <c r="N677">
        <f>(Table2[[#This Row],[1W Return vs Nifty]]-AVERAGE(Table2[1W Return vs Nifty]))/_xlfn.STDEV.P(Table2[1W Return vs Nifty])</f>
        <v>-1.4646637737995605</v>
      </c>
      <c r="O677">
        <v>2981.78</v>
      </c>
      <c r="P677">
        <v>3054.9128431959798</v>
      </c>
      <c r="Q677">
        <v>3045.7094227692701</v>
      </c>
      <c r="R677">
        <v>27.618737004422901</v>
      </c>
      <c r="S677">
        <f>(Table2[[#This Row],[Close Price]]-Table2[[#This Row],[20D EMA]])/Table2[[#This Row],[20D EMA]]</f>
        <v>-4.6592974666139111E-2</v>
      </c>
      <c r="T677">
        <f>(Table2[[#This Row],[Close Price]]-Table2[[#This Row],[50D EMA]])/Table2[[#This Row],[50D EMA]]</f>
        <v>-6.9416986369445682E-2</v>
      </c>
      <c r="U677">
        <f>(Table2[[#This Row],[Close Price]]-Table2[[#This Row],[200D EMA]])/Table2[[#This Row],[200D EMA]]</f>
        <v>-6.6604982488717851E-2</v>
      </c>
      <c r="V677">
        <v>0.850640706004961</v>
      </c>
      <c r="W677">
        <v>2825</v>
      </c>
      <c r="X677">
        <v>2904.95</v>
      </c>
      <c r="Y677">
        <v>2825</v>
      </c>
      <c r="Z677">
        <v>2962.15</v>
      </c>
      <c r="AA677">
        <v>2825</v>
      </c>
      <c r="AB677">
        <v>2965.75</v>
      </c>
      <c r="AC677" s="1">
        <f>(Table2[[#This Row],[Close Price]]/Table2[[#This Row],[Day Low]])-1</f>
        <v>6.3185840707964402E-3</v>
      </c>
      <c r="AD677" s="1">
        <f>(Table2[[#This Row],[Day High]]/Table2[[#This Row],[Close Price]])-1</f>
        <v>2.1844275990643203E-2</v>
      </c>
      <c r="AE677" s="1">
        <f>(Table2[[#This Row],[Close Price]]/Table2[[#This Row],[Current Week Low]])-1</f>
        <v>6.3185840707964402E-3</v>
      </c>
      <c r="AF677" s="1">
        <f>(Table2[[#This Row],[Current Week High]]/Table2[[#This Row],[Close Price]])-1</f>
        <v>4.1964929560124542E-2</v>
      </c>
      <c r="AG677" s="1">
        <f>(Table2[[#This Row],[Close Price]]/Table2[[#This Row],[Current Month Low]])-1</f>
        <v>6.3185840707964402E-3</v>
      </c>
      <c r="AH677" s="1">
        <f>(Table2[[#This Row],[Current Month High]]/Table2[[#This Row],[Close Price]])-1</f>
        <v>4.3231264400161784E-2</v>
      </c>
      <c r="AI677">
        <v>20.405578908489701</v>
      </c>
      <c r="AJ677">
        <v>6.4697951387588404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-0.05</v>
      </c>
      <c r="AM677" t="s">
        <v>3202</v>
      </c>
      <c r="AN677">
        <v>-5.45</v>
      </c>
      <c r="AO677" t="s">
        <v>3202</v>
      </c>
      <c r="AP677">
        <v>-6.6059476421541002E-2</v>
      </c>
      <c r="AQ677">
        <f>(Table2[[#This Row],[Sharpe Ratio]]-AVERAGE(Table2[Sharpe Ratio]))/_xlfn.STDEV.P(Table2[Sharpe Ratio])</f>
        <v>-1.5431797651304486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650</v>
      </c>
      <c r="AT677">
        <f>_xlfn.RANK.AVG(Table2[[#This Row],[6M Return vs Nifty Z-Score]],Table2[6M Return vs Nifty Z-Score])</f>
        <v>554</v>
      </c>
      <c r="AU677">
        <f>_xlfn.RANK.AVG(Table2[[#This Row],[Sharpe Ratio Z-Score]],Table2[Sharpe Ratio Z-Score])</f>
        <v>694</v>
      </c>
      <c r="AV677">
        <f>(Table2[[#This Row],[Rank 1Y]]+Table2[[#This Row],[Rank 6M]]+Table2[[#This Row],[Rank Sharpe]])/3</f>
        <v>632.66666666666663</v>
      </c>
    </row>
    <row r="678" spans="1:48" hidden="1" x14ac:dyDescent="0.3">
      <c r="A678" t="s">
        <v>2282</v>
      </c>
      <c r="B678" t="s">
        <v>2283</v>
      </c>
      <c r="C678" t="s">
        <v>3166</v>
      </c>
      <c r="D678" t="s">
        <v>433</v>
      </c>
      <c r="E678">
        <v>2470.8862339099901</v>
      </c>
      <c r="F678">
        <v>462.4</v>
      </c>
      <c r="G678">
        <v>-34.489063544089198</v>
      </c>
      <c r="H678">
        <f>(Table2[[#This Row],[1Y Return vs Nifty]]-AVERAGE(Table2[1Y Return vs Nifty]))/_xlfn.STDEV.P(Table2[1Y Return vs Nifty])</f>
        <v>-1.029606254006233</v>
      </c>
      <c r="I678">
        <v>2.9668666250920999</v>
      </c>
      <c r="J678">
        <f>(Table2[[#This Row],[1M Return vs Nifty]]-AVERAGE(Table2[1M Return vs Nifty]))/_xlfn.STDEV.P(Table2[1M Return vs Nifty])</f>
        <v>0.23459262285969956</v>
      </c>
      <c r="K678">
        <v>-19.376341651212801</v>
      </c>
      <c r="L678">
        <f>(Table2[[#This Row],[6M Return vs Nifty]]-AVERAGE(Table2[6M Return vs Nifty]))/_xlfn.STDEV.P(Table2[6M Return vs Nifty])</f>
        <v>-0.92261654405206717</v>
      </c>
      <c r="M678">
        <v>2.52368707182241</v>
      </c>
      <c r="N678">
        <f>(Table2[[#This Row],[1W Return vs Nifty]]-AVERAGE(Table2[1W Return vs Nifty]))/_xlfn.STDEV.P(Table2[1W Return vs Nifty])</f>
        <v>-9.5478754687261552E-2</v>
      </c>
      <c r="O678">
        <v>456.14</v>
      </c>
      <c r="P678">
        <v>462.62516495043297</v>
      </c>
      <c r="Q678">
        <v>483.72467603814198</v>
      </c>
      <c r="R678">
        <v>64.249009660423695</v>
      </c>
      <c r="S678">
        <f>(Table2[[#This Row],[Close Price]]-Table2[[#This Row],[20D EMA]])/Table2[[#This Row],[20D EMA]]</f>
        <v>1.3723856710658988E-2</v>
      </c>
      <c r="T678">
        <f>(Table2[[#This Row],[Close Price]]-Table2[[#This Row],[50D EMA]])/Table2[[#This Row],[50D EMA]]</f>
        <v>-4.867114188592019E-4</v>
      </c>
      <c r="U678">
        <f>(Table2[[#This Row],[Close Price]]-Table2[[#This Row],[200D EMA]])/Table2[[#This Row],[200D EMA]]</f>
        <v>-4.4084325432388195E-2</v>
      </c>
      <c r="V678">
        <v>0.25360291838527399</v>
      </c>
      <c r="W678">
        <v>460</v>
      </c>
      <c r="X678">
        <v>467</v>
      </c>
      <c r="Y678">
        <v>447</v>
      </c>
      <c r="Z678">
        <v>468</v>
      </c>
      <c r="AA678">
        <v>447</v>
      </c>
      <c r="AB678">
        <v>468</v>
      </c>
      <c r="AC678" s="1">
        <f>(Table2[[#This Row],[Close Price]]/Table2[[#This Row],[Day Low]])-1</f>
        <v>5.2173913043478404E-3</v>
      </c>
      <c r="AD678" s="1">
        <f>(Table2[[#This Row],[Day High]]/Table2[[#This Row],[Close Price]])-1</f>
        <v>9.9480968858132179E-3</v>
      </c>
      <c r="AE678" s="1">
        <f>(Table2[[#This Row],[Close Price]]/Table2[[#This Row],[Current Week Low]])-1</f>
        <v>3.4451901565995424E-2</v>
      </c>
      <c r="AF678" s="1">
        <f>(Table2[[#This Row],[Current Week High]]/Table2[[#This Row],[Close Price]])-1</f>
        <v>1.211072664359869E-2</v>
      </c>
      <c r="AG678" s="1">
        <f>(Table2[[#This Row],[Close Price]]/Table2[[#This Row],[Current Month Low]])-1</f>
        <v>3.4451901565995424E-2</v>
      </c>
      <c r="AH678" s="1">
        <f>(Table2[[#This Row],[Current Month High]]/Table2[[#This Row],[Close Price]])-1</f>
        <v>1.211072664359869E-2</v>
      </c>
      <c r="AI678">
        <v>25.8650519031141</v>
      </c>
      <c r="AJ678">
        <v>9.8076466397530204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0.05</v>
      </c>
      <c r="AM678" t="s">
        <v>3203</v>
      </c>
      <c r="AN678">
        <v>4.21</v>
      </c>
      <c r="AO678" t="s">
        <v>3203</v>
      </c>
      <c r="AP678">
        <v>-6.203633912358E-3</v>
      </c>
      <c r="AQ678">
        <f>(Table2[[#This Row],[Sharpe Ratio]]-AVERAGE(Table2[Sharpe Ratio]))/_xlfn.STDEV.P(Table2[Sharpe Ratio])</f>
        <v>-0.82909701745179087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673</v>
      </c>
      <c r="AT678">
        <f>_xlfn.RANK.AVG(Table2[[#This Row],[6M Return vs Nifty Z-Score]],Table2[6M Return vs Nifty Z-Score])</f>
        <v>645</v>
      </c>
      <c r="AU678">
        <f>_xlfn.RANK.AVG(Table2[[#This Row],[Sharpe Ratio Z-Score]],Table2[Sharpe Ratio Z-Score])</f>
        <v>582</v>
      </c>
      <c r="AV678">
        <f>(Table2[[#This Row],[Rank 1Y]]+Table2[[#This Row],[Rank 6M]]+Table2[[#This Row],[Rank Sharpe]])/3</f>
        <v>633.33333333333337</v>
      </c>
    </row>
    <row r="679" spans="1:48" hidden="1" x14ac:dyDescent="0.3">
      <c r="A679" t="s">
        <v>2079</v>
      </c>
      <c r="B679" t="s">
        <v>2080</v>
      </c>
      <c r="C679" t="s">
        <v>3164</v>
      </c>
      <c r="D679" t="s">
        <v>117</v>
      </c>
      <c r="E679">
        <v>3097.1778045000001</v>
      </c>
      <c r="F679">
        <v>1049.55</v>
      </c>
      <c r="G679">
        <v>-25.719051256232799</v>
      </c>
      <c r="H679">
        <f>(Table2[[#This Row],[1Y Return vs Nifty]]-AVERAGE(Table2[1Y Return vs Nifty]))/_xlfn.STDEV.P(Table2[1Y Return vs Nifty])</f>
        <v>-0.87435929971375304</v>
      </c>
      <c r="I679">
        <v>-3.8053542925491199</v>
      </c>
      <c r="J679">
        <f>(Table2[[#This Row],[1M Return vs Nifty]]-AVERAGE(Table2[1M Return vs Nifty]))/_xlfn.STDEV.P(Table2[1M Return vs Nifty])</f>
        <v>-0.47772671527441546</v>
      </c>
      <c r="K679">
        <v>-24.197123780774898</v>
      </c>
      <c r="L679">
        <f>(Table2[[#This Row],[6M Return vs Nifty]]-AVERAGE(Table2[6M Return vs Nifty]))/_xlfn.STDEV.P(Table2[6M Return vs Nifty])</f>
        <v>-1.0790077303780703</v>
      </c>
      <c r="M679">
        <v>3.8148469299694101</v>
      </c>
      <c r="N679">
        <f>(Table2[[#This Row],[1W Return vs Nifty]]-AVERAGE(Table2[1W Return vs Nifty]))/_xlfn.STDEV.P(Table2[1W Return vs Nifty])</f>
        <v>0.23232302038003241</v>
      </c>
      <c r="O679">
        <v>1049.1500000000001</v>
      </c>
      <c r="P679">
        <v>1078.8982521962</v>
      </c>
      <c r="Q679">
        <v>1110.8603672587201</v>
      </c>
      <c r="R679">
        <v>61.429068015457503</v>
      </c>
      <c r="S679">
        <f>(Table2[[#This Row],[Close Price]]-Table2[[#This Row],[20D EMA]])/Table2[[#This Row],[20D EMA]]</f>
        <v>3.8126102082625319E-4</v>
      </c>
      <c r="T679">
        <f>(Table2[[#This Row],[Close Price]]-Table2[[#This Row],[50D EMA]])/Table2[[#This Row],[50D EMA]]</f>
        <v>-2.7202057410380363E-2</v>
      </c>
      <c r="U679">
        <f>(Table2[[#This Row],[Close Price]]-Table2[[#This Row],[200D EMA]])/Table2[[#This Row],[200D EMA]]</f>
        <v>-5.5191785633703243E-2</v>
      </c>
      <c r="V679">
        <v>0.52482340262261495</v>
      </c>
      <c r="W679">
        <v>1042.4000000000001</v>
      </c>
      <c r="X679">
        <v>1068.1500000000001</v>
      </c>
      <c r="Y679">
        <v>1013.95</v>
      </c>
      <c r="Z679">
        <v>1068.1500000000001</v>
      </c>
      <c r="AA679">
        <v>1013.95</v>
      </c>
      <c r="AB679">
        <v>1068.1500000000001</v>
      </c>
      <c r="AC679" s="1">
        <f>(Table2[[#This Row],[Close Price]]/Table2[[#This Row],[Day Low]])-1</f>
        <v>6.8591711435148639E-3</v>
      </c>
      <c r="AD679" s="1">
        <f>(Table2[[#This Row],[Day High]]/Table2[[#This Row],[Close Price]])-1</f>
        <v>1.7721880806059964E-2</v>
      </c>
      <c r="AE679" s="1">
        <f>(Table2[[#This Row],[Close Price]]/Table2[[#This Row],[Current Week Low]])-1</f>
        <v>3.5110212535134799E-2</v>
      </c>
      <c r="AF679" s="1">
        <f>(Table2[[#This Row],[Current Week High]]/Table2[[#This Row],[Close Price]])-1</f>
        <v>1.7721880806059964E-2</v>
      </c>
      <c r="AG679" s="1">
        <f>(Table2[[#This Row],[Close Price]]/Table2[[#This Row],[Current Month Low]])-1</f>
        <v>3.5110212535134799E-2</v>
      </c>
      <c r="AH679" s="1">
        <f>(Table2[[#This Row],[Current Month High]]/Table2[[#This Row],[Close Price]])-1</f>
        <v>1.7721880806059964E-2</v>
      </c>
      <c r="AI679">
        <v>29.4840645991139</v>
      </c>
      <c r="AJ679">
        <v>9.9005235602094199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-0.06</v>
      </c>
      <c r="AM679" t="s">
        <v>3202</v>
      </c>
      <c r="AN679">
        <v>4.7</v>
      </c>
      <c r="AO679" t="s">
        <v>3203</v>
      </c>
      <c r="AP679">
        <v>-9.1625296863379994E-3</v>
      </c>
      <c r="AQ679">
        <f>(Table2[[#This Row],[Sharpe Ratio]]-AVERAGE(Table2[Sharpe Ratio]))/_xlfn.STDEV.P(Table2[Sharpe Ratio])</f>
        <v>-0.86439676992047021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622</v>
      </c>
      <c r="AT679">
        <f>_xlfn.RANK.AVG(Table2[[#This Row],[6M Return vs Nifty Z-Score]],Table2[6M Return vs Nifty Z-Score])</f>
        <v>686</v>
      </c>
      <c r="AU679">
        <f>_xlfn.RANK.AVG(Table2[[#This Row],[Sharpe Ratio Z-Score]],Table2[Sharpe Ratio Z-Score])</f>
        <v>593</v>
      </c>
      <c r="AV679">
        <f>(Table2[[#This Row],[Rank 1Y]]+Table2[[#This Row],[Rank 6M]]+Table2[[#This Row],[Rank Sharpe]])/3</f>
        <v>633.66666666666663</v>
      </c>
    </row>
    <row r="680" spans="1:48" hidden="1" x14ac:dyDescent="0.3">
      <c r="A680" t="s">
        <v>2219</v>
      </c>
      <c r="B680" t="s">
        <v>2220</v>
      </c>
      <c r="C680" t="s">
        <v>3163</v>
      </c>
      <c r="D680" t="s">
        <v>2186</v>
      </c>
      <c r="E680">
        <v>2652.82445835</v>
      </c>
      <c r="F680">
        <v>636.79999999999995</v>
      </c>
      <c r="G680">
        <v>-31.820478730370301</v>
      </c>
      <c r="H680">
        <f>(Table2[[#This Row],[1Y Return vs Nifty]]-AVERAGE(Table2[1Y Return vs Nifty]))/_xlfn.STDEV.P(Table2[1Y Return vs Nifty])</f>
        <v>-0.9823669057587191</v>
      </c>
      <c r="I680">
        <v>2.66298285861467</v>
      </c>
      <c r="J680">
        <f>(Table2[[#This Row],[1M Return vs Nifty]]-AVERAGE(Table2[1M Return vs Nifty]))/_xlfn.STDEV.P(Table2[1M Return vs Nifty])</f>
        <v>0.20262935910333951</v>
      </c>
      <c r="K680">
        <v>-26.989483325587699</v>
      </c>
      <c r="L680">
        <f>(Table2[[#This Row],[6M Return vs Nifty]]-AVERAGE(Table2[6M Return vs Nifty]))/_xlfn.STDEV.P(Table2[6M Return vs Nifty])</f>
        <v>-1.1695947783145595</v>
      </c>
      <c r="M680">
        <v>5.8620374756113502</v>
      </c>
      <c r="N680">
        <f>(Table2[[#This Row],[1W Return vs Nifty]]-AVERAGE(Table2[1W Return vs Nifty]))/_xlfn.STDEV.P(Table2[1W Return vs Nifty])</f>
        <v>0.75206710205052041</v>
      </c>
      <c r="O680">
        <v>621.88</v>
      </c>
      <c r="P680">
        <v>623.77027548804597</v>
      </c>
      <c r="Q680">
        <v>666.31461698942906</v>
      </c>
      <c r="R680">
        <v>66.850938958747193</v>
      </c>
      <c r="S680">
        <f>(Table2[[#This Row],[Close Price]]-Table2[[#This Row],[20D EMA]])/Table2[[#This Row],[20D EMA]]</f>
        <v>2.3991766900366564E-2</v>
      </c>
      <c r="T680">
        <f>(Table2[[#This Row],[Close Price]]-Table2[[#This Row],[50D EMA]])/Table2[[#This Row],[50D EMA]]</f>
        <v>2.0888658892505515E-2</v>
      </c>
      <c r="U680">
        <f>(Table2[[#This Row],[Close Price]]-Table2[[#This Row],[200D EMA]])/Table2[[#This Row],[200D EMA]]</f>
        <v>-4.4295316712071084E-2</v>
      </c>
      <c r="V680">
        <v>0.372478747384895</v>
      </c>
      <c r="W680">
        <v>631.95000000000005</v>
      </c>
      <c r="X680">
        <v>673.45</v>
      </c>
      <c r="Y680">
        <v>601.20000000000005</v>
      </c>
      <c r="Z680">
        <v>673.45</v>
      </c>
      <c r="AA680">
        <v>601.20000000000005</v>
      </c>
      <c r="AB680">
        <v>673.45</v>
      </c>
      <c r="AC680" s="1">
        <f>(Table2[[#This Row],[Close Price]]/Table2[[#This Row],[Day Low]])-1</f>
        <v>7.6746578052060421E-3</v>
      </c>
      <c r="AD680" s="1">
        <f>(Table2[[#This Row],[Day High]]/Table2[[#This Row],[Close Price]])-1</f>
        <v>5.7553391959799249E-2</v>
      </c>
      <c r="AE680" s="1">
        <f>(Table2[[#This Row],[Close Price]]/Table2[[#This Row],[Current Week Low]])-1</f>
        <v>5.921490352628056E-2</v>
      </c>
      <c r="AF680" s="1">
        <f>(Table2[[#This Row],[Current Week High]]/Table2[[#This Row],[Close Price]])-1</f>
        <v>5.7553391959799249E-2</v>
      </c>
      <c r="AG680" s="1">
        <f>(Table2[[#This Row],[Close Price]]/Table2[[#This Row],[Current Month Low]])-1</f>
        <v>5.921490352628056E-2</v>
      </c>
      <c r="AH680" s="1">
        <f>(Table2[[#This Row],[Current Month High]]/Table2[[#This Row],[Close Price]])-1</f>
        <v>5.7553391959799249E-2</v>
      </c>
      <c r="AI680">
        <v>42.116834170854197</v>
      </c>
      <c r="AJ680">
        <v>17.664449371766398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0.17</v>
      </c>
      <c r="AM680" t="s">
        <v>3203</v>
      </c>
      <c r="AN680">
        <v>5.19</v>
      </c>
      <c r="AO680" t="s">
        <v>3203</v>
      </c>
      <c r="AQ680">
        <f>(Table2[[#This Row],[Sharpe Ratio]]-AVERAGE(Table2[Sharpe Ratio]))/_xlfn.STDEV.P(Table2[Sharpe Ratio])</f>
        <v>-0.75508740094610949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655</v>
      </c>
      <c r="AT680">
        <f>_xlfn.RANK.AVG(Table2[[#This Row],[6M Return vs Nifty Z-Score]],Table2[6M Return vs Nifty Z-Score])</f>
        <v>699</v>
      </c>
      <c r="AU680">
        <f>_xlfn.RANK.AVG(Table2[[#This Row],[Sharpe Ratio Z-Score]],Table2[Sharpe Ratio Z-Score])</f>
        <v>547.5</v>
      </c>
      <c r="AV680">
        <f>(Table2[[#This Row],[Rank 1Y]]+Table2[[#This Row],[Rank 6M]]+Table2[[#This Row],[Rank Sharpe]])/3</f>
        <v>633.83333333333337</v>
      </c>
    </row>
    <row r="681" spans="1:48" hidden="1" x14ac:dyDescent="0.3">
      <c r="A681" t="s">
        <v>283</v>
      </c>
      <c r="B681" t="s">
        <v>284</v>
      </c>
      <c r="C681" t="s">
        <v>3159</v>
      </c>
      <c r="D681" t="s">
        <v>202</v>
      </c>
      <c r="E681">
        <v>95633.922118759903</v>
      </c>
      <c r="F681">
        <v>534.5</v>
      </c>
      <c r="G681">
        <v>-24.994304244708498</v>
      </c>
      <c r="H681">
        <f>(Table2[[#This Row],[1Y Return vs Nifty]]-AVERAGE(Table2[1Y Return vs Nifty]))/_xlfn.STDEV.P(Table2[1Y Return vs Nifty])</f>
        <v>-0.86152981185459454</v>
      </c>
      <c r="I681">
        <v>-4.3593279338414996</v>
      </c>
      <c r="J681">
        <f>(Table2[[#This Row],[1M Return vs Nifty]]-AVERAGE(Table2[1M Return vs Nifty]))/_xlfn.STDEV.P(Table2[1M Return vs Nifty])</f>
        <v>-0.53599506509761885</v>
      </c>
      <c r="K681">
        <v>-12.7937564267857</v>
      </c>
      <c r="L681">
        <f>(Table2[[#This Row],[6M Return vs Nifty]]-AVERAGE(Table2[6M Return vs Nifty]))/_xlfn.STDEV.P(Table2[6M Return vs Nifty])</f>
        <v>-0.70907063289642525</v>
      </c>
      <c r="M681">
        <v>0.31286522469281702</v>
      </c>
      <c r="N681">
        <f>(Table2[[#This Row],[1W Return vs Nifty]]-AVERAGE(Table2[1W Return vs Nifty]))/_xlfn.STDEV.P(Table2[1W Return vs Nifty])</f>
        <v>-0.6567658186196077</v>
      </c>
      <c r="O681">
        <v>554.51</v>
      </c>
      <c r="P681">
        <v>582.62031030019205</v>
      </c>
      <c r="Q681">
        <v>583.83303566299298</v>
      </c>
      <c r="R681">
        <v>39.400382465043897</v>
      </c>
      <c r="S681">
        <f>(Table2[[#This Row],[Close Price]]-Table2[[#This Row],[20D EMA]])/Table2[[#This Row],[20D EMA]]</f>
        <v>-3.6085913689563744E-2</v>
      </c>
      <c r="T681">
        <f>(Table2[[#This Row],[Close Price]]-Table2[[#This Row],[50D EMA]])/Table2[[#This Row],[50D EMA]]</f>
        <v>-8.2592915917054643E-2</v>
      </c>
      <c r="U681">
        <f>(Table2[[#This Row],[Close Price]]-Table2[[#This Row],[200D EMA]])/Table2[[#This Row],[200D EMA]]</f>
        <v>-8.4498534083414872E-2</v>
      </c>
      <c r="V681">
        <v>0.97709925293320099</v>
      </c>
      <c r="W681">
        <v>532.29999999999995</v>
      </c>
      <c r="X681">
        <v>544.15</v>
      </c>
      <c r="Y681">
        <v>528.70000000000005</v>
      </c>
      <c r="Z681">
        <v>545.4</v>
      </c>
      <c r="AA681">
        <v>528.70000000000005</v>
      </c>
      <c r="AB681">
        <v>545.4</v>
      </c>
      <c r="AC681" s="1">
        <f>(Table2[[#This Row],[Close Price]]/Table2[[#This Row],[Day Low]])-1</f>
        <v>4.1330077024235301E-3</v>
      </c>
      <c r="AD681" s="1">
        <f>(Table2[[#This Row],[Day High]]/Table2[[#This Row],[Close Price]])-1</f>
        <v>1.8054256314312456E-2</v>
      </c>
      <c r="AE681" s="1">
        <f>(Table2[[#This Row],[Close Price]]/Table2[[#This Row],[Current Week Low]])-1</f>
        <v>1.0970304520522056E-2</v>
      </c>
      <c r="AF681" s="1">
        <f>(Table2[[#This Row],[Current Week High]]/Table2[[#This Row],[Close Price]])-1</f>
        <v>2.0392890551917731E-2</v>
      </c>
      <c r="AG681" s="1">
        <f>(Table2[[#This Row],[Close Price]]/Table2[[#This Row],[Current Month Low]])-1</f>
        <v>1.0970304520522056E-2</v>
      </c>
      <c r="AH681" s="1">
        <f>(Table2[[#This Row],[Current Month High]]/Table2[[#This Row],[Close Price]])-1</f>
        <v>2.0392890551917731E-2</v>
      </c>
      <c r="AI681">
        <v>25.724976613657599</v>
      </c>
      <c r="AJ681">
        <v>9.2600163532297692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-0.09</v>
      </c>
      <c r="AM681" t="s">
        <v>3202</v>
      </c>
      <c r="AN681">
        <v>-4.4000000000000004</v>
      </c>
      <c r="AO681" t="s">
        <v>3202</v>
      </c>
      <c r="AP681">
        <v>-8.7336056013584004E-2</v>
      </c>
      <c r="AQ681">
        <f>(Table2[[#This Row],[Sharpe Ratio]]-AVERAGE(Table2[Sharpe Ratio]))/_xlfn.STDEV.P(Table2[Sharpe Ratio])</f>
        <v>-1.7970102648675261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620</v>
      </c>
      <c r="AT681">
        <f>_xlfn.RANK.AVG(Table2[[#This Row],[6M Return vs Nifty Z-Score]],Table2[6M Return vs Nifty Z-Score])</f>
        <v>570</v>
      </c>
      <c r="AU681">
        <f>_xlfn.RANK.AVG(Table2[[#This Row],[Sharpe Ratio Z-Score]],Table2[Sharpe Ratio Z-Score])</f>
        <v>712</v>
      </c>
      <c r="AV681">
        <f>(Table2[[#This Row],[Rank 1Y]]+Table2[[#This Row],[Rank 6M]]+Table2[[#This Row],[Rank Sharpe]])/3</f>
        <v>634</v>
      </c>
    </row>
    <row r="682" spans="1:48" hidden="1" x14ac:dyDescent="0.3">
      <c r="A682" t="s">
        <v>300</v>
      </c>
      <c r="B682" t="s">
        <v>301</v>
      </c>
      <c r="C682" t="s">
        <v>3165</v>
      </c>
      <c r="D682" t="s">
        <v>75</v>
      </c>
      <c r="E682">
        <v>90234.883884419905</v>
      </c>
      <c r="F682">
        <v>24778.65</v>
      </c>
      <c r="G682">
        <v>-31.841667333169699</v>
      </c>
      <c r="H682">
        <f>(Table2[[#This Row],[1Y Return vs Nifty]]-AVERAGE(Table2[1Y Return vs Nifty]))/_xlfn.STDEV.P(Table2[1Y Return vs Nifty])</f>
        <v>-0.98274198688088288</v>
      </c>
      <c r="I682">
        <v>-1.7742510158570099</v>
      </c>
      <c r="J682">
        <f>(Table2[[#This Row],[1M Return vs Nifty]]-AVERAGE(Table2[1M Return vs Nifty]))/_xlfn.STDEV.P(Table2[1M Return vs Nifty])</f>
        <v>-0.2640901314520322</v>
      </c>
      <c r="K682">
        <v>-10.934650267683899</v>
      </c>
      <c r="L682">
        <f>(Table2[[#This Row],[6M Return vs Nifty]]-AVERAGE(Table2[6M Return vs Nifty]))/_xlfn.STDEV.P(Table2[6M Return vs Nifty])</f>
        <v>-0.64875929545908695</v>
      </c>
      <c r="M682">
        <v>-1.8820341332513799</v>
      </c>
      <c r="N682">
        <f>(Table2[[#This Row],[1W Return vs Nifty]]-AVERAGE(Table2[1W Return vs Nifty]))/_xlfn.STDEV.P(Table2[1W Return vs Nifty])</f>
        <v>-1.2140104549737349</v>
      </c>
      <c r="O682">
        <v>24979.19</v>
      </c>
      <c r="P682">
        <v>25244.8107534759</v>
      </c>
      <c r="Q682">
        <v>25777.634797178602</v>
      </c>
      <c r="R682">
        <v>51.380415196290699</v>
      </c>
      <c r="S682">
        <f>(Table2[[#This Row],[Close Price]]-Table2[[#This Row],[20D EMA]])/Table2[[#This Row],[20D EMA]]</f>
        <v>-8.0282827425547931E-3</v>
      </c>
      <c r="T682">
        <f>(Table2[[#This Row],[Close Price]]-Table2[[#This Row],[50D EMA]])/Table2[[#This Row],[50D EMA]]</f>
        <v>-1.8465606972780102E-2</v>
      </c>
      <c r="U682">
        <f>(Table2[[#This Row],[Close Price]]-Table2[[#This Row],[200D EMA]])/Table2[[#This Row],[200D EMA]]</f>
        <v>-3.8753935535153931E-2</v>
      </c>
      <c r="V682">
        <v>0.55706758236079201</v>
      </c>
      <c r="W682">
        <v>24706.400000000001</v>
      </c>
      <c r="X682">
        <v>25198</v>
      </c>
      <c r="Y682">
        <v>24601</v>
      </c>
      <c r="Z682">
        <v>25400</v>
      </c>
      <c r="AA682">
        <v>24601</v>
      </c>
      <c r="AB682">
        <v>25400</v>
      </c>
      <c r="AC682" s="1">
        <f>(Table2[[#This Row],[Close Price]]/Table2[[#This Row],[Day Low]])-1</f>
        <v>2.9243434899459686E-3</v>
      </c>
      <c r="AD682" s="1">
        <f>(Table2[[#This Row],[Day High]]/Table2[[#This Row],[Close Price]])-1</f>
        <v>1.6923843712228104E-2</v>
      </c>
      <c r="AE682" s="1">
        <f>(Table2[[#This Row],[Close Price]]/Table2[[#This Row],[Current Week Low]])-1</f>
        <v>7.2212511686517988E-3</v>
      </c>
      <c r="AF682" s="1">
        <f>(Table2[[#This Row],[Current Week High]]/Table2[[#This Row],[Close Price]])-1</f>
        <v>2.5076023108603573E-2</v>
      </c>
      <c r="AG682" s="1">
        <f>(Table2[[#This Row],[Close Price]]/Table2[[#This Row],[Current Month Low]])-1</f>
        <v>7.2212511686517988E-3</v>
      </c>
      <c r="AH682" s="1">
        <f>(Table2[[#This Row],[Current Month High]]/Table2[[#This Row],[Close Price]])-1</f>
        <v>2.5076023108603573E-2</v>
      </c>
      <c r="AI682">
        <v>24.049332792545101</v>
      </c>
      <c r="AJ682">
        <v>4.5512658227848197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0.05</v>
      </c>
      <c r="AM682" t="s">
        <v>3203</v>
      </c>
      <c r="AN682">
        <v>1.41</v>
      </c>
      <c r="AO682" t="s">
        <v>3203</v>
      </c>
      <c r="AP682">
        <v>-6.7139285872167997E-2</v>
      </c>
      <c r="AQ682">
        <f>(Table2[[#This Row],[Sharpe Ratio]]-AVERAGE(Table2[Sharpe Ratio]))/_xlfn.STDEV.P(Table2[Sharpe Ratio])</f>
        <v>-1.5560619378165119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657</v>
      </c>
      <c r="AT682">
        <f>_xlfn.RANK.AVG(Table2[[#This Row],[6M Return vs Nifty Z-Score]],Table2[6M Return vs Nifty Z-Score])</f>
        <v>555</v>
      </c>
      <c r="AU682">
        <f>_xlfn.RANK.AVG(Table2[[#This Row],[Sharpe Ratio Z-Score]],Table2[Sharpe Ratio Z-Score])</f>
        <v>695</v>
      </c>
      <c r="AV682">
        <f>(Table2[[#This Row],[Rank 1Y]]+Table2[[#This Row],[Rank 6M]]+Table2[[#This Row],[Rank Sharpe]])/3</f>
        <v>635.66666666666663</v>
      </c>
    </row>
    <row r="683" spans="1:48" hidden="1" x14ac:dyDescent="0.3">
      <c r="A683" t="s">
        <v>126</v>
      </c>
      <c r="B683" t="s">
        <v>127</v>
      </c>
      <c r="C683" t="s">
        <v>3159</v>
      </c>
      <c r="D683" t="s">
        <v>128</v>
      </c>
      <c r="E683">
        <v>219403.60332960001</v>
      </c>
      <c r="F683">
        <v>2262.85</v>
      </c>
      <c r="G683">
        <v>-31.840028585116102</v>
      </c>
      <c r="H683">
        <f>(Table2[[#This Row],[1Y Return vs Nifty]]-AVERAGE(Table2[1Y Return vs Nifty]))/_xlfn.STDEV.P(Table2[1Y Return vs Nifty])</f>
        <v>-0.98271297772606947</v>
      </c>
      <c r="I683">
        <v>-10.227924382815701</v>
      </c>
      <c r="J683">
        <f>(Table2[[#This Row],[1M Return vs Nifty]]-AVERAGE(Table2[1M Return vs Nifty]))/_xlfn.STDEV.P(Table2[1M Return vs Nifty])</f>
        <v>-1.1532688943402618</v>
      </c>
      <c r="K683">
        <v>-18.303198903992602</v>
      </c>
      <c r="L683">
        <f>(Table2[[#This Row],[6M Return vs Nifty]]-AVERAGE(Table2[6M Return vs Nifty]))/_xlfn.STDEV.P(Table2[6M Return vs Nifty])</f>
        <v>-0.88780267716815586</v>
      </c>
      <c r="M683">
        <v>-0.19226499544651701</v>
      </c>
      <c r="N683">
        <f>(Table2[[#This Row],[1W Return vs Nifty]]-AVERAGE(Table2[1W Return vs Nifty]))/_xlfn.STDEV.P(Table2[1W Return vs Nifty])</f>
        <v>-0.78500910449703698</v>
      </c>
      <c r="O683">
        <v>2337.8000000000002</v>
      </c>
      <c r="P683">
        <v>2434.0024739977598</v>
      </c>
      <c r="Q683">
        <v>2473.8530015354299</v>
      </c>
      <c r="R683">
        <v>36.387683653682203</v>
      </c>
      <c r="S683">
        <f>(Table2[[#This Row],[Close Price]]-Table2[[#This Row],[20D EMA]])/Table2[[#This Row],[20D EMA]]</f>
        <v>-3.2060056463341716E-2</v>
      </c>
      <c r="T683">
        <f>(Table2[[#This Row],[Close Price]]-Table2[[#This Row],[50D EMA]])/Table2[[#This Row],[50D EMA]]</f>
        <v>-7.0317296644587315E-2</v>
      </c>
      <c r="U683">
        <f>(Table2[[#This Row],[Close Price]]-Table2[[#This Row],[200D EMA]])/Table2[[#This Row],[200D EMA]]</f>
        <v>-8.5293265769820673E-2</v>
      </c>
      <c r="V683">
        <v>1.0266952597996799</v>
      </c>
      <c r="W683">
        <v>2241.6999999999998</v>
      </c>
      <c r="X683">
        <v>2284.85</v>
      </c>
      <c r="Y683">
        <v>2230.9</v>
      </c>
      <c r="Z683">
        <v>2287</v>
      </c>
      <c r="AA683">
        <v>2230.9</v>
      </c>
      <c r="AB683">
        <v>2292.9499999999998</v>
      </c>
      <c r="AC683" s="1">
        <f>(Table2[[#This Row],[Close Price]]/Table2[[#This Row],[Day Low]])-1</f>
        <v>9.4348039434357656E-3</v>
      </c>
      <c r="AD683" s="1">
        <f>(Table2[[#This Row],[Day High]]/Table2[[#This Row],[Close Price]])-1</f>
        <v>9.7222529111518075E-3</v>
      </c>
      <c r="AE683" s="1">
        <f>(Table2[[#This Row],[Close Price]]/Table2[[#This Row],[Current Week Low]])-1</f>
        <v>1.4321574252543767E-2</v>
      </c>
      <c r="AF683" s="1">
        <f>(Table2[[#This Row],[Current Week High]]/Table2[[#This Row],[Close Price]])-1</f>
        <v>1.0672382172923545E-2</v>
      </c>
      <c r="AG683" s="1">
        <f>(Table2[[#This Row],[Close Price]]/Table2[[#This Row],[Current Month Low]])-1</f>
        <v>1.4321574252543767E-2</v>
      </c>
      <c r="AH683" s="1">
        <f>(Table2[[#This Row],[Current Month High]]/Table2[[#This Row],[Close Price]])-1</f>
        <v>1.330180966480321E-2</v>
      </c>
      <c r="AI683">
        <v>22.7655390326358</v>
      </c>
      <c r="AJ683">
        <v>2.1141696750902299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-0.04</v>
      </c>
      <c r="AM683" t="s">
        <v>3202</v>
      </c>
      <c r="AN683">
        <v>-3.72</v>
      </c>
      <c r="AO683" t="s">
        <v>3202</v>
      </c>
      <c r="AP683">
        <v>-1.8973384178961002E-2</v>
      </c>
      <c r="AQ683">
        <f>(Table2[[#This Row],[Sharpe Ratio]]-AVERAGE(Table2[Sharpe Ratio]))/_xlfn.STDEV.P(Table2[Sharpe Ratio])</f>
        <v>-0.98144068141654373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656</v>
      </c>
      <c r="AT683">
        <f>_xlfn.RANK.AVG(Table2[[#This Row],[6M Return vs Nifty Z-Score]],Table2[6M Return vs Nifty Z-Score])</f>
        <v>637</v>
      </c>
      <c r="AU683">
        <f>_xlfn.RANK.AVG(Table2[[#This Row],[Sharpe Ratio Z-Score]],Table2[Sharpe Ratio Z-Score])</f>
        <v>615</v>
      </c>
      <c r="AV683">
        <f>(Table2[[#This Row],[Rank 1Y]]+Table2[[#This Row],[Rank 6M]]+Table2[[#This Row],[Rank Sharpe]])/3</f>
        <v>636</v>
      </c>
    </row>
    <row r="684" spans="1:48" hidden="1" x14ac:dyDescent="0.3">
      <c r="A684" t="s">
        <v>450</v>
      </c>
      <c r="B684" t="s">
        <v>451</v>
      </c>
      <c r="C684" t="s">
        <v>3159</v>
      </c>
      <c r="D684" t="s">
        <v>202</v>
      </c>
      <c r="E684">
        <v>51532.716829440003</v>
      </c>
      <c r="F684">
        <v>15456.3</v>
      </c>
      <c r="G684">
        <v>-36.416512260907297</v>
      </c>
      <c r="H684">
        <f>(Table2[[#This Row],[1Y Return vs Nifty]]-AVERAGE(Table2[1Y Return vs Nifty]))/_xlfn.STDEV.P(Table2[1Y Return vs Nifty])</f>
        <v>-1.0637259944375312</v>
      </c>
      <c r="I684">
        <v>-2.8391526921155101</v>
      </c>
      <c r="J684">
        <f>(Table2[[#This Row],[1M Return vs Nifty]]-AVERAGE(Table2[1M Return vs Nifty]))/_xlfn.STDEV.P(Table2[1M Return vs Nifty])</f>
        <v>-0.3760991852669171</v>
      </c>
      <c r="K684">
        <v>-11.228980217580499</v>
      </c>
      <c r="L684">
        <f>(Table2[[#This Row],[6M Return vs Nifty]]-AVERAGE(Table2[6M Return vs Nifty]))/_xlfn.STDEV.P(Table2[6M Return vs Nifty])</f>
        <v>-0.65830766516310912</v>
      </c>
      <c r="M684">
        <v>-2.2581934472965899</v>
      </c>
      <c r="N684">
        <f>(Table2[[#This Row],[1W Return vs Nifty]]-AVERAGE(Table2[1W Return vs Nifty]))/_xlfn.STDEV.P(Table2[1W Return vs Nifty])</f>
        <v>-1.309510396421014</v>
      </c>
      <c r="O684">
        <v>16156.3</v>
      </c>
      <c r="P684">
        <v>16374.532771919699</v>
      </c>
      <c r="Q684">
        <v>16441.670379967902</v>
      </c>
      <c r="R684">
        <v>37.5182351513631</v>
      </c>
      <c r="S684">
        <f>(Table2[[#This Row],[Close Price]]-Table2[[#This Row],[20D EMA]])/Table2[[#This Row],[20D EMA]]</f>
        <v>-4.332675179341805E-2</v>
      </c>
      <c r="T684">
        <f>(Table2[[#This Row],[Close Price]]-Table2[[#This Row],[50D EMA]])/Table2[[#This Row],[50D EMA]]</f>
        <v>-5.6076883823784937E-2</v>
      </c>
      <c r="U684">
        <f>(Table2[[#This Row],[Close Price]]-Table2[[#This Row],[200D EMA]])/Table2[[#This Row],[200D EMA]]</f>
        <v>-5.9931281749113018E-2</v>
      </c>
      <c r="V684">
        <v>1.13156133396852</v>
      </c>
      <c r="W684">
        <v>15372.75</v>
      </c>
      <c r="X684">
        <v>15963.3</v>
      </c>
      <c r="Y684">
        <v>15372.75</v>
      </c>
      <c r="Z684">
        <v>16406.95</v>
      </c>
      <c r="AA684">
        <v>15372.75</v>
      </c>
      <c r="AB684">
        <v>16406.95</v>
      </c>
      <c r="AC684" s="1">
        <f>(Table2[[#This Row],[Close Price]]/Table2[[#This Row],[Day Low]])-1</f>
        <v>5.4349416987851118E-3</v>
      </c>
      <c r="AD684" s="1">
        <f>(Table2[[#This Row],[Day High]]/Table2[[#This Row],[Close Price]])-1</f>
        <v>3.2802158343199883E-2</v>
      </c>
      <c r="AE684" s="1">
        <f>(Table2[[#This Row],[Close Price]]/Table2[[#This Row],[Current Week Low]])-1</f>
        <v>5.4349416987851118E-3</v>
      </c>
      <c r="AF684" s="1">
        <f>(Table2[[#This Row],[Current Week High]]/Table2[[#This Row],[Close Price]])-1</f>
        <v>6.1505664356928946E-2</v>
      </c>
      <c r="AG684" s="1">
        <f>(Table2[[#This Row],[Close Price]]/Table2[[#This Row],[Current Month Low]])-1</f>
        <v>5.4349416987851118E-3</v>
      </c>
      <c r="AH684" s="1">
        <f>(Table2[[#This Row],[Current Month High]]/Table2[[#This Row],[Close Price]])-1</f>
        <v>6.1505664356928946E-2</v>
      </c>
      <c r="AI684">
        <v>24.5446840446937</v>
      </c>
      <c r="AJ684">
        <v>0.72269214227065304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-0.02</v>
      </c>
      <c r="AM684" t="s">
        <v>3202</v>
      </c>
      <c r="AN684">
        <v>-4.18</v>
      </c>
      <c r="AO684" t="s">
        <v>3202</v>
      </c>
      <c r="AP684">
        <v>-4.7628054181392002E-2</v>
      </c>
      <c r="AQ684">
        <f>(Table2[[#This Row],[Sharpe Ratio]]-AVERAGE(Table2[Sharpe Ratio]))/_xlfn.STDEV.P(Table2[Sharpe Ratio])</f>
        <v>-1.3232921136476066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680</v>
      </c>
      <c r="AT684">
        <f>_xlfn.RANK.AVG(Table2[[#This Row],[6M Return vs Nifty Z-Score]],Table2[6M Return vs Nifty Z-Score])</f>
        <v>557</v>
      </c>
      <c r="AU684">
        <f>_xlfn.RANK.AVG(Table2[[#This Row],[Sharpe Ratio Z-Score]],Table2[Sharpe Ratio Z-Score])</f>
        <v>672</v>
      </c>
      <c r="AV684">
        <f>(Table2[[#This Row],[Rank 1Y]]+Table2[[#This Row],[Rank 6M]]+Table2[[#This Row],[Rank Sharpe]])/3</f>
        <v>636.33333333333337</v>
      </c>
    </row>
    <row r="685" spans="1:48" hidden="1" x14ac:dyDescent="0.3">
      <c r="A685" t="s">
        <v>2236</v>
      </c>
      <c r="B685" t="s">
        <v>2237</v>
      </c>
      <c r="C685" t="s">
        <v>3167</v>
      </c>
      <c r="D685" t="s">
        <v>88</v>
      </c>
      <c r="E685">
        <v>2628.9353231700002</v>
      </c>
      <c r="F685">
        <v>619.29999999999995</v>
      </c>
      <c r="G685">
        <v>-53.797169005969003</v>
      </c>
      <c r="H685">
        <f>(Table2[[#This Row],[1Y Return vs Nifty]]-AVERAGE(Table2[1Y Return vs Nifty]))/_xlfn.STDEV.P(Table2[1Y Return vs Nifty])</f>
        <v>-1.3713987701085679</v>
      </c>
      <c r="I685">
        <v>-8.6257670119000593</v>
      </c>
      <c r="J685">
        <f>(Table2[[#This Row],[1M Return vs Nifty]]-AVERAGE(Table2[1M Return vs Nifty]))/_xlfn.STDEV.P(Table2[1M Return vs Nifty])</f>
        <v>-0.98474992664615679</v>
      </c>
      <c r="K685">
        <v>-18.451297794902601</v>
      </c>
      <c r="L685">
        <f>(Table2[[#This Row],[6M Return vs Nifty]]-AVERAGE(Table2[6M Return vs Nifty]))/_xlfn.STDEV.P(Table2[6M Return vs Nifty])</f>
        <v>-0.8926071592253203</v>
      </c>
      <c r="M685">
        <v>9.5140352202862193</v>
      </c>
      <c r="N685">
        <f>(Table2[[#This Row],[1W Return vs Nifty]]-AVERAGE(Table2[1W Return vs Nifty]))/_xlfn.STDEV.P(Table2[1W Return vs Nifty])</f>
        <v>1.6792422583198858</v>
      </c>
      <c r="O685">
        <v>615.91</v>
      </c>
      <c r="P685">
        <v>656.27675096975997</v>
      </c>
      <c r="Q685">
        <v>738.34155183762402</v>
      </c>
      <c r="R685">
        <v>54.130423906158398</v>
      </c>
      <c r="S685">
        <f>(Table2[[#This Row],[Close Price]]-Table2[[#This Row],[20D EMA]])/Table2[[#This Row],[20D EMA]]</f>
        <v>5.5040509165299907E-3</v>
      </c>
      <c r="T685">
        <f>(Table2[[#This Row],[Close Price]]-Table2[[#This Row],[50D EMA]])/Table2[[#This Row],[50D EMA]]</f>
        <v>-5.6343228546677317E-2</v>
      </c>
      <c r="U685">
        <f>(Table2[[#This Row],[Close Price]]-Table2[[#This Row],[200D EMA]])/Table2[[#This Row],[200D EMA]]</f>
        <v>-0.16122829812482728</v>
      </c>
      <c r="V685">
        <v>1.32343155247995</v>
      </c>
      <c r="W685">
        <v>608.54999999999995</v>
      </c>
      <c r="X685">
        <v>625.79999999999995</v>
      </c>
      <c r="Y685">
        <v>560.29999999999995</v>
      </c>
      <c r="Z685">
        <v>625.79999999999995</v>
      </c>
      <c r="AA685">
        <v>560.29999999999995</v>
      </c>
      <c r="AB685">
        <v>625.79999999999995</v>
      </c>
      <c r="AC685" s="1">
        <f>(Table2[[#This Row],[Close Price]]/Table2[[#This Row],[Day Low]])-1</f>
        <v>1.7664941253799915E-2</v>
      </c>
      <c r="AD685" s="1">
        <f>(Table2[[#This Row],[Day High]]/Table2[[#This Row],[Close Price]])-1</f>
        <v>1.049572097529472E-2</v>
      </c>
      <c r="AE685" s="1">
        <f>(Table2[[#This Row],[Close Price]]/Table2[[#This Row],[Current Week Low]])-1</f>
        <v>0.10530073175084786</v>
      </c>
      <c r="AF685" s="1">
        <f>(Table2[[#This Row],[Current Week High]]/Table2[[#This Row],[Close Price]])-1</f>
        <v>1.049572097529472E-2</v>
      </c>
      <c r="AG685" s="1">
        <f>(Table2[[#This Row],[Close Price]]/Table2[[#This Row],[Current Month Low]])-1</f>
        <v>0.10530073175084786</v>
      </c>
      <c r="AH685" s="1">
        <f>(Table2[[#This Row],[Current Month High]]/Table2[[#This Row],[Close Price]])-1</f>
        <v>1.049572097529472E-2</v>
      </c>
      <c r="AI685">
        <v>43.516873889875598</v>
      </c>
      <c r="AJ685">
        <v>15.7570093457943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-0.06</v>
      </c>
      <c r="AM685" t="s">
        <v>3202</v>
      </c>
      <c r="AN685">
        <v>-4.43</v>
      </c>
      <c r="AO685" t="s">
        <v>3202</v>
      </c>
      <c r="AQ685">
        <f>(Table2[[#This Row],[Sharpe Ratio]]-AVERAGE(Table2[Sharpe Ratio]))/_xlfn.STDEV.P(Table2[Sharpe Ratio])</f>
        <v>-0.75508740094610949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724</v>
      </c>
      <c r="AT685">
        <f>_xlfn.RANK.AVG(Table2[[#This Row],[6M Return vs Nifty Z-Score]],Table2[6M Return vs Nifty Z-Score])</f>
        <v>639</v>
      </c>
      <c r="AU685">
        <f>_xlfn.RANK.AVG(Table2[[#This Row],[Sharpe Ratio Z-Score]],Table2[Sharpe Ratio Z-Score])</f>
        <v>547.5</v>
      </c>
      <c r="AV685">
        <f>(Table2[[#This Row],[Rank 1Y]]+Table2[[#This Row],[Rank 6M]]+Table2[[#This Row],[Rank Sharpe]])/3</f>
        <v>636.83333333333337</v>
      </c>
    </row>
    <row r="686" spans="1:48" hidden="1" x14ac:dyDescent="0.3">
      <c r="A686" t="s">
        <v>1195</v>
      </c>
      <c r="B686" t="s">
        <v>1196</v>
      </c>
      <c r="C686" t="s">
        <v>3168</v>
      </c>
      <c r="D686" t="s">
        <v>291</v>
      </c>
      <c r="E686">
        <v>10198.008821519999</v>
      </c>
      <c r="F686">
        <v>919.45</v>
      </c>
      <c r="G686">
        <v>-34.451950024300103</v>
      </c>
      <c r="H686">
        <f>(Table2[[#This Row],[1Y Return vs Nifty]]-AVERAGE(Table2[1Y Return vs Nifty]))/_xlfn.STDEV.P(Table2[1Y Return vs Nifty])</f>
        <v>-1.0289492696462099</v>
      </c>
      <c r="I686">
        <v>-3.0455052589682698</v>
      </c>
      <c r="J686">
        <f>(Table2[[#This Row],[1M Return vs Nifty]]-AVERAGE(Table2[1M Return vs Nifty]))/_xlfn.STDEV.P(Table2[1M Return vs Nifty])</f>
        <v>-0.39780387057331879</v>
      </c>
      <c r="K686">
        <v>-13.314086762595</v>
      </c>
      <c r="L686">
        <f>(Table2[[#This Row],[6M Return vs Nifty]]-AVERAGE(Table2[6M Return vs Nifty]))/_xlfn.STDEV.P(Table2[6M Return vs Nifty])</f>
        <v>-0.72595069017999636</v>
      </c>
      <c r="M686">
        <v>1.74961973735493</v>
      </c>
      <c r="N686">
        <f>(Table2[[#This Row],[1W Return vs Nifty]]-AVERAGE(Table2[1W Return vs Nifty]))/_xlfn.STDEV.P(Table2[1W Return vs Nifty])</f>
        <v>-0.29200023470306918</v>
      </c>
      <c r="O686">
        <v>886.52</v>
      </c>
      <c r="P686">
        <v>918.04985044856596</v>
      </c>
      <c r="Q686">
        <v>970.018253225835</v>
      </c>
      <c r="R686">
        <v>60.137025667857202</v>
      </c>
      <c r="S686">
        <f>(Table2[[#This Row],[Close Price]]-Table2[[#This Row],[20D EMA]])/Table2[[#This Row],[20D EMA]]</f>
        <v>3.7145242070116935E-2</v>
      </c>
      <c r="T686">
        <f>(Table2[[#This Row],[Close Price]]-Table2[[#This Row],[50D EMA]])/Table2[[#This Row],[50D EMA]]</f>
        <v>1.5251345564186516E-3</v>
      </c>
      <c r="U686">
        <f>(Table2[[#This Row],[Close Price]]-Table2[[#This Row],[200D EMA]])/Table2[[#This Row],[200D EMA]]</f>
        <v>-5.2131238827381007E-2</v>
      </c>
      <c r="V686">
        <v>0.693000226885506</v>
      </c>
      <c r="W686">
        <v>847.85</v>
      </c>
      <c r="X686">
        <v>927</v>
      </c>
      <c r="Y686">
        <v>847.85</v>
      </c>
      <c r="Z686">
        <v>927</v>
      </c>
      <c r="AA686">
        <v>847.85</v>
      </c>
      <c r="AB686">
        <v>927</v>
      </c>
      <c r="AC686" s="1">
        <f>(Table2[[#This Row],[Close Price]]/Table2[[#This Row],[Day Low]])-1</f>
        <v>8.4448900159226348E-2</v>
      </c>
      <c r="AD686" s="1">
        <f>(Table2[[#This Row],[Day High]]/Table2[[#This Row],[Close Price]])-1</f>
        <v>8.211430746641879E-3</v>
      </c>
      <c r="AE686" s="1">
        <f>(Table2[[#This Row],[Close Price]]/Table2[[#This Row],[Current Week Low]])-1</f>
        <v>8.4448900159226348E-2</v>
      </c>
      <c r="AF686" s="1">
        <f>(Table2[[#This Row],[Current Week High]]/Table2[[#This Row],[Close Price]])-1</f>
        <v>8.211430746641879E-3</v>
      </c>
      <c r="AG686" s="1">
        <f>(Table2[[#This Row],[Close Price]]/Table2[[#This Row],[Current Month Low]])-1</f>
        <v>8.4448900159226348E-2</v>
      </c>
      <c r="AH686" s="1">
        <f>(Table2[[#This Row],[Current Month High]]/Table2[[#This Row],[Close Price]])-1</f>
        <v>8.211430746641879E-3</v>
      </c>
      <c r="AI686">
        <v>20.724346076458701</v>
      </c>
      <c r="AJ686">
        <v>12.107541303420099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-0.02</v>
      </c>
      <c r="AM686" t="s">
        <v>3202</v>
      </c>
      <c r="AN686">
        <v>7.63</v>
      </c>
      <c r="AO686" t="s">
        <v>3203</v>
      </c>
      <c r="AP686">
        <v>-4.2466461025712998E-2</v>
      </c>
      <c r="AQ686">
        <f>(Table2[[#This Row],[Sharpe Ratio]]-AVERAGE(Table2[Sharpe Ratio]))/_xlfn.STDEV.P(Table2[Sharpe Ratio])</f>
        <v>-1.2617140877023341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672</v>
      </c>
      <c r="AT686">
        <f>_xlfn.RANK.AVG(Table2[[#This Row],[6M Return vs Nifty Z-Score]],Table2[6M Return vs Nifty Z-Score])</f>
        <v>581</v>
      </c>
      <c r="AU686">
        <f>_xlfn.RANK.AVG(Table2[[#This Row],[Sharpe Ratio Z-Score]],Table2[Sharpe Ratio Z-Score])</f>
        <v>659</v>
      </c>
      <c r="AV686">
        <f>(Table2[[#This Row],[Rank 1Y]]+Table2[[#This Row],[Rank 6M]]+Table2[[#This Row],[Rank Sharpe]])/3</f>
        <v>637.33333333333337</v>
      </c>
    </row>
    <row r="687" spans="1:48" hidden="1" x14ac:dyDescent="0.3">
      <c r="A687" t="s">
        <v>1793</v>
      </c>
      <c r="B687" t="s">
        <v>1794</v>
      </c>
      <c r="C687" t="s">
        <v>3163</v>
      </c>
      <c r="D687" t="s">
        <v>199</v>
      </c>
      <c r="E687">
        <v>4500.2393027999997</v>
      </c>
      <c r="F687">
        <v>111.37</v>
      </c>
      <c r="G687">
        <v>-27.259282034628001</v>
      </c>
      <c r="H687">
        <f>(Table2[[#This Row],[1Y Return vs Nifty]]-AVERAGE(Table2[1Y Return vs Nifty]))/_xlfn.STDEV.P(Table2[1Y Return vs Nifty])</f>
        <v>-0.90162449951107693</v>
      </c>
      <c r="I687">
        <v>0.15221797090898001</v>
      </c>
      <c r="J687">
        <f>(Table2[[#This Row],[1M Return vs Nifty]]-AVERAGE(Table2[1M Return vs Nifty]))/_xlfn.STDEV.P(Table2[1M Return vs Nifty])</f>
        <v>-6.1459247097035256E-2</v>
      </c>
      <c r="K687">
        <v>-24.197757403046801</v>
      </c>
      <c r="L687">
        <f>(Table2[[#This Row],[6M Return vs Nifty]]-AVERAGE(Table2[6M Return vs Nifty]))/_xlfn.STDEV.P(Table2[6M Return vs Nifty])</f>
        <v>-1.0790282857435944</v>
      </c>
      <c r="M687">
        <v>2.55160121512976</v>
      </c>
      <c r="N687">
        <f>(Table2[[#This Row],[1W Return vs Nifty]]-AVERAGE(Table2[1W Return vs Nifty]))/_xlfn.STDEV.P(Table2[1W Return vs Nifty])</f>
        <v>-8.8391866361315491E-2</v>
      </c>
      <c r="O687">
        <v>112.86</v>
      </c>
      <c r="P687">
        <v>117.29872209358101</v>
      </c>
      <c r="Q687">
        <v>121.534173714894</v>
      </c>
      <c r="R687">
        <v>52.7189090526565</v>
      </c>
      <c r="S687">
        <f>(Table2[[#This Row],[Close Price]]-Table2[[#This Row],[20D EMA]])/Table2[[#This Row],[20D EMA]]</f>
        <v>-1.3202197412723684E-2</v>
      </c>
      <c r="T687">
        <f>(Table2[[#This Row],[Close Price]]-Table2[[#This Row],[50D EMA]])/Table2[[#This Row],[50D EMA]]</f>
        <v>-5.0543790995873444E-2</v>
      </c>
      <c r="U687">
        <f>(Table2[[#This Row],[Close Price]]-Table2[[#This Row],[200D EMA]])/Table2[[#This Row],[200D EMA]]</f>
        <v>-8.3632227909312504E-2</v>
      </c>
      <c r="V687">
        <v>0.46871740045509502</v>
      </c>
      <c r="W687">
        <v>111.11</v>
      </c>
      <c r="X687">
        <v>113.98</v>
      </c>
      <c r="Y687">
        <v>108.61</v>
      </c>
      <c r="Z687">
        <v>113.98</v>
      </c>
      <c r="AA687">
        <v>108.61</v>
      </c>
      <c r="AB687">
        <v>114.4</v>
      </c>
      <c r="AC687" s="1">
        <f>(Table2[[#This Row],[Close Price]]/Table2[[#This Row],[Day Low]])-1</f>
        <v>2.3400234002339815E-3</v>
      </c>
      <c r="AD687" s="1">
        <f>(Table2[[#This Row],[Day High]]/Table2[[#This Row],[Close Price]])-1</f>
        <v>2.3435395528418779E-2</v>
      </c>
      <c r="AE687" s="1">
        <f>(Table2[[#This Row],[Close Price]]/Table2[[#This Row],[Current Week Low]])-1</f>
        <v>2.5412024675444345E-2</v>
      </c>
      <c r="AF687" s="1">
        <f>(Table2[[#This Row],[Current Week High]]/Table2[[#This Row],[Close Price]])-1</f>
        <v>2.3435395528418779E-2</v>
      </c>
      <c r="AG687" s="1">
        <f>(Table2[[#This Row],[Close Price]]/Table2[[#This Row],[Current Month Low]])-1</f>
        <v>2.5412024675444345E-2</v>
      </c>
      <c r="AH687" s="1">
        <f>(Table2[[#This Row],[Current Month High]]/Table2[[#This Row],[Close Price]])-1</f>
        <v>2.7206608601957338E-2</v>
      </c>
      <c r="AI687">
        <v>34.380892520427302</v>
      </c>
      <c r="AJ687">
        <v>6.3705826170009603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-7.0000000000000007E-2</v>
      </c>
      <c r="AM687" t="s">
        <v>3202</v>
      </c>
      <c r="AN687">
        <v>0.84</v>
      </c>
      <c r="AO687" t="s">
        <v>3203</v>
      </c>
      <c r="AP687">
        <v>-1.0273420971488E-2</v>
      </c>
      <c r="AQ687">
        <f>(Table2[[#This Row],[Sharpe Ratio]]-AVERAGE(Table2[Sharpe Ratio]))/_xlfn.STDEV.P(Table2[Sharpe Ratio])</f>
        <v>-0.87764975021475788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628</v>
      </c>
      <c r="AT687">
        <f>_xlfn.RANK.AVG(Table2[[#This Row],[6M Return vs Nifty Z-Score]],Table2[6M Return vs Nifty Z-Score])</f>
        <v>687</v>
      </c>
      <c r="AU687">
        <f>_xlfn.RANK.AVG(Table2[[#This Row],[Sharpe Ratio Z-Score]],Table2[Sharpe Ratio Z-Score])</f>
        <v>597</v>
      </c>
      <c r="AV687">
        <f>(Table2[[#This Row],[Rank 1Y]]+Table2[[#This Row],[Rank 6M]]+Table2[[#This Row],[Rank Sharpe]])/3</f>
        <v>637.33333333333337</v>
      </c>
    </row>
    <row r="688" spans="1:48" hidden="1" x14ac:dyDescent="0.3">
      <c r="A688" t="s">
        <v>1956</v>
      </c>
      <c r="B688" t="s">
        <v>1957</v>
      </c>
      <c r="C688" t="s">
        <v>3159</v>
      </c>
      <c r="D688" t="s">
        <v>237</v>
      </c>
      <c r="E688">
        <v>3674.7598466599902</v>
      </c>
      <c r="F688">
        <v>435.35</v>
      </c>
      <c r="G688">
        <v>-33.206937889404102</v>
      </c>
      <c r="H688">
        <f>(Table2[[#This Row],[1Y Return vs Nifty]]-AVERAGE(Table2[1Y Return vs Nifty]))/_xlfn.STDEV.P(Table2[1Y Return vs Nifty])</f>
        <v>-1.0069100368999322</v>
      </c>
      <c r="I688">
        <v>-2.36290308090061</v>
      </c>
      <c r="J688">
        <f>(Table2[[#This Row],[1M Return vs Nifty]]-AVERAGE(Table2[1M Return vs Nifty]))/_xlfn.STDEV.P(Table2[1M Return vs Nifty])</f>
        <v>-0.32600604566429081</v>
      </c>
      <c r="K688">
        <v>-27.381462945032698</v>
      </c>
      <c r="L688">
        <f>(Table2[[#This Row],[6M Return vs Nifty]]-AVERAGE(Table2[6M Return vs Nifty]))/_xlfn.STDEV.P(Table2[6M Return vs Nifty])</f>
        <v>-1.18231100486309</v>
      </c>
      <c r="M688">
        <v>5.3847395116040397</v>
      </c>
      <c r="N688">
        <f>(Table2[[#This Row],[1W Return vs Nifty]]-AVERAGE(Table2[1W Return vs Nifty]))/_xlfn.STDEV.P(Table2[1W Return vs Nifty])</f>
        <v>0.63088991484912837</v>
      </c>
      <c r="O688">
        <v>429.82</v>
      </c>
      <c r="P688">
        <v>449.05755895767498</v>
      </c>
      <c r="Q688">
        <v>484.29985837112901</v>
      </c>
      <c r="R688">
        <v>65.450986734852194</v>
      </c>
      <c r="S688">
        <f>(Table2[[#This Row],[Close Price]]-Table2[[#This Row],[20D EMA]])/Table2[[#This Row],[20D EMA]]</f>
        <v>1.286585082127409E-2</v>
      </c>
      <c r="T688">
        <f>(Table2[[#This Row],[Close Price]]-Table2[[#This Row],[50D EMA]])/Table2[[#This Row],[50D EMA]]</f>
        <v>-3.05251714045124E-2</v>
      </c>
      <c r="U688">
        <f>(Table2[[#This Row],[Close Price]]-Table2[[#This Row],[200D EMA]])/Table2[[#This Row],[200D EMA]]</f>
        <v>-0.10107345175727409</v>
      </c>
      <c r="V688">
        <v>0.74893915596308203</v>
      </c>
      <c r="W688">
        <v>433.2</v>
      </c>
      <c r="X688">
        <v>439</v>
      </c>
      <c r="Y688">
        <v>415.6</v>
      </c>
      <c r="Z688">
        <v>439</v>
      </c>
      <c r="AA688">
        <v>415.6</v>
      </c>
      <c r="AB688">
        <v>439</v>
      </c>
      <c r="AC688" s="1">
        <f>(Table2[[#This Row],[Close Price]]/Table2[[#This Row],[Day Low]])-1</f>
        <v>4.9630655586334615E-3</v>
      </c>
      <c r="AD688" s="1">
        <f>(Table2[[#This Row],[Day High]]/Table2[[#This Row],[Close Price]])-1</f>
        <v>8.3840588032617624E-3</v>
      </c>
      <c r="AE688" s="1">
        <f>(Table2[[#This Row],[Close Price]]/Table2[[#This Row],[Current Week Low]])-1</f>
        <v>4.7521655437920973E-2</v>
      </c>
      <c r="AF688" s="1">
        <f>(Table2[[#This Row],[Current Week High]]/Table2[[#This Row],[Close Price]])-1</f>
        <v>8.3840588032617624E-3</v>
      </c>
      <c r="AG688" s="1">
        <f>(Table2[[#This Row],[Close Price]]/Table2[[#This Row],[Current Month Low]])-1</f>
        <v>4.7521655437920973E-2</v>
      </c>
      <c r="AH688" s="1">
        <f>(Table2[[#This Row],[Current Month High]]/Table2[[#This Row],[Close Price]])-1</f>
        <v>8.3840588032617624E-3</v>
      </c>
      <c r="AI688">
        <v>60.560468588492</v>
      </c>
      <c r="AJ688">
        <v>7.5602223594811697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-0.06</v>
      </c>
      <c r="AM688" t="s">
        <v>3202</v>
      </c>
      <c r="AN688">
        <v>4.58</v>
      </c>
      <c r="AO688" t="s">
        <v>3203</v>
      </c>
      <c r="AQ688">
        <f>(Table2[[#This Row],[Sharpe Ratio]]-AVERAGE(Table2[Sharpe Ratio]))/_xlfn.STDEV.P(Table2[Sharpe Ratio])</f>
        <v>-0.75508740094610949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666</v>
      </c>
      <c r="AT688">
        <f>_xlfn.RANK.AVG(Table2[[#This Row],[6M Return vs Nifty Z-Score]],Table2[6M Return vs Nifty Z-Score])</f>
        <v>700</v>
      </c>
      <c r="AU688">
        <f>_xlfn.RANK.AVG(Table2[[#This Row],[Sharpe Ratio Z-Score]],Table2[Sharpe Ratio Z-Score])</f>
        <v>547.5</v>
      </c>
      <c r="AV688">
        <f>(Table2[[#This Row],[Rank 1Y]]+Table2[[#This Row],[Rank 6M]]+Table2[[#This Row],[Rank Sharpe]])/3</f>
        <v>637.83333333333337</v>
      </c>
    </row>
    <row r="689" spans="1:48" hidden="1" x14ac:dyDescent="0.3">
      <c r="A689" t="s">
        <v>1995</v>
      </c>
      <c r="B689" t="s">
        <v>1996</v>
      </c>
      <c r="C689" t="s">
        <v>3157</v>
      </c>
      <c r="D689" t="s">
        <v>1997</v>
      </c>
      <c r="E689">
        <v>3464.2615918299998</v>
      </c>
      <c r="F689">
        <v>206.58</v>
      </c>
      <c r="G689">
        <v>-47.077967811812101</v>
      </c>
      <c r="H689">
        <f>(Table2[[#This Row],[1Y Return vs Nifty]]-AVERAGE(Table2[1Y Return vs Nifty]))/_xlfn.STDEV.P(Table2[1Y Return vs Nifty])</f>
        <v>-1.2524553198108237</v>
      </c>
      <c r="I689">
        <v>-6.28540929003558</v>
      </c>
      <c r="J689">
        <f>(Table2[[#This Row],[1M Return vs Nifty]]-AVERAGE(Table2[1M Return vs Nifty]))/_xlfn.STDEV.P(Table2[1M Return vs Nifty])</f>
        <v>-0.73858517748788199</v>
      </c>
      <c r="K689">
        <v>-20.8969578314369</v>
      </c>
      <c r="L689">
        <f>(Table2[[#This Row],[6M Return vs Nifty]]-AVERAGE(Table2[6M Return vs Nifty]))/_xlfn.STDEV.P(Table2[6M Return vs Nifty])</f>
        <v>-0.97194691451487081</v>
      </c>
      <c r="M689">
        <v>0.69668040565871303</v>
      </c>
      <c r="N689">
        <f>(Table2[[#This Row],[1W Return vs Nifty]]-AVERAGE(Table2[1W Return vs Nifty]))/_xlfn.STDEV.P(Table2[1W Return vs Nifty])</f>
        <v>-0.5593221931657012</v>
      </c>
      <c r="O689">
        <v>210.05</v>
      </c>
      <c r="P689">
        <v>217.84899593544799</v>
      </c>
      <c r="Q689">
        <v>228.00128230125</v>
      </c>
      <c r="R689">
        <v>47.201621204129303</v>
      </c>
      <c r="S689">
        <f>(Table2[[#This Row],[Close Price]]-Table2[[#This Row],[20D EMA]])/Table2[[#This Row],[20D EMA]]</f>
        <v>-1.6519876219947625E-2</v>
      </c>
      <c r="T689">
        <f>(Table2[[#This Row],[Close Price]]-Table2[[#This Row],[50D EMA]])/Table2[[#This Row],[50D EMA]]</f>
        <v>-5.172847314286981E-2</v>
      </c>
      <c r="U689">
        <f>(Table2[[#This Row],[Close Price]]-Table2[[#This Row],[200D EMA]])/Table2[[#This Row],[200D EMA]]</f>
        <v>-9.3952464148630566E-2</v>
      </c>
      <c r="V689">
        <v>0.74636396384155002</v>
      </c>
      <c r="W689">
        <v>204.25</v>
      </c>
      <c r="X689">
        <v>208.88</v>
      </c>
      <c r="Y689">
        <v>201.5</v>
      </c>
      <c r="Z689">
        <v>215</v>
      </c>
      <c r="AA689">
        <v>201.5</v>
      </c>
      <c r="AB689">
        <v>215</v>
      </c>
      <c r="AC689" s="1">
        <f>(Table2[[#This Row],[Close Price]]/Table2[[#This Row],[Day Low]])-1</f>
        <v>1.1407588739290153E-2</v>
      </c>
      <c r="AD689" s="1">
        <f>(Table2[[#This Row],[Day High]]/Table2[[#This Row],[Close Price]])-1</f>
        <v>1.1133701229547821E-2</v>
      </c>
      <c r="AE689" s="1">
        <f>(Table2[[#This Row],[Close Price]]/Table2[[#This Row],[Current Week Low]])-1</f>
        <v>2.5210918114143999E-2</v>
      </c>
      <c r="AF689" s="1">
        <f>(Table2[[#This Row],[Current Week High]]/Table2[[#This Row],[Close Price]])-1</f>
        <v>4.0759027979475171E-2</v>
      </c>
      <c r="AG689" s="1">
        <f>(Table2[[#This Row],[Close Price]]/Table2[[#This Row],[Current Month Low]])-1</f>
        <v>2.5210918114143999E-2</v>
      </c>
      <c r="AH689" s="1">
        <f>(Table2[[#This Row],[Current Month High]]/Table2[[#This Row],[Close Price]])-1</f>
        <v>4.0759027979475171E-2</v>
      </c>
      <c r="AI689">
        <v>36.024784587084802</v>
      </c>
      <c r="AJ689">
        <v>5.0762970498474198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-0.1</v>
      </c>
      <c r="AM689" t="s">
        <v>3202</v>
      </c>
      <c r="AN689">
        <v>1.54</v>
      </c>
      <c r="AO689" t="s">
        <v>3203</v>
      </c>
      <c r="AQ689">
        <f>(Table2[[#This Row],[Sharpe Ratio]]-AVERAGE(Table2[Sharpe Ratio]))/_xlfn.STDEV.P(Table2[Sharpe Ratio])</f>
        <v>-0.75508740094610949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709</v>
      </c>
      <c r="AT689">
        <f>_xlfn.RANK.AVG(Table2[[#This Row],[6M Return vs Nifty Z-Score]],Table2[6M Return vs Nifty Z-Score])</f>
        <v>658</v>
      </c>
      <c r="AU689">
        <f>_xlfn.RANK.AVG(Table2[[#This Row],[Sharpe Ratio Z-Score]],Table2[Sharpe Ratio Z-Score])</f>
        <v>547.5</v>
      </c>
      <c r="AV689">
        <f>(Table2[[#This Row],[Rank 1Y]]+Table2[[#This Row],[Rank 6M]]+Table2[[#This Row],[Rank Sharpe]])/3</f>
        <v>638.16666666666663</v>
      </c>
    </row>
    <row r="690" spans="1:48" hidden="1" x14ac:dyDescent="0.3">
      <c r="A690" t="s">
        <v>470</v>
      </c>
      <c r="B690" t="s">
        <v>471</v>
      </c>
      <c r="C690" t="s">
        <v>3167</v>
      </c>
      <c r="D690" t="s">
        <v>472</v>
      </c>
      <c r="E690">
        <v>48504.635880084999</v>
      </c>
      <c r="F690">
        <v>1790.35</v>
      </c>
      <c r="G690">
        <v>-29.0677144438821</v>
      </c>
      <c r="H690">
        <f>(Table2[[#This Row],[1Y Return vs Nifty]]-AVERAGE(Table2[1Y Return vs Nifty]))/_xlfn.STDEV.P(Table2[1Y Return vs Nifty])</f>
        <v>-0.93363741059550753</v>
      </c>
      <c r="I690">
        <v>-2.4829473671554898</v>
      </c>
      <c r="J690">
        <f>(Table2[[#This Row],[1M Return vs Nifty]]-AVERAGE(Table2[1M Return vs Nifty]))/_xlfn.STDEV.P(Table2[1M Return vs Nifty])</f>
        <v>-0.33863260755170804</v>
      </c>
      <c r="K690">
        <v>-21.956226690733502</v>
      </c>
      <c r="L690">
        <f>(Table2[[#This Row],[6M Return vs Nifty]]-AVERAGE(Table2[6M Return vs Nifty]))/_xlfn.STDEV.P(Table2[6M Return vs Nifty])</f>
        <v>-1.0063106980444607</v>
      </c>
      <c r="M690">
        <v>3.0899438775213</v>
      </c>
      <c r="N690">
        <f>(Table2[[#This Row],[1W Return vs Nifty]]-AVERAGE(Table2[1W Return vs Nifty]))/_xlfn.STDEV.P(Table2[1W Return vs Nifty])</f>
        <v>4.8283448637757589E-2</v>
      </c>
      <c r="O690">
        <v>1814.31</v>
      </c>
      <c r="P690">
        <v>1886.14105439184</v>
      </c>
      <c r="Q690">
        <v>1979.34553783974</v>
      </c>
      <c r="R690">
        <v>52.623048115507999</v>
      </c>
      <c r="S690">
        <f>(Table2[[#This Row],[Close Price]]-Table2[[#This Row],[20D EMA]])/Table2[[#This Row],[20D EMA]]</f>
        <v>-1.320612243773117E-2</v>
      </c>
      <c r="T690">
        <f>(Table2[[#This Row],[Close Price]]-Table2[[#This Row],[50D EMA]])/Table2[[#This Row],[50D EMA]]</f>
        <v>-5.0786792519463303E-2</v>
      </c>
      <c r="U690">
        <f>(Table2[[#This Row],[Close Price]]-Table2[[#This Row],[200D EMA]])/Table2[[#This Row],[200D EMA]]</f>
        <v>-9.5483852731448826E-2</v>
      </c>
      <c r="V690">
        <v>1.0665546765004601</v>
      </c>
      <c r="W690">
        <v>1779.05</v>
      </c>
      <c r="X690">
        <v>1817.95</v>
      </c>
      <c r="Y690">
        <v>1729</v>
      </c>
      <c r="Z690">
        <v>1817.95</v>
      </c>
      <c r="AA690">
        <v>1729</v>
      </c>
      <c r="AB690">
        <v>1817.95</v>
      </c>
      <c r="AC690" s="1">
        <f>(Table2[[#This Row],[Close Price]]/Table2[[#This Row],[Day Low]])-1</f>
        <v>6.3517045614231993E-3</v>
      </c>
      <c r="AD690" s="1">
        <f>(Table2[[#This Row],[Day High]]/Table2[[#This Row],[Close Price]])-1</f>
        <v>1.5415980115619954E-2</v>
      </c>
      <c r="AE690" s="1">
        <f>(Table2[[#This Row],[Close Price]]/Table2[[#This Row],[Current Week Low]])-1</f>
        <v>3.5482938114516971E-2</v>
      </c>
      <c r="AF690" s="1">
        <f>(Table2[[#This Row],[Current Week High]]/Table2[[#This Row],[Close Price]])-1</f>
        <v>1.5415980115619954E-2</v>
      </c>
      <c r="AG690" s="1">
        <f>(Table2[[#This Row],[Close Price]]/Table2[[#This Row],[Current Month Low]])-1</f>
        <v>3.5482938114516971E-2</v>
      </c>
      <c r="AH690" s="1">
        <f>(Table2[[#This Row],[Current Month High]]/Table2[[#This Row],[Close Price]])-1</f>
        <v>1.5415980115619954E-2</v>
      </c>
      <c r="AI690">
        <v>37.068171028011299</v>
      </c>
      <c r="AJ690">
        <v>3.54829381145169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-0.01</v>
      </c>
      <c r="AM690" t="s">
        <v>3202</v>
      </c>
      <c r="AN690">
        <v>0.01</v>
      </c>
      <c r="AO690" t="s">
        <v>3203</v>
      </c>
      <c r="AP690">
        <v>-1.5943724016829999E-2</v>
      </c>
      <c r="AQ690">
        <f>(Table2[[#This Row],[Sharpe Ratio]]-AVERAGE(Table2[Sharpe Ratio]))/_xlfn.STDEV.P(Table2[Sharpe Ratio])</f>
        <v>-0.94529670678657907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639</v>
      </c>
      <c r="AT690">
        <f>_xlfn.RANK.AVG(Table2[[#This Row],[6M Return vs Nifty Z-Score]],Table2[6M Return vs Nifty Z-Score])</f>
        <v>670</v>
      </c>
      <c r="AU690">
        <f>_xlfn.RANK.AVG(Table2[[#This Row],[Sharpe Ratio Z-Score]],Table2[Sharpe Ratio Z-Score])</f>
        <v>608</v>
      </c>
      <c r="AV690">
        <f>(Table2[[#This Row],[Rank 1Y]]+Table2[[#This Row],[Rank 6M]]+Table2[[#This Row],[Rank Sharpe]])/3</f>
        <v>639</v>
      </c>
    </row>
    <row r="691" spans="1:48" hidden="1" x14ac:dyDescent="0.3">
      <c r="A691" t="s">
        <v>740</v>
      </c>
      <c r="B691" t="s">
        <v>741</v>
      </c>
      <c r="C691" t="s">
        <v>3168</v>
      </c>
      <c r="D691" t="s">
        <v>99</v>
      </c>
      <c r="E691">
        <v>23091.856820069999</v>
      </c>
      <c r="F691">
        <v>279.7</v>
      </c>
      <c r="G691">
        <v>-32.4008516383781</v>
      </c>
      <c r="H691">
        <f>(Table2[[#This Row],[1Y Return vs Nifty]]-AVERAGE(Table2[1Y Return vs Nifty]))/_xlfn.STDEV.P(Table2[1Y Return vs Nifty])</f>
        <v>-0.99264067999810535</v>
      </c>
      <c r="I691">
        <v>-0.136543709496565</v>
      </c>
      <c r="J691">
        <f>(Table2[[#This Row],[1M Return vs Nifty]]-AVERAGE(Table2[1M Return vs Nifty]))/_xlfn.STDEV.P(Table2[1M Return vs Nifty])</f>
        <v>-9.1831931562948291E-2</v>
      </c>
      <c r="K691">
        <v>-9.8802766297301101</v>
      </c>
      <c r="L691">
        <f>(Table2[[#This Row],[6M Return vs Nifty]]-AVERAGE(Table2[6M Return vs Nifty]))/_xlfn.STDEV.P(Table2[6M Return vs Nifty])</f>
        <v>-0.61455431800132421</v>
      </c>
      <c r="M691">
        <v>-0.480262596592266</v>
      </c>
      <c r="N691">
        <f>(Table2[[#This Row],[1W Return vs Nifty]]-AVERAGE(Table2[1W Return vs Nifty]))/_xlfn.STDEV.P(Table2[1W Return vs Nifty])</f>
        <v>-0.85812640618126479</v>
      </c>
      <c r="O691">
        <v>285.56</v>
      </c>
      <c r="P691">
        <v>289.92849002533302</v>
      </c>
      <c r="Q691">
        <v>292.79378769281902</v>
      </c>
      <c r="R691">
        <v>51.954445478889902</v>
      </c>
      <c r="S691">
        <f>(Table2[[#This Row],[Close Price]]-Table2[[#This Row],[20D EMA]])/Table2[[#This Row],[20D EMA]]</f>
        <v>-2.0521081383947381E-2</v>
      </c>
      <c r="T691">
        <f>(Table2[[#This Row],[Close Price]]-Table2[[#This Row],[50D EMA]])/Table2[[#This Row],[50D EMA]]</f>
        <v>-3.5279354658934337E-2</v>
      </c>
      <c r="U691">
        <f>(Table2[[#This Row],[Close Price]]-Table2[[#This Row],[200D EMA]])/Table2[[#This Row],[200D EMA]]</f>
        <v>-4.4720169085541599E-2</v>
      </c>
      <c r="V691">
        <v>0.65082832505831201</v>
      </c>
      <c r="W691">
        <v>278.3</v>
      </c>
      <c r="X691">
        <v>283.85000000000002</v>
      </c>
      <c r="Y691">
        <v>278.3</v>
      </c>
      <c r="Z691">
        <v>289.64999999999998</v>
      </c>
      <c r="AA691">
        <v>278.3</v>
      </c>
      <c r="AB691">
        <v>289.64999999999998</v>
      </c>
      <c r="AC691" s="1">
        <f>(Table2[[#This Row],[Close Price]]/Table2[[#This Row],[Day Low]])-1</f>
        <v>5.030542579949504E-3</v>
      </c>
      <c r="AD691" s="1">
        <f>(Table2[[#This Row],[Day High]]/Table2[[#This Row],[Close Price]])-1</f>
        <v>1.4837325706113846E-2</v>
      </c>
      <c r="AE691" s="1">
        <f>(Table2[[#This Row],[Close Price]]/Table2[[#This Row],[Current Week Low]])-1</f>
        <v>5.030542579949504E-3</v>
      </c>
      <c r="AF691" s="1">
        <f>(Table2[[#This Row],[Current Week High]]/Table2[[#This Row],[Close Price]])-1</f>
        <v>3.5573829102609977E-2</v>
      </c>
      <c r="AG691" s="1">
        <f>(Table2[[#This Row],[Close Price]]/Table2[[#This Row],[Current Month Low]])-1</f>
        <v>5.030542579949504E-3</v>
      </c>
      <c r="AH691" s="1">
        <f>(Table2[[#This Row],[Current Month High]]/Table2[[#This Row],[Close Price]])-1</f>
        <v>3.5573829102609977E-2</v>
      </c>
      <c r="AI691">
        <v>27.7440114408294</v>
      </c>
      <c r="AJ691">
        <v>11.058169545364199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0</v>
      </c>
      <c r="AM691" t="s">
        <v>3204</v>
      </c>
      <c r="AN691">
        <v>1.58</v>
      </c>
      <c r="AO691" t="s">
        <v>3203</v>
      </c>
      <c r="AP691">
        <v>-9.6925183078825E-2</v>
      </c>
      <c r="AQ691">
        <f>(Table2[[#This Row],[Sharpe Ratio]]-AVERAGE(Table2[Sharpe Ratio]))/_xlfn.STDEV.P(Table2[Sharpe Ratio])</f>
        <v>-1.911408958721623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660</v>
      </c>
      <c r="AT691">
        <f>_xlfn.RANK.AVG(Table2[[#This Row],[6M Return vs Nifty Z-Score]],Table2[6M Return vs Nifty Z-Score])</f>
        <v>541</v>
      </c>
      <c r="AU691">
        <f>_xlfn.RANK.AVG(Table2[[#This Row],[Sharpe Ratio Z-Score]],Table2[Sharpe Ratio Z-Score])</f>
        <v>718</v>
      </c>
      <c r="AV691">
        <f>(Table2[[#This Row],[Rank 1Y]]+Table2[[#This Row],[Rank 6M]]+Table2[[#This Row],[Rank Sharpe]])/3</f>
        <v>639.66666666666663</v>
      </c>
    </row>
    <row r="692" spans="1:48" hidden="1" x14ac:dyDescent="0.3">
      <c r="A692" t="s">
        <v>635</v>
      </c>
      <c r="B692" t="s">
        <v>636</v>
      </c>
      <c r="C692" t="s">
        <v>3157</v>
      </c>
      <c r="D692" t="s">
        <v>24</v>
      </c>
      <c r="E692">
        <v>29517.827587975</v>
      </c>
      <c r="F692">
        <v>181.4</v>
      </c>
      <c r="G692">
        <v>-40.753233305527097</v>
      </c>
      <c r="H692">
        <f>(Table2[[#This Row],[1Y Return vs Nifty]]-AVERAGE(Table2[1Y Return vs Nifty]))/_xlfn.STDEV.P(Table2[1Y Return vs Nifty])</f>
        <v>-1.1404947276724409</v>
      </c>
      <c r="I692">
        <v>-1.2086365278178499</v>
      </c>
      <c r="J692">
        <f>(Table2[[#This Row],[1M Return vs Nifty]]-AVERAGE(Table2[1M Return vs Nifty]))/_xlfn.STDEV.P(Table2[1M Return vs Nifty])</f>
        <v>-0.20459736790239727</v>
      </c>
      <c r="K692">
        <v>-8.3670931487024802</v>
      </c>
      <c r="L692">
        <f>(Table2[[#This Row],[6M Return vs Nifty]]-AVERAGE(Table2[6M Return vs Nifty]))/_xlfn.STDEV.P(Table2[6M Return vs Nifty])</f>
        <v>-0.56546507203112339</v>
      </c>
      <c r="M692">
        <v>2.3479017745441402</v>
      </c>
      <c r="N692">
        <f>(Table2[[#This Row],[1W Return vs Nifty]]-AVERAGE(Table2[1W Return vs Nifty]))/_xlfn.STDEV.P(Table2[1W Return vs Nifty])</f>
        <v>-0.14010741326501949</v>
      </c>
      <c r="O692">
        <v>184.42</v>
      </c>
      <c r="P692">
        <v>190.51093425898699</v>
      </c>
      <c r="Q692">
        <v>200.31961773142001</v>
      </c>
      <c r="R692">
        <v>50.478576707212703</v>
      </c>
      <c r="S692">
        <f>(Table2[[#This Row],[Close Price]]-Table2[[#This Row],[20D EMA]])/Table2[[#This Row],[20D EMA]]</f>
        <v>-1.6375664244658833E-2</v>
      </c>
      <c r="T692">
        <f>(Table2[[#This Row],[Close Price]]-Table2[[#This Row],[50D EMA]])/Table2[[#This Row],[50D EMA]]</f>
        <v>-4.7823681587752201E-2</v>
      </c>
      <c r="U692">
        <f>(Table2[[#This Row],[Close Price]]-Table2[[#This Row],[200D EMA]])/Table2[[#This Row],[200D EMA]]</f>
        <v>-9.4447153732025488E-2</v>
      </c>
      <c r="V692">
        <v>0.77087880934840902</v>
      </c>
      <c r="W692">
        <v>181.12</v>
      </c>
      <c r="X692">
        <v>183.78</v>
      </c>
      <c r="Y692">
        <v>177.25</v>
      </c>
      <c r="Z692">
        <v>185.29</v>
      </c>
      <c r="AA692">
        <v>177.25</v>
      </c>
      <c r="AB692">
        <v>185.29</v>
      </c>
      <c r="AC692" s="1">
        <f>(Table2[[#This Row],[Close Price]]/Table2[[#This Row],[Day Low]])-1</f>
        <v>1.5459363957597283E-3</v>
      </c>
      <c r="AD692" s="1">
        <f>(Table2[[#This Row],[Day High]]/Table2[[#This Row],[Close Price]])-1</f>
        <v>1.3120176405733153E-2</v>
      </c>
      <c r="AE692" s="1">
        <f>(Table2[[#This Row],[Close Price]]/Table2[[#This Row],[Current Week Low]])-1</f>
        <v>2.3413258110014157E-2</v>
      </c>
      <c r="AF692" s="1">
        <f>(Table2[[#This Row],[Current Week High]]/Table2[[#This Row],[Close Price]])-1</f>
        <v>2.1444321940462974E-2</v>
      </c>
      <c r="AG692" s="1">
        <f>(Table2[[#This Row],[Close Price]]/Table2[[#This Row],[Current Month Low]])-1</f>
        <v>2.3413258110014157E-2</v>
      </c>
      <c r="AH692" s="1">
        <f>(Table2[[#This Row],[Current Month High]]/Table2[[#This Row],[Close Price]])-1</f>
        <v>2.1444321940462974E-2</v>
      </c>
      <c r="AI692">
        <v>45.038588754134501</v>
      </c>
      <c r="AJ692">
        <v>8.4279736999402104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-0.13</v>
      </c>
      <c r="AM692" t="s">
        <v>3202</v>
      </c>
      <c r="AN692">
        <v>4.37</v>
      </c>
      <c r="AO692" t="s">
        <v>3203</v>
      </c>
      <c r="AP692">
        <v>-8.9081797500682E-2</v>
      </c>
      <c r="AQ692">
        <f>(Table2[[#This Row],[Sharpe Ratio]]-AVERAGE(Table2[Sharpe Ratio]))/_xlfn.STDEV.P(Table2[Sharpe Ratio])</f>
        <v>-1.8178370350805142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691</v>
      </c>
      <c r="AT692">
        <f>_xlfn.RANK.AVG(Table2[[#This Row],[6M Return vs Nifty Z-Score]],Table2[6M Return vs Nifty Z-Score])</f>
        <v>516</v>
      </c>
      <c r="AU692">
        <f>_xlfn.RANK.AVG(Table2[[#This Row],[Sharpe Ratio Z-Score]],Table2[Sharpe Ratio Z-Score])</f>
        <v>713</v>
      </c>
      <c r="AV692">
        <f>(Table2[[#This Row],[Rank 1Y]]+Table2[[#This Row],[Rank 6M]]+Table2[[#This Row],[Rank Sharpe]])/3</f>
        <v>640</v>
      </c>
    </row>
    <row r="693" spans="1:48" hidden="1" x14ac:dyDescent="0.3">
      <c r="A693" t="s">
        <v>2248</v>
      </c>
      <c r="B693" t="s">
        <v>2249</v>
      </c>
      <c r="C693" t="s">
        <v>3155</v>
      </c>
      <c r="D693" t="s">
        <v>445</v>
      </c>
      <c r="E693">
        <v>2582.8418682820002</v>
      </c>
      <c r="F693">
        <v>77.5</v>
      </c>
      <c r="G693">
        <v>-34.1584692857544</v>
      </c>
      <c r="H693">
        <f>(Table2[[#This Row],[1Y Return vs Nifty]]-AVERAGE(Table2[1Y Return vs Nifty]))/_xlfn.STDEV.P(Table2[1Y Return vs Nifty])</f>
        <v>-1.0237540670276439</v>
      </c>
      <c r="I693">
        <v>-5.0361111670609304</v>
      </c>
      <c r="J693">
        <f>(Table2[[#This Row],[1M Return vs Nifty]]-AVERAGE(Table2[1M Return vs Nifty]))/_xlfn.STDEV.P(Table2[1M Return vs Nifty])</f>
        <v>-0.60718083865844996</v>
      </c>
      <c r="K693">
        <v>-18.754087007183301</v>
      </c>
      <c r="L693">
        <f>(Table2[[#This Row],[6M Return vs Nifty]]-AVERAGE(Table2[6M Return vs Nifty]))/_xlfn.STDEV.P(Table2[6M Return vs Nifty])</f>
        <v>-0.90242995619946942</v>
      </c>
      <c r="M693">
        <v>-1.44542755415265</v>
      </c>
      <c r="N693">
        <f>(Table2[[#This Row],[1W Return vs Nifty]]-AVERAGE(Table2[1W Return vs Nifty]))/_xlfn.STDEV.P(Table2[1W Return vs Nifty])</f>
        <v>-1.1031640630792248</v>
      </c>
      <c r="O693">
        <v>79.62</v>
      </c>
      <c r="P693">
        <v>82.365731979384094</v>
      </c>
      <c r="Q693">
        <v>85.015825592527804</v>
      </c>
      <c r="R693">
        <v>41.525178324828602</v>
      </c>
      <c r="S693">
        <f>(Table2[[#This Row],[Close Price]]-Table2[[#This Row],[20D EMA]])/Table2[[#This Row],[20D EMA]]</f>
        <v>-2.6626475759859387E-2</v>
      </c>
      <c r="T693">
        <f>(Table2[[#This Row],[Close Price]]-Table2[[#This Row],[50D EMA]])/Table2[[#This Row],[50D EMA]]</f>
        <v>-5.9074713020239686E-2</v>
      </c>
      <c r="U693">
        <f>(Table2[[#This Row],[Close Price]]-Table2[[#This Row],[200D EMA]])/Table2[[#This Row],[200D EMA]]</f>
        <v>-8.8405018008651595E-2</v>
      </c>
      <c r="V693">
        <v>0.37664313820665302</v>
      </c>
      <c r="W693">
        <v>77.28</v>
      </c>
      <c r="X693">
        <v>78.95</v>
      </c>
      <c r="Y693">
        <v>75.52</v>
      </c>
      <c r="Z693">
        <v>79.05</v>
      </c>
      <c r="AA693">
        <v>75.52</v>
      </c>
      <c r="AB693">
        <v>79.8</v>
      </c>
      <c r="AC693" s="1">
        <f>(Table2[[#This Row],[Close Price]]/Table2[[#This Row],[Day Low]])-1</f>
        <v>2.8467908902691796E-3</v>
      </c>
      <c r="AD693" s="1">
        <f>(Table2[[#This Row],[Day High]]/Table2[[#This Row],[Close Price]])-1</f>
        <v>1.870967741935492E-2</v>
      </c>
      <c r="AE693" s="1">
        <f>(Table2[[#This Row],[Close Price]]/Table2[[#This Row],[Current Week Low]])-1</f>
        <v>2.6218220338983134E-2</v>
      </c>
      <c r="AF693" s="1">
        <f>(Table2[[#This Row],[Current Week High]]/Table2[[#This Row],[Close Price]])-1</f>
        <v>2.0000000000000018E-2</v>
      </c>
      <c r="AG693" s="1">
        <f>(Table2[[#This Row],[Close Price]]/Table2[[#This Row],[Current Month Low]])-1</f>
        <v>2.6218220338983134E-2</v>
      </c>
      <c r="AH693" s="1">
        <f>(Table2[[#This Row],[Current Month High]]/Table2[[#This Row],[Close Price]])-1</f>
        <v>2.9677419354838586E-2</v>
      </c>
      <c r="AI693">
        <v>54.838709677419303</v>
      </c>
      <c r="AJ693">
        <v>23.900879296562699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0.03</v>
      </c>
      <c r="AM693" t="s">
        <v>3203</v>
      </c>
      <c r="AN693">
        <v>-0.46</v>
      </c>
      <c r="AO693" t="s">
        <v>3202</v>
      </c>
      <c r="AP693">
        <v>-1.7047551125465001E-2</v>
      </c>
      <c r="AQ693">
        <f>(Table2[[#This Row],[Sharpe Ratio]]-AVERAGE(Table2[Sharpe Ratio]))/_xlfn.STDEV.P(Table2[Sharpe Ratio])</f>
        <v>-0.95846541115450001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668</v>
      </c>
      <c r="AT693">
        <f>_xlfn.RANK.AVG(Table2[[#This Row],[6M Return vs Nifty Z-Score]],Table2[6M Return vs Nifty Z-Score])</f>
        <v>641</v>
      </c>
      <c r="AU693">
        <f>_xlfn.RANK.AVG(Table2[[#This Row],[Sharpe Ratio Z-Score]],Table2[Sharpe Ratio Z-Score])</f>
        <v>611</v>
      </c>
      <c r="AV693">
        <f>(Table2[[#This Row],[Rank 1Y]]+Table2[[#This Row],[Rank 6M]]+Table2[[#This Row],[Rank Sharpe]])/3</f>
        <v>640</v>
      </c>
    </row>
    <row r="694" spans="1:48" hidden="1" x14ac:dyDescent="0.3">
      <c r="A694" t="s">
        <v>887</v>
      </c>
      <c r="B694" t="s">
        <v>888</v>
      </c>
      <c r="C694" t="s">
        <v>3168</v>
      </c>
      <c r="D694" t="s">
        <v>599</v>
      </c>
      <c r="E694">
        <v>17459.181033600002</v>
      </c>
      <c r="F694">
        <v>1340.05</v>
      </c>
      <c r="G694">
        <v>-37.600441050351598</v>
      </c>
      <c r="H694">
        <f>(Table2[[#This Row],[1Y Return vs Nifty]]-AVERAGE(Table2[1Y Return vs Nifty]))/_xlfn.STDEV.P(Table2[1Y Return vs Nifty])</f>
        <v>-1.0846839284320955</v>
      </c>
      <c r="I694">
        <v>1.5585355713846401</v>
      </c>
      <c r="J694">
        <f>(Table2[[#This Row],[1M Return vs Nifty]]-AVERAGE(Table2[1M Return vs Nifty]))/_xlfn.STDEV.P(Table2[1M Return vs Nifty])</f>
        <v>8.6460797827619965E-2</v>
      </c>
      <c r="K694">
        <v>-7.29286467552883</v>
      </c>
      <c r="L694">
        <f>(Table2[[#This Row],[6M Return vs Nifty]]-AVERAGE(Table2[6M Return vs Nifty]))/_xlfn.STDEV.P(Table2[6M Return vs Nifty])</f>
        <v>-0.53061598306803059</v>
      </c>
      <c r="M694">
        <v>-0.37481615357201398</v>
      </c>
      <c r="N694">
        <f>(Table2[[#This Row],[1W Return vs Nifty]]-AVERAGE(Table2[1W Return vs Nifty]))/_xlfn.STDEV.P(Table2[1W Return vs Nifty])</f>
        <v>-0.83135549088486038</v>
      </c>
      <c r="O694">
        <v>1376.74</v>
      </c>
      <c r="P694">
        <v>1405.46010083802</v>
      </c>
      <c r="Q694">
        <v>1453.3429587354599</v>
      </c>
      <c r="R694">
        <v>41.683660425524799</v>
      </c>
      <c r="S694">
        <f>(Table2[[#This Row],[Close Price]]-Table2[[#This Row],[20D EMA]])/Table2[[#This Row],[20D EMA]]</f>
        <v>-2.6649912111219295E-2</v>
      </c>
      <c r="T694">
        <f>(Table2[[#This Row],[Close Price]]-Table2[[#This Row],[50D EMA]])/Table2[[#This Row],[50D EMA]]</f>
        <v>-4.653999128044875E-2</v>
      </c>
      <c r="U694">
        <f>(Table2[[#This Row],[Close Price]]-Table2[[#This Row],[200D EMA]])/Table2[[#This Row],[200D EMA]]</f>
        <v>-7.7953354405786698E-2</v>
      </c>
      <c r="V694">
        <v>0.94990819925929404</v>
      </c>
      <c r="W694">
        <v>1332</v>
      </c>
      <c r="X694">
        <v>1359.65</v>
      </c>
      <c r="Y694">
        <v>1300.05</v>
      </c>
      <c r="Z694">
        <v>1370</v>
      </c>
      <c r="AA694">
        <v>1300.05</v>
      </c>
      <c r="AB694">
        <v>1370</v>
      </c>
      <c r="AC694" s="1">
        <f>(Table2[[#This Row],[Close Price]]/Table2[[#This Row],[Day Low]])-1</f>
        <v>6.0435435435435281E-3</v>
      </c>
      <c r="AD694" s="1">
        <f>(Table2[[#This Row],[Day High]]/Table2[[#This Row],[Close Price]])-1</f>
        <v>1.4626319913436214E-2</v>
      </c>
      <c r="AE694" s="1">
        <f>(Table2[[#This Row],[Close Price]]/Table2[[#This Row],[Current Week Low]])-1</f>
        <v>3.0768047382792929E-2</v>
      </c>
      <c r="AF694" s="1">
        <f>(Table2[[#This Row],[Current Week High]]/Table2[[#This Row],[Close Price]])-1</f>
        <v>2.2349912316704579E-2</v>
      </c>
      <c r="AG694" s="1">
        <f>(Table2[[#This Row],[Close Price]]/Table2[[#This Row],[Current Month Low]])-1</f>
        <v>3.0768047382792929E-2</v>
      </c>
      <c r="AH694" s="1">
        <f>(Table2[[#This Row],[Current Month High]]/Table2[[#This Row],[Close Price]])-1</f>
        <v>2.2349912316704579E-2</v>
      </c>
      <c r="AI694">
        <v>28.6705719935823</v>
      </c>
      <c r="AJ694">
        <v>5.5988967691095404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-0.02</v>
      </c>
      <c r="AM694" t="s">
        <v>3202</v>
      </c>
      <c r="AN694">
        <v>-4</v>
      </c>
      <c r="AO694" t="s">
        <v>3202</v>
      </c>
      <c r="AP694">
        <v>-0.15505366666987899</v>
      </c>
      <c r="AQ694">
        <f>(Table2[[#This Row],[Sharpe Ratio]]-AVERAGE(Table2[Sharpe Ratio]))/_xlfn.STDEV.P(Table2[Sharpe Ratio])</f>
        <v>-2.6048842410171718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683</v>
      </c>
      <c r="AT694">
        <f>_xlfn.RANK.AVG(Table2[[#This Row],[6M Return vs Nifty Z-Score]],Table2[6M Return vs Nifty Z-Score])</f>
        <v>501</v>
      </c>
      <c r="AU694">
        <f>_xlfn.RANK.AVG(Table2[[#This Row],[Sharpe Ratio Z-Score]],Table2[Sharpe Ratio Z-Score])</f>
        <v>737</v>
      </c>
      <c r="AV694">
        <f>(Table2[[#This Row],[Rank 1Y]]+Table2[[#This Row],[Rank 6M]]+Table2[[#This Row],[Rank Sharpe]])/3</f>
        <v>640.33333333333337</v>
      </c>
    </row>
    <row r="695" spans="1:48" hidden="1" x14ac:dyDescent="0.3">
      <c r="A695" t="s">
        <v>832</v>
      </c>
      <c r="B695" t="s">
        <v>833</v>
      </c>
      <c r="C695" t="s">
        <v>3157</v>
      </c>
      <c r="D695" t="s">
        <v>54</v>
      </c>
      <c r="E695">
        <v>19157.865422499999</v>
      </c>
      <c r="F695">
        <v>654.4</v>
      </c>
      <c r="G695">
        <v>-40.921929401172498</v>
      </c>
      <c r="H695">
        <f>(Table2[[#This Row],[1Y Return vs Nifty]]-AVERAGE(Table2[1Y Return vs Nifty]))/_xlfn.STDEV.P(Table2[1Y Return vs Nifty])</f>
        <v>-1.1434809897425915</v>
      </c>
      <c r="I695">
        <v>-16.213125195072699</v>
      </c>
      <c r="J695">
        <f>(Table2[[#This Row],[1M Return vs Nifty]]-AVERAGE(Table2[1M Return vs Nifty]))/_xlfn.STDEV.P(Table2[1M Return vs Nifty])</f>
        <v>-1.7828074656648984</v>
      </c>
      <c r="K695">
        <v>-23.672328740942898</v>
      </c>
      <c r="L695">
        <f>(Table2[[#This Row],[6M Return vs Nifty]]-AVERAGE(Table2[6M Return vs Nifty]))/_xlfn.STDEV.P(Table2[6M Return vs Nifty])</f>
        <v>-1.0619828334523129</v>
      </c>
      <c r="M695">
        <v>-14.527426558960601</v>
      </c>
      <c r="N695">
        <f>(Table2[[#This Row],[1W Return vs Nifty]]-AVERAGE(Table2[1W Return vs Nifty]))/_xlfn.STDEV.P(Table2[1W Return vs Nifty])</f>
        <v>-4.4244433517328776</v>
      </c>
      <c r="O695">
        <v>767.58</v>
      </c>
      <c r="P695">
        <v>782.38212009627296</v>
      </c>
      <c r="Q695">
        <v>754.88717749438797</v>
      </c>
      <c r="R695">
        <v>18.196669515958899</v>
      </c>
      <c r="S695">
        <f>(Table2[[#This Row],[Close Price]]-Table2[[#This Row],[20D EMA]])/Table2[[#This Row],[20D EMA]]</f>
        <v>-0.14745042861981819</v>
      </c>
      <c r="T695">
        <f>(Table2[[#This Row],[Close Price]]-Table2[[#This Row],[50D EMA]])/Table2[[#This Row],[50D EMA]]</f>
        <v>-0.16358006760241994</v>
      </c>
      <c r="U695">
        <f>(Table2[[#This Row],[Close Price]]-Table2[[#This Row],[200D EMA]])/Table2[[#This Row],[200D EMA]]</f>
        <v>-0.13311549128165584</v>
      </c>
      <c r="V695">
        <v>1.70321330200107</v>
      </c>
      <c r="W695">
        <v>651</v>
      </c>
      <c r="X695">
        <v>666</v>
      </c>
      <c r="Y695">
        <v>651</v>
      </c>
      <c r="Z695">
        <v>727.05</v>
      </c>
      <c r="AA695">
        <v>651</v>
      </c>
      <c r="AB695">
        <v>729</v>
      </c>
      <c r="AC695" s="1">
        <f>(Table2[[#This Row],[Close Price]]/Table2[[#This Row],[Day Low]])-1</f>
        <v>5.2227342549922007E-3</v>
      </c>
      <c r="AD695" s="1">
        <f>(Table2[[#This Row],[Day High]]/Table2[[#This Row],[Close Price]])-1</f>
        <v>1.772616136919325E-2</v>
      </c>
      <c r="AE695" s="1">
        <f>(Table2[[#This Row],[Close Price]]/Table2[[#This Row],[Current Week Low]])-1</f>
        <v>5.2227342549922007E-3</v>
      </c>
      <c r="AF695" s="1">
        <f>(Table2[[#This Row],[Current Week High]]/Table2[[#This Row],[Close Price]])-1</f>
        <v>0.11101772616136918</v>
      </c>
      <c r="AG695" s="1">
        <f>(Table2[[#This Row],[Close Price]]/Table2[[#This Row],[Current Month Low]])-1</f>
        <v>5.2227342549922007E-3</v>
      </c>
      <c r="AH695" s="1">
        <f>(Table2[[#This Row],[Current Month High]]/Table2[[#This Row],[Close Price]])-1</f>
        <v>0.11399755501222497</v>
      </c>
      <c r="AI695">
        <v>44.216075794620998</v>
      </c>
      <c r="AJ695">
        <v>9.0575785351220794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-0.13</v>
      </c>
      <c r="AM695" t="s">
        <v>3202</v>
      </c>
      <c r="AN695">
        <v>-23.17</v>
      </c>
      <c r="AO695" t="s">
        <v>3202</v>
      </c>
      <c r="AQ695">
        <f>(Table2[[#This Row],[Sharpe Ratio]]-AVERAGE(Table2[Sharpe Ratio]))/_xlfn.STDEV.P(Table2[Sharpe Ratio])</f>
        <v>-0.75508740094610949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692</v>
      </c>
      <c r="AT695">
        <f>_xlfn.RANK.AVG(Table2[[#This Row],[6M Return vs Nifty Z-Score]],Table2[6M Return vs Nifty Z-Score])</f>
        <v>683</v>
      </c>
      <c r="AU695">
        <f>_xlfn.RANK.AVG(Table2[[#This Row],[Sharpe Ratio Z-Score]],Table2[Sharpe Ratio Z-Score])</f>
        <v>547.5</v>
      </c>
      <c r="AV695">
        <f>(Table2[[#This Row],[Rank 1Y]]+Table2[[#This Row],[Rank 6M]]+Table2[[#This Row],[Rank Sharpe]])/3</f>
        <v>640.83333333333337</v>
      </c>
    </row>
    <row r="696" spans="1:48" hidden="1" x14ac:dyDescent="0.3">
      <c r="A696" t="s">
        <v>905</v>
      </c>
      <c r="B696" t="s">
        <v>906</v>
      </c>
      <c r="C696" t="s">
        <v>590</v>
      </c>
      <c r="D696" t="s">
        <v>590</v>
      </c>
      <c r="E696">
        <v>17235.17824275</v>
      </c>
      <c r="F696">
        <v>34.03</v>
      </c>
      <c r="G696">
        <v>-32.223026376367898</v>
      </c>
      <c r="H696">
        <f>(Table2[[#This Row],[1Y Return vs Nifty]]-AVERAGE(Table2[1Y Return vs Nifty]))/_xlfn.STDEV.P(Table2[1Y Return vs Nifty])</f>
        <v>-0.98949281322013372</v>
      </c>
      <c r="I696">
        <v>-1.6563737500081499</v>
      </c>
      <c r="J696">
        <f>(Table2[[#This Row],[1M Return vs Nifty]]-AVERAGE(Table2[1M Return vs Nifty]))/_xlfn.STDEV.P(Table2[1M Return vs Nifty])</f>
        <v>-0.25169150225613696</v>
      </c>
      <c r="K696">
        <v>-20.230132750497098</v>
      </c>
      <c r="L696">
        <f>(Table2[[#This Row],[6M Return vs Nifty]]-AVERAGE(Table2[6M Return vs Nifty]))/_xlfn.STDEV.P(Table2[6M Return vs Nifty])</f>
        <v>-0.95031441533167682</v>
      </c>
      <c r="M696">
        <v>1.20647180801511</v>
      </c>
      <c r="N696">
        <f>(Table2[[#This Row],[1W Return vs Nifty]]-AVERAGE(Table2[1W Return vs Nifty]))/_xlfn.STDEV.P(Table2[1W Return vs Nifty])</f>
        <v>-0.42989551872873438</v>
      </c>
      <c r="O696">
        <v>34.270000000000003</v>
      </c>
      <c r="P696">
        <v>35.212863348911903</v>
      </c>
      <c r="Q696">
        <v>37.128578817517102</v>
      </c>
      <c r="R696">
        <v>51.8364224891329</v>
      </c>
      <c r="S696">
        <f>(Table2[[#This Row],[Close Price]]-Table2[[#This Row],[20D EMA]])/Table2[[#This Row],[20D EMA]]</f>
        <v>-7.0032098044937839E-3</v>
      </c>
      <c r="T696">
        <f>(Table2[[#This Row],[Close Price]]-Table2[[#This Row],[50D EMA]])/Table2[[#This Row],[50D EMA]]</f>
        <v>-3.3591796758795887E-2</v>
      </c>
      <c r="U696">
        <f>(Table2[[#This Row],[Close Price]]-Table2[[#This Row],[200D EMA]])/Table2[[#This Row],[200D EMA]]</f>
        <v>-8.3455357468603261E-2</v>
      </c>
      <c r="V696">
        <v>0.73696884367718796</v>
      </c>
      <c r="W696">
        <v>34</v>
      </c>
      <c r="X696">
        <v>34.700000000000003</v>
      </c>
      <c r="Y696">
        <v>33.840000000000003</v>
      </c>
      <c r="Z696">
        <v>35.4</v>
      </c>
      <c r="AA696">
        <v>33.840000000000003</v>
      </c>
      <c r="AB696">
        <v>35.47</v>
      </c>
      <c r="AC696" s="1">
        <f>(Table2[[#This Row],[Close Price]]/Table2[[#This Row],[Day Low]])-1</f>
        <v>8.8235294117655627E-4</v>
      </c>
      <c r="AD696" s="1">
        <f>(Table2[[#This Row],[Day High]]/Table2[[#This Row],[Close Price]])-1</f>
        <v>1.9688510138113458E-2</v>
      </c>
      <c r="AE696" s="1">
        <f>(Table2[[#This Row],[Close Price]]/Table2[[#This Row],[Current Week Low]])-1</f>
        <v>5.6146572104018855E-3</v>
      </c>
      <c r="AF696" s="1">
        <f>(Table2[[#This Row],[Current Week High]]/Table2[[#This Row],[Close Price]])-1</f>
        <v>4.0258595357037796E-2</v>
      </c>
      <c r="AG696" s="1">
        <f>(Table2[[#This Row],[Close Price]]/Table2[[#This Row],[Current Month Low]])-1</f>
        <v>5.6146572104018855E-3</v>
      </c>
      <c r="AH696" s="1">
        <f>(Table2[[#This Row],[Current Month High]]/Table2[[#This Row],[Close Price]])-1</f>
        <v>4.2315603878930297E-2</v>
      </c>
      <c r="AI696">
        <v>55.451072583014898</v>
      </c>
      <c r="AJ696">
        <v>7.11362920994649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-7.0000000000000007E-2</v>
      </c>
      <c r="AM696" t="s">
        <v>3202</v>
      </c>
      <c r="AN696">
        <v>2.81</v>
      </c>
      <c r="AO696" t="s">
        <v>3203</v>
      </c>
      <c r="AP696">
        <v>-1.726029012866E-2</v>
      </c>
      <c r="AQ696">
        <f>(Table2[[#This Row],[Sharpe Ratio]]-AVERAGE(Table2[Sharpe Ratio]))/_xlfn.STDEV.P(Table2[Sharpe Ratio])</f>
        <v>-0.96100339651351652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658</v>
      </c>
      <c r="AT696">
        <f>_xlfn.RANK.AVG(Table2[[#This Row],[6M Return vs Nifty Z-Score]],Table2[6M Return vs Nifty Z-Score])</f>
        <v>653</v>
      </c>
      <c r="AU696">
        <f>_xlfn.RANK.AVG(Table2[[#This Row],[Sharpe Ratio Z-Score]],Table2[Sharpe Ratio Z-Score])</f>
        <v>612</v>
      </c>
      <c r="AV696">
        <f>(Table2[[#This Row],[Rank 1Y]]+Table2[[#This Row],[Rank 6M]]+Table2[[#This Row],[Rank Sharpe]])/3</f>
        <v>641</v>
      </c>
    </row>
    <row r="697" spans="1:48" hidden="1" x14ac:dyDescent="0.3">
      <c r="A697" t="s">
        <v>1743</v>
      </c>
      <c r="B697" t="s">
        <v>1744</v>
      </c>
      <c r="C697" t="s">
        <v>3166</v>
      </c>
      <c r="D697" t="s">
        <v>1163</v>
      </c>
      <c r="E697">
        <v>4771.7966952500001</v>
      </c>
      <c r="F697">
        <v>2738.1</v>
      </c>
      <c r="G697">
        <v>-13.785472716489</v>
      </c>
      <c r="H697">
        <f>(Table2[[#This Row],[1Y Return vs Nifty]]-AVERAGE(Table2[1Y Return vs Nifty]))/_xlfn.STDEV.P(Table2[1Y Return vs Nifty])</f>
        <v>-0.66311082464939752</v>
      </c>
      <c r="I697">
        <v>-4.2680819963517198</v>
      </c>
      <c r="J697">
        <f>(Table2[[#This Row],[1M Return vs Nifty]]-AVERAGE(Table2[1M Return vs Nifty]))/_xlfn.STDEV.P(Table2[1M Return vs Nifty])</f>
        <v>-0.52639758642842249</v>
      </c>
      <c r="K697">
        <v>-21.303074815115298</v>
      </c>
      <c r="L697">
        <f>(Table2[[#This Row],[6M Return vs Nifty]]-AVERAGE(Table2[6M Return vs Nifty]))/_xlfn.STDEV.P(Table2[6M Return vs Nifty])</f>
        <v>-0.98512177186325156</v>
      </c>
      <c r="M697">
        <v>1.8017234990122599</v>
      </c>
      <c r="N697">
        <f>(Table2[[#This Row],[1W Return vs Nifty]]-AVERAGE(Table2[1W Return vs Nifty]))/_xlfn.STDEV.P(Table2[1W Return vs Nifty])</f>
        <v>-0.27877204653474447</v>
      </c>
      <c r="O697">
        <v>2852.16</v>
      </c>
      <c r="P697">
        <v>2959.7237432841598</v>
      </c>
      <c r="Q697">
        <v>2982.0437404884201</v>
      </c>
      <c r="R697">
        <v>52.9941483936285</v>
      </c>
      <c r="S697">
        <f>(Table2[[#This Row],[Close Price]]-Table2[[#This Row],[20D EMA]])/Table2[[#This Row],[20D EMA]]</f>
        <v>-3.9990743857287091E-2</v>
      </c>
      <c r="T697">
        <f>(Table2[[#This Row],[Close Price]]-Table2[[#This Row],[50D EMA]])/Table2[[#This Row],[50D EMA]]</f>
        <v>-7.4879874781232938E-2</v>
      </c>
      <c r="U697">
        <f>(Table2[[#This Row],[Close Price]]-Table2[[#This Row],[200D EMA]])/Table2[[#This Row],[200D EMA]]</f>
        <v>-8.1804212720389333E-2</v>
      </c>
      <c r="V697">
        <v>1.38790911668662</v>
      </c>
      <c r="W697">
        <v>2539.6999999999998</v>
      </c>
      <c r="X697">
        <v>2845</v>
      </c>
      <c r="Y697">
        <v>2539.6999999999998</v>
      </c>
      <c r="Z697">
        <v>2880</v>
      </c>
      <c r="AA697">
        <v>2539.6999999999998</v>
      </c>
      <c r="AB697">
        <v>2880</v>
      </c>
      <c r="AC697" s="1">
        <f>(Table2[[#This Row],[Close Price]]/Table2[[#This Row],[Day Low]])-1</f>
        <v>7.8119462928692318E-2</v>
      </c>
      <c r="AD697" s="1">
        <f>(Table2[[#This Row],[Day High]]/Table2[[#This Row],[Close Price]])-1</f>
        <v>3.9041671231876185E-2</v>
      </c>
      <c r="AE697" s="1">
        <f>(Table2[[#This Row],[Close Price]]/Table2[[#This Row],[Current Week Low]])-1</f>
        <v>7.8119462928692318E-2</v>
      </c>
      <c r="AF697" s="1">
        <f>(Table2[[#This Row],[Current Week High]]/Table2[[#This Row],[Close Price]])-1</f>
        <v>5.182425769694321E-2</v>
      </c>
      <c r="AG697" s="1">
        <f>(Table2[[#This Row],[Close Price]]/Table2[[#This Row],[Current Month Low]])-1</f>
        <v>7.8119462928692318E-2</v>
      </c>
      <c r="AH697" s="1">
        <f>(Table2[[#This Row],[Current Month High]]/Table2[[#This Row],[Close Price]])-1</f>
        <v>5.182425769694321E-2</v>
      </c>
      <c r="AI697">
        <v>35.1301997735656</v>
      </c>
      <c r="AJ697">
        <v>15.480483330170101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0</v>
      </c>
      <c r="AM697">
        <v>0</v>
      </c>
      <c r="AN697">
        <v>-6.68</v>
      </c>
      <c r="AO697" t="s">
        <v>3202</v>
      </c>
      <c r="AP697">
        <v>-7.7132668029368995E-2</v>
      </c>
      <c r="AQ697">
        <f>(Table2[[#This Row],[Sharpe Ratio]]-AVERAGE(Table2[Sharpe Ratio]))/_xlfn.STDEV.P(Table2[Sharpe Ratio])</f>
        <v>-1.6752834121165712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557</v>
      </c>
      <c r="AT697">
        <f>_xlfn.RANK.AVG(Table2[[#This Row],[6M Return vs Nifty Z-Score]],Table2[6M Return vs Nifty Z-Score])</f>
        <v>665</v>
      </c>
      <c r="AU697">
        <f>_xlfn.RANK.AVG(Table2[[#This Row],[Sharpe Ratio Z-Score]],Table2[Sharpe Ratio Z-Score])</f>
        <v>701</v>
      </c>
      <c r="AV697">
        <f>(Table2[[#This Row],[Rank 1Y]]+Table2[[#This Row],[Rank 6M]]+Table2[[#This Row],[Rank Sharpe]])/3</f>
        <v>641</v>
      </c>
    </row>
    <row r="698" spans="1:48" hidden="1" x14ac:dyDescent="0.3">
      <c r="A698" t="s">
        <v>2217</v>
      </c>
      <c r="B698" t="s">
        <v>2218</v>
      </c>
      <c r="C698" t="s">
        <v>3159</v>
      </c>
      <c r="D698" t="s">
        <v>366</v>
      </c>
      <c r="E698">
        <v>2666.9440148399999</v>
      </c>
      <c r="F698">
        <v>1732.1</v>
      </c>
      <c r="G698">
        <v>-39.6159104243727</v>
      </c>
      <c r="H698">
        <f>(Table2[[#This Row],[1Y Return vs Nifty]]-AVERAGE(Table2[1Y Return vs Nifty]))/_xlfn.STDEV.P(Table2[1Y Return vs Nifty])</f>
        <v>-1.1203618125121217</v>
      </c>
      <c r="I698">
        <v>1.0427224867271399E-2</v>
      </c>
      <c r="J698">
        <f>(Table2[[#This Row],[1M Return vs Nifty]]-AVERAGE(Table2[1M Return vs Nifty]))/_xlfn.STDEV.P(Table2[1M Return vs Nifty])</f>
        <v>-7.6373156670019315E-2</v>
      </c>
      <c r="K698">
        <v>-10.154590714877701</v>
      </c>
      <c r="L698">
        <f>(Table2[[#This Row],[6M Return vs Nifty]]-AVERAGE(Table2[6M Return vs Nifty]))/_xlfn.STDEV.P(Table2[6M Return vs Nifty])</f>
        <v>-0.62345335223460563</v>
      </c>
      <c r="M698">
        <v>5.9797340397021301</v>
      </c>
      <c r="N698">
        <f>(Table2[[#This Row],[1W Return vs Nifty]]-AVERAGE(Table2[1W Return vs Nifty]))/_xlfn.STDEV.P(Table2[1W Return vs Nifty])</f>
        <v>0.78194809810599619</v>
      </c>
      <c r="O698">
        <v>1829.54</v>
      </c>
      <c r="P698">
        <v>1936.5164835388</v>
      </c>
      <c r="Q698">
        <v>1952.7793996553701</v>
      </c>
      <c r="R698">
        <v>67.233039101836994</v>
      </c>
      <c r="S698">
        <f>(Table2[[#This Row],[Close Price]]-Table2[[#This Row],[20D EMA]])/Table2[[#This Row],[20D EMA]]</f>
        <v>-5.3259289220241188E-2</v>
      </c>
      <c r="T698">
        <f>(Table2[[#This Row],[Close Price]]-Table2[[#This Row],[50D EMA]])/Table2[[#This Row],[50D EMA]]</f>
        <v>-0.10555886576562901</v>
      </c>
      <c r="U698">
        <f>(Table2[[#This Row],[Close Price]]-Table2[[#This Row],[200D EMA]])/Table2[[#This Row],[200D EMA]]</f>
        <v>-0.11300784906596006</v>
      </c>
      <c r="V698">
        <v>0.64197817708267402</v>
      </c>
      <c r="W698">
        <v>1720</v>
      </c>
      <c r="X698">
        <v>1930</v>
      </c>
      <c r="Y698">
        <v>1720</v>
      </c>
      <c r="Z698">
        <v>1930</v>
      </c>
      <c r="AA698">
        <v>1720</v>
      </c>
      <c r="AB698">
        <v>1930</v>
      </c>
      <c r="AC698" s="1">
        <f>(Table2[[#This Row],[Close Price]]/Table2[[#This Row],[Day Low]])-1</f>
        <v>7.0348837209301962E-3</v>
      </c>
      <c r="AD698" s="1">
        <f>(Table2[[#This Row],[Day High]]/Table2[[#This Row],[Close Price]])-1</f>
        <v>0.11425437330408172</v>
      </c>
      <c r="AE698" s="1">
        <f>(Table2[[#This Row],[Close Price]]/Table2[[#This Row],[Current Week Low]])-1</f>
        <v>7.0348837209301962E-3</v>
      </c>
      <c r="AF698" s="1">
        <f>(Table2[[#This Row],[Current Week High]]/Table2[[#This Row],[Close Price]])-1</f>
        <v>0.11425437330408172</v>
      </c>
      <c r="AG698" s="1">
        <f>(Table2[[#This Row],[Close Price]]/Table2[[#This Row],[Current Month Low]])-1</f>
        <v>7.0348837209301962E-3</v>
      </c>
      <c r="AH698" s="1">
        <f>(Table2[[#This Row],[Current Month High]]/Table2[[#This Row],[Close Price]])-1</f>
        <v>0.11425437330408172</v>
      </c>
      <c r="AI698">
        <v>47.794584608278903</v>
      </c>
      <c r="AJ698">
        <v>13.1352057478771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-0.19</v>
      </c>
      <c r="AM698" t="s">
        <v>3202</v>
      </c>
      <c r="AN698">
        <v>0.89</v>
      </c>
      <c r="AO698" t="s">
        <v>3203</v>
      </c>
      <c r="AP698">
        <v>-6.2697599262361001E-2</v>
      </c>
      <c r="AQ698">
        <f>(Table2[[#This Row],[Sharpe Ratio]]-AVERAGE(Table2[Sharpe Ratio]))/_xlfn.STDEV.P(Table2[Sharpe Ratio])</f>
        <v>-1.5030724275916434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688</v>
      </c>
      <c r="AT698">
        <f>_xlfn.RANK.AVG(Table2[[#This Row],[6M Return vs Nifty Z-Score]],Table2[6M Return vs Nifty Z-Score])</f>
        <v>544</v>
      </c>
      <c r="AU698">
        <f>_xlfn.RANK.AVG(Table2[[#This Row],[Sharpe Ratio Z-Score]],Table2[Sharpe Ratio Z-Score])</f>
        <v>693</v>
      </c>
      <c r="AV698">
        <f>(Table2[[#This Row],[Rank 1Y]]+Table2[[#This Row],[Rank 6M]]+Table2[[#This Row],[Rank Sharpe]])/3</f>
        <v>641.66666666666663</v>
      </c>
    </row>
    <row r="699" spans="1:48" hidden="1" x14ac:dyDescent="0.3">
      <c r="A699" t="s">
        <v>1145</v>
      </c>
      <c r="B699" t="s">
        <v>1146</v>
      </c>
      <c r="C699" t="s">
        <v>3157</v>
      </c>
      <c r="D699" t="s">
        <v>573</v>
      </c>
      <c r="E699">
        <v>10848.532447545</v>
      </c>
      <c r="F699">
        <v>144.94999999999999</v>
      </c>
      <c r="G699">
        <v>-30.591700385826801</v>
      </c>
      <c r="H699">
        <f>(Table2[[#This Row],[1Y Return vs Nifty]]-AVERAGE(Table2[1Y Return vs Nifty]))/_xlfn.STDEV.P(Table2[1Y Return vs Nifty])</f>
        <v>-0.96061504393349917</v>
      </c>
      <c r="I699">
        <v>-4.1189477173700704</v>
      </c>
      <c r="J699">
        <f>(Table2[[#This Row],[1M Return vs Nifty]]-AVERAGE(Table2[1M Return vs Nifty]))/_xlfn.STDEV.P(Table2[1M Return vs Nifty])</f>
        <v>-0.51071126547267942</v>
      </c>
      <c r="K699">
        <v>-19.002167321062</v>
      </c>
      <c r="L699">
        <f>(Table2[[#This Row],[6M Return vs Nifty]]-AVERAGE(Table2[6M Return vs Nifty]))/_xlfn.STDEV.P(Table2[6M Return vs Nifty])</f>
        <v>-0.91047793960732815</v>
      </c>
      <c r="M699">
        <v>2.59030514983756</v>
      </c>
      <c r="N699">
        <f>(Table2[[#This Row],[1W Return vs Nifty]]-AVERAGE(Table2[1W Return vs Nifty]))/_xlfn.STDEV.P(Table2[1W Return vs Nifty])</f>
        <v>-7.8565648159710733E-2</v>
      </c>
      <c r="O699">
        <v>145.63999999999999</v>
      </c>
      <c r="P699">
        <v>151.88135997462999</v>
      </c>
      <c r="Q699">
        <v>160.40125463835801</v>
      </c>
      <c r="R699">
        <v>60.584507189590802</v>
      </c>
      <c r="S699">
        <f>(Table2[[#This Row],[Close Price]]-Table2[[#This Row],[20D EMA]])/Table2[[#This Row],[20D EMA]]</f>
        <v>-4.7377094204888613E-3</v>
      </c>
      <c r="T699">
        <f>(Table2[[#This Row],[Close Price]]-Table2[[#This Row],[50D EMA]])/Table2[[#This Row],[50D EMA]]</f>
        <v>-4.563667309660515E-2</v>
      </c>
      <c r="U699">
        <f>(Table2[[#This Row],[Close Price]]-Table2[[#This Row],[200D EMA]])/Table2[[#This Row],[200D EMA]]</f>
        <v>-9.6328764218176155E-2</v>
      </c>
      <c r="V699">
        <v>0.58725422522558401</v>
      </c>
      <c r="W699">
        <v>144.41999999999999</v>
      </c>
      <c r="X699">
        <v>149.97999999999999</v>
      </c>
      <c r="Y699">
        <v>139.78</v>
      </c>
      <c r="Z699">
        <v>149.97999999999999</v>
      </c>
      <c r="AA699">
        <v>139.78</v>
      </c>
      <c r="AB699">
        <v>149.97999999999999</v>
      </c>
      <c r="AC699" s="1">
        <f>(Table2[[#This Row],[Close Price]]/Table2[[#This Row],[Day Low]])-1</f>
        <v>3.6698518210773745E-3</v>
      </c>
      <c r="AD699" s="1">
        <f>(Table2[[#This Row],[Day High]]/Table2[[#This Row],[Close Price]])-1</f>
        <v>3.4701621248706571E-2</v>
      </c>
      <c r="AE699" s="1">
        <f>(Table2[[#This Row],[Close Price]]/Table2[[#This Row],[Current Week Low]])-1</f>
        <v>3.6986693375304025E-2</v>
      </c>
      <c r="AF699" s="1">
        <f>(Table2[[#This Row],[Current Week High]]/Table2[[#This Row],[Close Price]])-1</f>
        <v>3.4701621248706571E-2</v>
      </c>
      <c r="AG699" s="1">
        <f>(Table2[[#This Row],[Close Price]]/Table2[[#This Row],[Current Month Low]])-1</f>
        <v>3.6986693375304025E-2</v>
      </c>
      <c r="AH699" s="1">
        <f>(Table2[[#This Row],[Current Month High]]/Table2[[#This Row],[Close Price]])-1</f>
        <v>3.4701621248706571E-2</v>
      </c>
      <c r="AI699">
        <v>44.392810125666401</v>
      </c>
      <c r="AJ699">
        <v>10.5391596125981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-0.2</v>
      </c>
      <c r="AM699" t="s">
        <v>3202</v>
      </c>
      <c r="AN699">
        <v>8.86</v>
      </c>
      <c r="AO699" t="s">
        <v>3203</v>
      </c>
      <c r="AP699">
        <v>-3.0922334703759002E-2</v>
      </c>
      <c r="AQ699">
        <f>(Table2[[#This Row],[Sharpe Ratio]]-AVERAGE(Table2[Sharpe Ratio]))/_xlfn.STDEV.P(Table2[Sharpe Ratio])</f>
        <v>-1.1239921695409494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647</v>
      </c>
      <c r="AT699">
        <f>_xlfn.RANK.AVG(Table2[[#This Row],[6M Return vs Nifty Z-Score]],Table2[6M Return vs Nifty Z-Score])</f>
        <v>643</v>
      </c>
      <c r="AU699">
        <f>_xlfn.RANK.AVG(Table2[[#This Row],[Sharpe Ratio Z-Score]],Table2[Sharpe Ratio Z-Score])</f>
        <v>640</v>
      </c>
      <c r="AV699">
        <f>(Table2[[#This Row],[Rank 1Y]]+Table2[[#This Row],[Rank 6M]]+Table2[[#This Row],[Rank Sharpe]])/3</f>
        <v>643.33333333333337</v>
      </c>
    </row>
    <row r="700" spans="1:48" hidden="1" x14ac:dyDescent="0.3">
      <c r="A700" t="s">
        <v>1689</v>
      </c>
      <c r="B700" t="s">
        <v>1690</v>
      </c>
      <c r="C700" t="s">
        <v>3157</v>
      </c>
      <c r="D700" t="s">
        <v>24</v>
      </c>
      <c r="E700">
        <v>5278.1402608349999</v>
      </c>
      <c r="F700">
        <v>308.95</v>
      </c>
      <c r="G700">
        <v>-33.600466940694403</v>
      </c>
      <c r="H700">
        <f>(Table2[[#This Row],[1Y Return vs Nifty]]-AVERAGE(Table2[1Y Return vs Nifty]))/_xlfn.STDEV.P(Table2[1Y Return vs Nifty])</f>
        <v>-1.013876296995488</v>
      </c>
      <c r="I700">
        <v>-9.3577774207239894E-2</v>
      </c>
      <c r="J700">
        <f>(Table2[[#This Row],[1M Return vs Nifty]]-AVERAGE(Table2[1M Return vs Nifty]))/_xlfn.STDEV.P(Table2[1M Return vs Nifty])</f>
        <v>-8.7312665732756603E-2</v>
      </c>
      <c r="K700">
        <v>-21.082915831583801</v>
      </c>
      <c r="L700">
        <f>(Table2[[#This Row],[6M Return vs Nifty]]-AVERAGE(Table2[6M Return vs Nifty]))/_xlfn.STDEV.P(Table2[6M Return vs Nifty])</f>
        <v>-0.97797958545252783</v>
      </c>
      <c r="M700">
        <v>-0.45345216806015798</v>
      </c>
      <c r="N700">
        <f>(Table2[[#This Row],[1W Return vs Nifty]]-AVERAGE(Table2[1W Return vs Nifty]))/_xlfn.STDEV.P(Table2[1W Return vs Nifty])</f>
        <v>-0.85131973076637657</v>
      </c>
      <c r="O700">
        <v>311.02999999999997</v>
      </c>
      <c r="P700">
        <v>316.392158997114</v>
      </c>
      <c r="Q700">
        <v>335.03525172943398</v>
      </c>
      <c r="R700">
        <v>53.317268402257497</v>
      </c>
      <c r="S700">
        <f>(Table2[[#This Row],[Close Price]]-Table2[[#This Row],[20D EMA]])/Table2[[#This Row],[20D EMA]]</f>
        <v>-6.6874578014981968E-3</v>
      </c>
      <c r="T700">
        <f>(Table2[[#This Row],[Close Price]]-Table2[[#This Row],[50D EMA]])/Table2[[#This Row],[50D EMA]]</f>
        <v>-2.3521945109840382E-2</v>
      </c>
      <c r="U700">
        <f>(Table2[[#This Row],[Close Price]]-Table2[[#This Row],[200D EMA]])/Table2[[#This Row],[200D EMA]]</f>
        <v>-7.7858230125884734E-2</v>
      </c>
      <c r="V700">
        <v>0.68785035106997106</v>
      </c>
      <c r="W700">
        <v>308</v>
      </c>
      <c r="X700">
        <v>314.7</v>
      </c>
      <c r="Y700">
        <v>305.89999999999998</v>
      </c>
      <c r="Z700">
        <v>315.89999999999998</v>
      </c>
      <c r="AA700">
        <v>305.89999999999998</v>
      </c>
      <c r="AB700">
        <v>318.3</v>
      </c>
      <c r="AC700" s="1">
        <f>(Table2[[#This Row],[Close Price]]/Table2[[#This Row],[Day Low]])-1</f>
        <v>3.084415584415634E-3</v>
      </c>
      <c r="AD700" s="1">
        <f>(Table2[[#This Row],[Day High]]/Table2[[#This Row],[Close Price]])-1</f>
        <v>1.8611425797054437E-2</v>
      </c>
      <c r="AE700" s="1">
        <f>(Table2[[#This Row],[Close Price]]/Table2[[#This Row],[Current Week Low]])-1</f>
        <v>9.9705786204642433E-3</v>
      </c>
      <c r="AF700" s="1">
        <f>(Table2[[#This Row],[Current Week High]]/Table2[[#This Row],[Close Price]])-1</f>
        <v>2.2495549441657214E-2</v>
      </c>
      <c r="AG700" s="1">
        <f>(Table2[[#This Row],[Close Price]]/Table2[[#This Row],[Current Month Low]])-1</f>
        <v>9.9705786204642433E-3</v>
      </c>
      <c r="AH700" s="1">
        <f>(Table2[[#This Row],[Current Month High]]/Table2[[#This Row],[Close Price]])-1</f>
        <v>3.0263796730862769E-2</v>
      </c>
      <c r="AI700">
        <v>36.672600744457</v>
      </c>
      <c r="AJ700">
        <v>5.7866803629515298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-7.0000000000000007E-2</v>
      </c>
      <c r="AM700" t="s">
        <v>3202</v>
      </c>
      <c r="AN700">
        <v>1.88</v>
      </c>
      <c r="AO700" t="s">
        <v>3203</v>
      </c>
      <c r="AP700">
        <v>-1.382922705999E-2</v>
      </c>
      <c r="AQ700">
        <f>(Table2[[#This Row],[Sharpe Ratio]]-AVERAGE(Table2[Sharpe Ratio]))/_xlfn.STDEV.P(Table2[Sharpe Ratio])</f>
        <v>-0.92007066813100724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667</v>
      </c>
      <c r="AT700">
        <f>_xlfn.RANK.AVG(Table2[[#This Row],[6M Return vs Nifty Z-Score]],Table2[6M Return vs Nifty Z-Score])</f>
        <v>662</v>
      </c>
      <c r="AU700">
        <f>_xlfn.RANK.AVG(Table2[[#This Row],[Sharpe Ratio Z-Score]],Table2[Sharpe Ratio Z-Score])</f>
        <v>604</v>
      </c>
      <c r="AV700">
        <f>(Table2[[#This Row],[Rank 1Y]]+Table2[[#This Row],[Rank 6M]]+Table2[[#This Row],[Rank Sharpe]])/3</f>
        <v>644.33333333333337</v>
      </c>
    </row>
    <row r="701" spans="1:48" hidden="1" x14ac:dyDescent="0.3">
      <c r="A701" t="s">
        <v>1394</v>
      </c>
      <c r="B701" t="s">
        <v>1395</v>
      </c>
      <c r="C701" t="s">
        <v>3169</v>
      </c>
      <c r="D701" t="s">
        <v>122</v>
      </c>
      <c r="E701">
        <v>7999.6581007199902</v>
      </c>
      <c r="F701">
        <v>680.2</v>
      </c>
      <c r="G701">
        <v>-40.009597483244796</v>
      </c>
      <c r="H701">
        <f>(Table2[[#This Row],[1Y Return vs Nifty]]-AVERAGE(Table2[1Y Return vs Nifty]))/_xlfn.STDEV.P(Table2[1Y Return vs Nifty])</f>
        <v>-1.1273308696614359</v>
      </c>
      <c r="I701">
        <v>3.8905494751776599</v>
      </c>
      <c r="J701">
        <f>(Table2[[#This Row],[1M Return vs Nifty]]-AVERAGE(Table2[1M Return vs Nifty]))/_xlfn.STDEV.P(Table2[1M Return vs Nifty])</f>
        <v>0.33174792308105544</v>
      </c>
      <c r="K701">
        <v>-9.55972247941415</v>
      </c>
      <c r="L701">
        <f>(Table2[[#This Row],[6M Return vs Nifty]]-AVERAGE(Table2[6M Return vs Nifty]))/_xlfn.STDEV.P(Table2[6M Return vs Nifty])</f>
        <v>-0.60415520796019262</v>
      </c>
      <c r="M701">
        <v>4.2345770299274097</v>
      </c>
      <c r="N701">
        <f>(Table2[[#This Row],[1W Return vs Nifty]]-AVERAGE(Table2[1W Return vs Nifty]))/_xlfn.STDEV.P(Table2[1W Return vs Nifty])</f>
        <v>0.33888478416725543</v>
      </c>
      <c r="O701">
        <v>668.27</v>
      </c>
      <c r="P701">
        <v>671.25833732830404</v>
      </c>
      <c r="Q701">
        <v>691.83586636010102</v>
      </c>
      <c r="R701">
        <v>52.496698886652403</v>
      </c>
      <c r="S701">
        <f>(Table2[[#This Row],[Close Price]]-Table2[[#This Row],[20D EMA]])/Table2[[#This Row],[20D EMA]]</f>
        <v>1.7852065781794879E-2</v>
      </c>
      <c r="T701">
        <f>(Table2[[#This Row],[Close Price]]-Table2[[#This Row],[50D EMA]])/Table2[[#This Row],[50D EMA]]</f>
        <v>1.3320747280823348E-2</v>
      </c>
      <c r="U701">
        <f>(Table2[[#This Row],[Close Price]]-Table2[[#This Row],[200D EMA]])/Table2[[#This Row],[200D EMA]]</f>
        <v>-1.6818824992869769E-2</v>
      </c>
      <c r="V701">
        <v>0.26120985634865901</v>
      </c>
      <c r="W701">
        <v>665.4</v>
      </c>
      <c r="X701">
        <v>685.9</v>
      </c>
      <c r="Y701">
        <v>651</v>
      </c>
      <c r="Z701">
        <v>685.9</v>
      </c>
      <c r="AA701">
        <v>651</v>
      </c>
      <c r="AB701">
        <v>685.9</v>
      </c>
      <c r="AC701" s="1">
        <f>(Table2[[#This Row],[Close Price]]/Table2[[#This Row],[Day Low]])-1</f>
        <v>2.2242260294559779E-2</v>
      </c>
      <c r="AD701" s="1">
        <f>(Table2[[#This Row],[Day High]]/Table2[[#This Row],[Close Price]])-1</f>
        <v>8.379888268156277E-3</v>
      </c>
      <c r="AE701" s="1">
        <f>(Table2[[#This Row],[Close Price]]/Table2[[#This Row],[Current Week Low]])-1</f>
        <v>4.4854070660522272E-2</v>
      </c>
      <c r="AF701" s="1">
        <f>(Table2[[#This Row],[Current Week High]]/Table2[[#This Row],[Close Price]])-1</f>
        <v>8.379888268156277E-3</v>
      </c>
      <c r="AG701" s="1">
        <f>(Table2[[#This Row],[Close Price]]/Table2[[#This Row],[Current Month Low]])-1</f>
        <v>4.4854070660522272E-2</v>
      </c>
      <c r="AH701" s="1">
        <f>(Table2[[#This Row],[Current Month High]]/Table2[[#This Row],[Close Price]])-1</f>
        <v>8.379888268156277E-3</v>
      </c>
      <c r="AI701">
        <v>24.816230520435099</v>
      </c>
      <c r="AJ701">
        <v>13.6318075509522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7.0000000000000007E-2</v>
      </c>
      <c r="AM701" t="s">
        <v>3203</v>
      </c>
      <c r="AN701">
        <v>0.67</v>
      </c>
      <c r="AO701" t="s">
        <v>3203</v>
      </c>
      <c r="AP701">
        <v>-9.3645069498428005E-2</v>
      </c>
      <c r="AQ701">
        <f>(Table2[[#This Row],[Sharpe Ratio]]-AVERAGE(Table2[Sharpe Ratio]))/_xlfn.STDEV.P(Table2[Sharpe Ratio])</f>
        <v>-1.8722770641562991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689</v>
      </c>
      <c r="AT701">
        <f>_xlfn.RANK.AVG(Table2[[#This Row],[6M Return vs Nifty Z-Score]],Table2[6M Return vs Nifty Z-Score])</f>
        <v>531</v>
      </c>
      <c r="AU701">
        <f>_xlfn.RANK.AVG(Table2[[#This Row],[Sharpe Ratio Z-Score]],Table2[Sharpe Ratio Z-Score])</f>
        <v>715</v>
      </c>
      <c r="AV701">
        <f>(Table2[[#This Row],[Rank 1Y]]+Table2[[#This Row],[Rank 6M]]+Table2[[#This Row],[Rank Sharpe]])/3</f>
        <v>645</v>
      </c>
    </row>
    <row r="702" spans="1:48" hidden="1" x14ac:dyDescent="0.3">
      <c r="A702" t="s">
        <v>1626</v>
      </c>
      <c r="B702" t="s">
        <v>1627</v>
      </c>
      <c r="C702" t="s">
        <v>3169</v>
      </c>
      <c r="D702" t="s">
        <v>916</v>
      </c>
      <c r="E702">
        <v>5929.2479078280003</v>
      </c>
      <c r="F702">
        <v>32.950000000000003</v>
      </c>
      <c r="G702">
        <v>-50.063915883482998</v>
      </c>
      <c r="H702">
        <f>(Table2[[#This Row],[1Y Return vs Nifty]]-AVERAGE(Table2[1Y Return vs Nifty]))/_xlfn.STDEV.P(Table2[1Y Return vs Nifty])</f>
        <v>-1.3053126395712864</v>
      </c>
      <c r="I702">
        <v>1.98858423318512</v>
      </c>
      <c r="J702">
        <f>(Table2[[#This Row],[1M Return vs Nifty]]-AVERAGE(Table2[1M Return vs Nifty]))/_xlfn.STDEV.P(Table2[1M Return vs Nifty])</f>
        <v>0.1316944046258276</v>
      </c>
      <c r="K702">
        <v>-34.125867819432301</v>
      </c>
      <c r="L702">
        <f>(Table2[[#This Row],[6M Return vs Nifty]]-AVERAGE(Table2[6M Return vs Nifty]))/_xlfn.STDEV.P(Table2[6M Return vs Nifty])</f>
        <v>-1.4011065137706959</v>
      </c>
      <c r="M702">
        <v>4.0670764656721898</v>
      </c>
      <c r="N702">
        <f>(Table2[[#This Row],[1W Return vs Nifty]]-AVERAGE(Table2[1W Return vs Nifty]))/_xlfn.STDEV.P(Table2[1W Return vs Nifty])</f>
        <v>0.29635946715001654</v>
      </c>
      <c r="O702">
        <v>32.67</v>
      </c>
      <c r="P702">
        <v>34.892375689738103</v>
      </c>
      <c r="Q702">
        <v>39.8820833376747</v>
      </c>
      <c r="R702">
        <v>61.691255955030698</v>
      </c>
      <c r="S702">
        <f>(Table2[[#This Row],[Close Price]]-Table2[[#This Row],[20D EMA]])/Table2[[#This Row],[20D EMA]]</f>
        <v>8.5705540250995138E-3</v>
      </c>
      <c r="T702">
        <f>(Table2[[#This Row],[Close Price]]-Table2[[#This Row],[50D EMA]])/Table2[[#This Row],[50D EMA]]</f>
        <v>-5.5667625128470552E-2</v>
      </c>
      <c r="U702">
        <f>(Table2[[#This Row],[Close Price]]-Table2[[#This Row],[200D EMA]])/Table2[[#This Row],[200D EMA]]</f>
        <v>-0.17381447400783823</v>
      </c>
      <c r="V702">
        <v>0.40062426775534499</v>
      </c>
      <c r="W702">
        <v>32.72</v>
      </c>
      <c r="X702">
        <v>33.53</v>
      </c>
      <c r="Y702">
        <v>31.91</v>
      </c>
      <c r="Z702">
        <v>33.950000000000003</v>
      </c>
      <c r="AA702">
        <v>31.91</v>
      </c>
      <c r="AB702">
        <v>33.950000000000003</v>
      </c>
      <c r="AC702" s="1">
        <f>(Table2[[#This Row],[Close Price]]/Table2[[#This Row],[Day Low]])-1</f>
        <v>7.0293398533007867E-3</v>
      </c>
      <c r="AD702" s="1">
        <f>(Table2[[#This Row],[Day High]]/Table2[[#This Row],[Close Price]])-1</f>
        <v>1.7602427921092456E-2</v>
      </c>
      <c r="AE702" s="1">
        <f>(Table2[[#This Row],[Close Price]]/Table2[[#This Row],[Current Week Low]])-1</f>
        <v>3.2591664055155123E-2</v>
      </c>
      <c r="AF702" s="1">
        <f>(Table2[[#This Row],[Current Week High]]/Table2[[#This Row],[Close Price]])-1</f>
        <v>3.0349013657056112E-2</v>
      </c>
      <c r="AG702" s="1">
        <f>(Table2[[#This Row],[Close Price]]/Table2[[#This Row],[Current Month Low]])-1</f>
        <v>3.2591664055155123E-2</v>
      </c>
      <c r="AH702" s="1">
        <f>(Table2[[#This Row],[Current Month High]]/Table2[[#This Row],[Close Price]])-1</f>
        <v>3.0349013657056112E-2</v>
      </c>
      <c r="AI702">
        <v>63.884673748103097</v>
      </c>
      <c r="AJ702">
        <v>15.9802886307638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-0.18</v>
      </c>
      <c r="AM702" t="s">
        <v>3202</v>
      </c>
      <c r="AN702">
        <v>8.75</v>
      </c>
      <c r="AO702" t="s">
        <v>3203</v>
      </c>
      <c r="AP702">
        <v>1.1547269061058E-2</v>
      </c>
      <c r="AQ702">
        <f>(Table2[[#This Row],[Sharpe Ratio]]-AVERAGE(Table2[Sharpe Ratio]))/_xlfn.STDEV.P(Table2[Sharpe Ratio])</f>
        <v>-0.61732798977350756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717</v>
      </c>
      <c r="AT702">
        <f>_xlfn.RANK.AVG(Table2[[#This Row],[6M Return vs Nifty Z-Score]],Table2[6M Return vs Nifty Z-Score])</f>
        <v>723</v>
      </c>
      <c r="AU702">
        <f>_xlfn.RANK.AVG(Table2[[#This Row],[Sharpe Ratio Z-Score]],Table2[Sharpe Ratio Z-Score])</f>
        <v>495</v>
      </c>
      <c r="AV702">
        <f>(Table2[[#This Row],[Rank 1Y]]+Table2[[#This Row],[Rank 6M]]+Table2[[#This Row],[Rank Sharpe]])/3</f>
        <v>645</v>
      </c>
    </row>
    <row r="703" spans="1:48" hidden="1" x14ac:dyDescent="0.3">
      <c r="A703" t="s">
        <v>1043</v>
      </c>
      <c r="B703" t="s">
        <v>1044</v>
      </c>
      <c r="C703" t="s">
        <v>3157</v>
      </c>
      <c r="D703" t="s">
        <v>54</v>
      </c>
      <c r="E703">
        <v>13287.332375841999</v>
      </c>
      <c r="F703">
        <v>153.77000000000001</v>
      </c>
      <c r="G703">
        <v>-15.094997153274599</v>
      </c>
      <c r="H703">
        <f>(Table2[[#This Row],[1Y Return vs Nifty]]-AVERAGE(Table2[1Y Return vs Nifty]))/_xlfn.STDEV.P(Table2[1Y Return vs Nifty])</f>
        <v>-0.686292055611188</v>
      </c>
      <c r="I703">
        <v>-15.0562349826867</v>
      </c>
      <c r="J703">
        <f>(Table2[[#This Row],[1M Return vs Nifty]]-AVERAGE(Table2[1M Return vs Nifty]))/_xlfn.STDEV.P(Table2[1M Return vs Nifty])</f>
        <v>-1.6611228247764176</v>
      </c>
      <c r="K703">
        <v>-25.677198359010401</v>
      </c>
      <c r="L703">
        <f>(Table2[[#This Row],[6M Return vs Nifty]]-AVERAGE(Table2[6M Return vs Nifty]))/_xlfn.STDEV.P(Table2[6M Return vs Nifty])</f>
        <v>-1.1270228891054852</v>
      </c>
      <c r="M703">
        <v>-0.557859336633586</v>
      </c>
      <c r="N703">
        <f>(Table2[[#This Row],[1W Return vs Nifty]]-AVERAGE(Table2[1W Return vs Nifty]))/_xlfn.STDEV.P(Table2[1W Return vs Nifty])</f>
        <v>-0.87782679336762359</v>
      </c>
      <c r="O703">
        <v>162.22999999999999</v>
      </c>
      <c r="P703">
        <v>177.93177388036599</v>
      </c>
      <c r="Q703">
        <v>183.23139829814099</v>
      </c>
      <c r="R703">
        <v>46.623851072429296</v>
      </c>
      <c r="S703">
        <f>(Table2[[#This Row],[Close Price]]-Table2[[#This Row],[20D EMA]])/Table2[[#This Row],[20D EMA]]</f>
        <v>-5.2148184676077049E-2</v>
      </c>
      <c r="T703">
        <f>(Table2[[#This Row],[Close Price]]-Table2[[#This Row],[50D EMA]])/Table2[[#This Row],[50D EMA]]</f>
        <v>-0.13579235093003325</v>
      </c>
      <c r="U703">
        <f>(Table2[[#This Row],[Close Price]]-Table2[[#This Row],[200D EMA]])/Table2[[#This Row],[200D EMA]]</f>
        <v>-0.16078793575653177</v>
      </c>
      <c r="V703">
        <v>1.2400583909063501</v>
      </c>
      <c r="W703">
        <v>153</v>
      </c>
      <c r="X703">
        <v>156.9</v>
      </c>
      <c r="Y703">
        <v>150.44999999999999</v>
      </c>
      <c r="Z703">
        <v>160</v>
      </c>
      <c r="AA703">
        <v>150.44999999999999</v>
      </c>
      <c r="AB703">
        <v>160.74</v>
      </c>
      <c r="AC703" s="1">
        <f>(Table2[[#This Row],[Close Price]]/Table2[[#This Row],[Day Low]])-1</f>
        <v>5.0326797385622513E-3</v>
      </c>
      <c r="AD703" s="1">
        <f>(Table2[[#This Row],[Day High]]/Table2[[#This Row],[Close Price]])-1</f>
        <v>2.0355075762502395E-2</v>
      </c>
      <c r="AE703" s="1">
        <f>(Table2[[#This Row],[Close Price]]/Table2[[#This Row],[Current Week Low]])-1</f>
        <v>2.2067131937520967E-2</v>
      </c>
      <c r="AF703" s="1">
        <f>(Table2[[#This Row],[Current Week High]]/Table2[[#This Row],[Close Price]])-1</f>
        <v>4.0515054952201313E-2</v>
      </c>
      <c r="AG703" s="1">
        <f>(Table2[[#This Row],[Close Price]]/Table2[[#This Row],[Current Month Low]])-1</f>
        <v>2.2067131937520967E-2</v>
      </c>
      <c r="AH703" s="1">
        <f>(Table2[[#This Row],[Current Month High]]/Table2[[#This Row],[Close Price]])-1</f>
        <v>4.5327437081355226E-2</v>
      </c>
      <c r="AI703">
        <v>49.8341679131169</v>
      </c>
      <c r="AJ703">
        <v>14.4122023809523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-0.3</v>
      </c>
      <c r="AM703" t="s">
        <v>3202</v>
      </c>
      <c r="AN703">
        <v>10.23</v>
      </c>
      <c r="AO703" t="s">
        <v>3203</v>
      </c>
      <c r="AP703">
        <v>-5.3955324159504998E-2</v>
      </c>
      <c r="AQ703">
        <f>(Table2[[#This Row],[Sharpe Ratio]]-AVERAGE(Table2[Sharpe Ratio]))/_xlfn.STDEV.P(Table2[Sharpe Ratio])</f>
        <v>-1.3987767136777944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563</v>
      </c>
      <c r="AT703">
        <f>_xlfn.RANK.AVG(Table2[[#This Row],[6M Return vs Nifty Z-Score]],Table2[6M Return vs Nifty Z-Score])</f>
        <v>693</v>
      </c>
      <c r="AU703">
        <f>_xlfn.RANK.AVG(Table2[[#This Row],[Sharpe Ratio Z-Score]],Table2[Sharpe Ratio Z-Score])</f>
        <v>680</v>
      </c>
      <c r="AV703">
        <f>(Table2[[#This Row],[Rank 1Y]]+Table2[[#This Row],[Rank 6M]]+Table2[[#This Row],[Rank Sharpe]])/3</f>
        <v>645.33333333333337</v>
      </c>
    </row>
    <row r="704" spans="1:48" hidden="1" x14ac:dyDescent="0.3">
      <c r="A704" t="s">
        <v>371</v>
      </c>
      <c r="B704" t="s">
        <v>372</v>
      </c>
      <c r="C704" t="s">
        <v>3157</v>
      </c>
      <c r="D704" t="s">
        <v>373</v>
      </c>
      <c r="E704">
        <v>66596.055701370002</v>
      </c>
      <c r="F704">
        <v>700.35</v>
      </c>
      <c r="G704">
        <v>-31.718753226683202</v>
      </c>
      <c r="H704">
        <f>(Table2[[#This Row],[1Y Return vs Nifty]]-AVERAGE(Table2[1Y Return vs Nifty]))/_xlfn.STDEV.P(Table2[1Y Return vs Nifty])</f>
        <v>-0.98056615861003404</v>
      </c>
      <c r="I704">
        <v>-4.2547491001482101</v>
      </c>
      <c r="J704">
        <f>(Table2[[#This Row],[1M Return vs Nifty]]-AVERAGE(Table2[1M Return vs Nifty]))/_xlfn.STDEV.P(Table2[1M Return vs Nifty])</f>
        <v>-0.52499519865717381</v>
      </c>
      <c r="K704">
        <v>-10.6293404201074</v>
      </c>
      <c r="L704">
        <f>(Table2[[#This Row],[6M Return vs Nifty]]-AVERAGE(Table2[6M Return vs Nifty]))/_xlfn.STDEV.P(Table2[6M Return vs Nifty])</f>
        <v>-0.63885472645425689</v>
      </c>
      <c r="M704">
        <v>2.6187646066336598</v>
      </c>
      <c r="N704">
        <f>(Table2[[#This Row],[1W Return vs Nifty]]-AVERAGE(Table2[1W Return vs Nifty]))/_xlfn.STDEV.P(Table2[1W Return vs Nifty])</f>
        <v>-7.1340314753976578E-2</v>
      </c>
      <c r="O704">
        <v>708.1</v>
      </c>
      <c r="P704">
        <v>726.31739597276396</v>
      </c>
      <c r="Q704">
        <v>737.91479321592794</v>
      </c>
      <c r="R704">
        <v>48.613691060004101</v>
      </c>
      <c r="S704">
        <f>(Table2[[#This Row],[Close Price]]-Table2[[#This Row],[20D EMA]])/Table2[[#This Row],[20D EMA]]</f>
        <v>-1.0944781810478746E-2</v>
      </c>
      <c r="T704">
        <f>(Table2[[#This Row],[Close Price]]-Table2[[#This Row],[50D EMA]])/Table2[[#This Row],[50D EMA]]</f>
        <v>-3.5752132768327199E-2</v>
      </c>
      <c r="U704">
        <f>(Table2[[#This Row],[Close Price]]-Table2[[#This Row],[200D EMA]])/Table2[[#This Row],[200D EMA]]</f>
        <v>-5.090668131508206E-2</v>
      </c>
      <c r="V704">
        <v>1.03448424070175</v>
      </c>
      <c r="W704">
        <v>697</v>
      </c>
      <c r="X704">
        <v>704.45</v>
      </c>
      <c r="Y704">
        <v>680</v>
      </c>
      <c r="Z704">
        <v>704.85</v>
      </c>
      <c r="AA704">
        <v>680</v>
      </c>
      <c r="AB704">
        <v>704.85</v>
      </c>
      <c r="AC704" s="1">
        <f>(Table2[[#This Row],[Close Price]]/Table2[[#This Row],[Day Low]])-1</f>
        <v>4.8063127690101126E-3</v>
      </c>
      <c r="AD704" s="1">
        <f>(Table2[[#This Row],[Day High]]/Table2[[#This Row],[Close Price]])-1</f>
        <v>5.8542157492682545E-3</v>
      </c>
      <c r="AE704" s="1">
        <f>(Table2[[#This Row],[Close Price]]/Table2[[#This Row],[Current Week Low]])-1</f>
        <v>2.9926470588235388E-2</v>
      </c>
      <c r="AF704" s="1">
        <f>(Table2[[#This Row],[Current Week High]]/Table2[[#This Row],[Close Price]])-1</f>
        <v>6.4253587491969189E-3</v>
      </c>
      <c r="AG704" s="1">
        <f>(Table2[[#This Row],[Close Price]]/Table2[[#This Row],[Current Month Low]])-1</f>
        <v>2.9926470588235388E-2</v>
      </c>
      <c r="AH704" s="1">
        <f>(Table2[[#This Row],[Current Month High]]/Table2[[#This Row],[Close Price]])-1</f>
        <v>6.4253587491969189E-3</v>
      </c>
      <c r="AI704">
        <v>16.7130720354108</v>
      </c>
      <c r="AJ704">
        <v>8.0870437533760295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-0.05</v>
      </c>
      <c r="AM704" t="s">
        <v>3202</v>
      </c>
      <c r="AN704">
        <v>-0.51</v>
      </c>
      <c r="AO704" t="s">
        <v>3202</v>
      </c>
      <c r="AP704">
        <v>-0.13749850241624401</v>
      </c>
      <c r="AQ704">
        <f>(Table2[[#This Row],[Sharpe Ratio]]-AVERAGE(Table2[Sharpe Ratio]))/_xlfn.STDEV.P(Table2[Sharpe Ratio])</f>
        <v>-2.3954503845935053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653</v>
      </c>
      <c r="AT704">
        <f>_xlfn.RANK.AVG(Table2[[#This Row],[6M Return vs Nifty Z-Score]],Table2[6M Return vs Nifty Z-Score])</f>
        <v>549</v>
      </c>
      <c r="AU704">
        <f>_xlfn.RANK.AVG(Table2[[#This Row],[Sharpe Ratio Z-Score]],Table2[Sharpe Ratio Z-Score])</f>
        <v>736</v>
      </c>
      <c r="AV704">
        <f>(Table2[[#This Row],[Rank 1Y]]+Table2[[#This Row],[Rank 6M]]+Table2[[#This Row],[Rank Sharpe]])/3</f>
        <v>646</v>
      </c>
    </row>
    <row r="705" spans="1:48" hidden="1" x14ac:dyDescent="0.3">
      <c r="A705" t="s">
        <v>1103</v>
      </c>
      <c r="B705" t="s">
        <v>1104</v>
      </c>
      <c r="C705" t="s">
        <v>3156</v>
      </c>
      <c r="D705" t="s">
        <v>21</v>
      </c>
      <c r="E705">
        <v>11750.303452759999</v>
      </c>
      <c r="F705">
        <v>793.2</v>
      </c>
      <c r="G705">
        <v>-30.373954609706502</v>
      </c>
      <c r="H705">
        <f>(Table2[[#This Row],[1Y Return vs Nifty]]-AVERAGE(Table2[1Y Return vs Nifty]))/_xlfn.STDEV.P(Table2[1Y Return vs Nifty])</f>
        <v>-0.9567605033190536</v>
      </c>
      <c r="I705">
        <v>-9.8632293686568201E-2</v>
      </c>
      <c r="J705">
        <f>(Table2[[#This Row],[1M Return vs Nifty]]-AVERAGE(Table2[1M Return vs Nifty]))/_xlfn.STDEV.P(Table2[1M Return vs Nifty])</f>
        <v>-8.7844312885719714E-2</v>
      </c>
      <c r="K705">
        <v>-12.002879995371901</v>
      </c>
      <c r="L705">
        <f>(Table2[[#This Row],[6M Return vs Nifty]]-AVERAGE(Table2[6M Return vs Nifty]))/_xlfn.STDEV.P(Table2[6M Return vs Nifty])</f>
        <v>-0.68341377887939558</v>
      </c>
      <c r="M705">
        <v>1.8812074852465199</v>
      </c>
      <c r="N705">
        <f>(Table2[[#This Row],[1W Return vs Nifty]]-AVERAGE(Table2[1W Return vs Nifty]))/_xlfn.STDEV.P(Table2[1W Return vs Nifty])</f>
        <v>-0.2585925222003933</v>
      </c>
      <c r="O705">
        <v>779.7</v>
      </c>
      <c r="P705">
        <v>789.74186212141001</v>
      </c>
      <c r="Q705">
        <v>817.42276585952698</v>
      </c>
      <c r="R705">
        <v>59.6378333818123</v>
      </c>
      <c r="S705">
        <f>(Table2[[#This Row],[Close Price]]-Table2[[#This Row],[20D EMA]])/Table2[[#This Row],[20D EMA]]</f>
        <v>1.7314351673720661E-2</v>
      </c>
      <c r="T705">
        <f>(Table2[[#This Row],[Close Price]]-Table2[[#This Row],[50D EMA]])/Table2[[#This Row],[50D EMA]]</f>
        <v>4.3788205291546319E-3</v>
      </c>
      <c r="U705">
        <f>(Table2[[#This Row],[Close Price]]-Table2[[#This Row],[200D EMA]])/Table2[[#This Row],[200D EMA]]</f>
        <v>-2.9633094245982355E-2</v>
      </c>
      <c r="V705">
        <v>0.87869513984789005</v>
      </c>
      <c r="W705">
        <v>780</v>
      </c>
      <c r="X705">
        <v>795</v>
      </c>
      <c r="Y705">
        <v>754.25</v>
      </c>
      <c r="Z705">
        <v>795</v>
      </c>
      <c r="AA705">
        <v>754.25</v>
      </c>
      <c r="AB705">
        <v>795</v>
      </c>
      <c r="AC705" s="1">
        <f>(Table2[[#This Row],[Close Price]]/Table2[[#This Row],[Day Low]])-1</f>
        <v>1.6923076923077041E-2</v>
      </c>
      <c r="AD705" s="1">
        <f>(Table2[[#This Row],[Day High]]/Table2[[#This Row],[Close Price]])-1</f>
        <v>2.2692889561271024E-3</v>
      </c>
      <c r="AE705" s="1">
        <f>(Table2[[#This Row],[Close Price]]/Table2[[#This Row],[Current Week Low]])-1</f>
        <v>5.1640702684786266E-2</v>
      </c>
      <c r="AF705" s="1">
        <f>(Table2[[#This Row],[Current Week High]]/Table2[[#This Row],[Close Price]])-1</f>
        <v>2.2692889561271024E-3</v>
      </c>
      <c r="AG705" s="1">
        <f>(Table2[[#This Row],[Close Price]]/Table2[[#This Row],[Current Month Low]])-1</f>
        <v>5.1640702684786266E-2</v>
      </c>
      <c r="AH705" s="1">
        <f>(Table2[[#This Row],[Current Month High]]/Table2[[#This Row],[Close Price]])-1</f>
        <v>2.2692889561271024E-3</v>
      </c>
      <c r="AI705">
        <v>21.1548159354513</v>
      </c>
      <c r="AJ705">
        <v>7.0445344129554703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-0.01</v>
      </c>
      <c r="AM705" t="s">
        <v>3202</v>
      </c>
      <c r="AN705">
        <v>2.4300000000000002</v>
      </c>
      <c r="AO705" t="s">
        <v>3203</v>
      </c>
      <c r="AP705">
        <v>-0.12446977898837799</v>
      </c>
      <c r="AQ705">
        <f>(Table2[[#This Row],[Sharpe Ratio]]-AVERAGE(Table2[Sharpe Ratio]))/_xlfn.STDEV.P(Table2[Sharpe Ratio])</f>
        <v>-2.2400171597969698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646</v>
      </c>
      <c r="AT705">
        <f>_xlfn.RANK.AVG(Table2[[#This Row],[6M Return vs Nifty Z-Score]],Table2[6M Return vs Nifty Z-Score])</f>
        <v>565</v>
      </c>
      <c r="AU705">
        <f>_xlfn.RANK.AVG(Table2[[#This Row],[Sharpe Ratio Z-Score]],Table2[Sharpe Ratio Z-Score])</f>
        <v>731</v>
      </c>
      <c r="AV705">
        <f>(Table2[[#This Row],[Rank 1Y]]+Table2[[#This Row],[Rank 6M]]+Table2[[#This Row],[Rank Sharpe]])/3</f>
        <v>647.33333333333337</v>
      </c>
    </row>
    <row r="706" spans="1:48" hidden="1" x14ac:dyDescent="0.3">
      <c r="A706" t="s">
        <v>2164</v>
      </c>
      <c r="B706" t="s">
        <v>2165</v>
      </c>
      <c r="C706" t="s">
        <v>3170</v>
      </c>
      <c r="D706" t="s">
        <v>136</v>
      </c>
      <c r="E706">
        <v>2795.44216302</v>
      </c>
      <c r="F706">
        <v>372.2</v>
      </c>
      <c r="G706">
        <v>-48.440986657137202</v>
      </c>
      <c r="H706">
        <f>(Table2[[#This Row],[1Y Return vs Nifty]]-AVERAGE(Table2[1Y Return vs Nifty]))/_xlfn.STDEV.P(Table2[1Y Return vs Nifty])</f>
        <v>-1.2765835099928351</v>
      </c>
      <c r="I706">
        <v>-2.8497722840740098</v>
      </c>
      <c r="J706">
        <f>(Table2[[#This Row],[1M Return vs Nifty]]-AVERAGE(Table2[1M Return vs Nifty]))/_xlfn.STDEV.P(Table2[1M Return vs Nifty])</f>
        <v>-0.37721618082969144</v>
      </c>
      <c r="K706">
        <v>-35.467423715970398</v>
      </c>
      <c r="L706">
        <f>(Table2[[#This Row],[6M Return vs Nifty]]-AVERAGE(Table2[6M Return vs Nifty]))/_xlfn.STDEV.P(Table2[6M Return vs Nifty])</f>
        <v>-1.4446279823920742</v>
      </c>
      <c r="M706">
        <v>-0.273395881186626</v>
      </c>
      <c r="N706">
        <f>(Table2[[#This Row],[1W Return vs Nifty]]-AVERAGE(Table2[1W Return vs Nifty]))/_xlfn.STDEV.P(Table2[1W Return vs Nifty])</f>
        <v>-0.80560674636963747</v>
      </c>
      <c r="O706">
        <v>375.38</v>
      </c>
      <c r="P706">
        <v>389.13464983980202</v>
      </c>
      <c r="Q706">
        <v>425.13341609423099</v>
      </c>
      <c r="R706">
        <v>45.152305110140297</v>
      </c>
      <c r="S706">
        <f>(Table2[[#This Row],[Close Price]]-Table2[[#This Row],[20D EMA]])/Table2[[#This Row],[20D EMA]]</f>
        <v>-8.4714156321594302E-3</v>
      </c>
      <c r="T706">
        <f>(Table2[[#This Row],[Close Price]]-Table2[[#This Row],[50D EMA]])/Table2[[#This Row],[50D EMA]]</f>
        <v>-4.3518740484235083E-2</v>
      </c>
      <c r="U706">
        <f>(Table2[[#This Row],[Close Price]]-Table2[[#This Row],[200D EMA]])/Table2[[#This Row],[200D EMA]]</f>
        <v>-0.12451012809234994</v>
      </c>
      <c r="V706">
        <v>0.29607971208127798</v>
      </c>
      <c r="W706">
        <v>367.05</v>
      </c>
      <c r="X706">
        <v>382.8</v>
      </c>
      <c r="Y706">
        <v>357.15</v>
      </c>
      <c r="Z706">
        <v>382.8</v>
      </c>
      <c r="AA706">
        <v>357.15</v>
      </c>
      <c r="AB706">
        <v>382.8</v>
      </c>
      <c r="AC706" s="1">
        <f>(Table2[[#This Row],[Close Price]]/Table2[[#This Row],[Day Low]])-1</f>
        <v>1.4030785996458128E-2</v>
      </c>
      <c r="AD706" s="1">
        <f>(Table2[[#This Row],[Day High]]/Table2[[#This Row],[Close Price]])-1</f>
        <v>2.8479312197743134E-2</v>
      </c>
      <c r="AE706" s="1">
        <f>(Table2[[#This Row],[Close Price]]/Table2[[#This Row],[Current Week Low]])-1</f>
        <v>4.2139157216855683E-2</v>
      </c>
      <c r="AF706" s="1">
        <f>(Table2[[#This Row],[Current Week High]]/Table2[[#This Row],[Close Price]])-1</f>
        <v>2.8479312197743134E-2</v>
      </c>
      <c r="AG706" s="1">
        <f>(Table2[[#This Row],[Close Price]]/Table2[[#This Row],[Current Month Low]])-1</f>
        <v>4.2139157216855683E-2</v>
      </c>
      <c r="AH706" s="1">
        <f>(Table2[[#This Row],[Current Month High]]/Table2[[#This Row],[Close Price]])-1</f>
        <v>2.8479312197743134E-2</v>
      </c>
      <c r="AI706">
        <v>57.173562600752199</v>
      </c>
      <c r="AJ706">
        <v>7.8840579710144798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-0.01</v>
      </c>
      <c r="AM706" t="s">
        <v>3202</v>
      </c>
      <c r="AN706">
        <v>-0.71</v>
      </c>
      <c r="AO706" t="s">
        <v>3202</v>
      </c>
      <c r="AP706">
        <v>8.3650891864070001E-3</v>
      </c>
      <c r="AQ706">
        <f>(Table2[[#This Row],[Sharpe Ratio]]-AVERAGE(Table2[Sharpe Ratio]))/_xlfn.STDEV.P(Table2[Sharpe Ratio])</f>
        <v>-0.65529153106272908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713</v>
      </c>
      <c r="AT706">
        <f>_xlfn.RANK.AVG(Table2[[#This Row],[6M Return vs Nifty Z-Score]],Table2[6M Return vs Nifty Z-Score])</f>
        <v>726</v>
      </c>
      <c r="AU706">
        <f>_xlfn.RANK.AVG(Table2[[#This Row],[Sharpe Ratio Z-Score]],Table2[Sharpe Ratio Z-Score])</f>
        <v>504</v>
      </c>
      <c r="AV706">
        <f>(Table2[[#This Row],[Rank 1Y]]+Table2[[#This Row],[Rank 6M]]+Table2[[#This Row],[Rank Sharpe]])/3</f>
        <v>647.66666666666663</v>
      </c>
    </row>
    <row r="707" spans="1:48" hidden="1" x14ac:dyDescent="0.3">
      <c r="A707" t="s">
        <v>1351</v>
      </c>
      <c r="B707" t="s">
        <v>1352</v>
      </c>
      <c r="C707" t="s">
        <v>3160</v>
      </c>
      <c r="D707" t="s">
        <v>46</v>
      </c>
      <c r="E707">
        <v>8500.4252322749999</v>
      </c>
      <c r="F707">
        <v>320.2</v>
      </c>
      <c r="G707">
        <v>-25.899184768168698</v>
      </c>
      <c r="H707">
        <f>(Table2[[#This Row],[1Y Return vs Nifty]]-AVERAGE(Table2[1Y Return vs Nifty]))/_xlfn.STDEV.P(Table2[1Y Return vs Nifty])</f>
        <v>-0.87754802718369962</v>
      </c>
      <c r="I707">
        <v>-20.0496987842109</v>
      </c>
      <c r="J707">
        <f>(Table2[[#This Row],[1M Return vs Nifty]]-AVERAGE(Table2[1M Return vs Nifty]))/_xlfn.STDEV.P(Table2[1M Return vs Nifty])</f>
        <v>-2.1863479870024118</v>
      </c>
      <c r="K707">
        <v>-33.084066289037501</v>
      </c>
      <c r="L707">
        <f>(Table2[[#This Row],[6M Return vs Nifty]]-AVERAGE(Table2[6M Return vs Nifty]))/_xlfn.STDEV.P(Table2[6M Return vs Nifty])</f>
        <v>-1.367309388558259</v>
      </c>
      <c r="M707">
        <v>2.92851461653279</v>
      </c>
      <c r="N707">
        <f>(Table2[[#This Row],[1W Return vs Nifty]]-AVERAGE(Table2[1W Return vs Nifty]))/_xlfn.STDEV.P(Table2[1W Return vs Nifty])</f>
        <v>7.2995240168525957E-3</v>
      </c>
      <c r="O707">
        <v>353.08</v>
      </c>
      <c r="P707">
        <v>397.696356646391</v>
      </c>
      <c r="Q707">
        <v>426.235550056546</v>
      </c>
      <c r="R707">
        <v>42.626052464945801</v>
      </c>
      <c r="S707">
        <f>(Table2[[#This Row],[Close Price]]-Table2[[#This Row],[20D EMA]])/Table2[[#This Row],[20D EMA]]</f>
        <v>-9.3123371473886926E-2</v>
      </c>
      <c r="T707">
        <f>(Table2[[#This Row],[Close Price]]-Table2[[#This Row],[50D EMA]])/Table2[[#This Row],[50D EMA]]</f>
        <v>-0.19486312949881099</v>
      </c>
      <c r="U707">
        <f>(Table2[[#This Row],[Close Price]]-Table2[[#This Row],[200D EMA]])/Table2[[#This Row],[200D EMA]]</f>
        <v>-0.24877218721544681</v>
      </c>
      <c r="V707">
        <v>0.75210009677626599</v>
      </c>
      <c r="W707">
        <v>318.60000000000002</v>
      </c>
      <c r="X707">
        <v>332.8</v>
      </c>
      <c r="Y707">
        <v>307.64999999999998</v>
      </c>
      <c r="Z707">
        <v>334.45</v>
      </c>
      <c r="AA707">
        <v>307.64999999999998</v>
      </c>
      <c r="AB707">
        <v>334.45</v>
      </c>
      <c r="AC707" s="1">
        <f>(Table2[[#This Row],[Close Price]]/Table2[[#This Row],[Day Low]])-1</f>
        <v>5.0219711236658693E-3</v>
      </c>
      <c r="AD707" s="1">
        <f>(Table2[[#This Row],[Day High]]/Table2[[#This Row],[Close Price]])-1</f>
        <v>3.9350405996252391E-2</v>
      </c>
      <c r="AE707" s="1">
        <f>(Table2[[#This Row],[Close Price]]/Table2[[#This Row],[Current Week Low]])-1</f>
        <v>4.0793109052494669E-2</v>
      </c>
      <c r="AF707" s="1">
        <f>(Table2[[#This Row],[Current Week High]]/Table2[[#This Row],[Close Price]])-1</f>
        <v>4.4503435352904352E-2</v>
      </c>
      <c r="AG707" s="1">
        <f>(Table2[[#This Row],[Close Price]]/Table2[[#This Row],[Current Month Low]])-1</f>
        <v>4.0793109052494669E-2</v>
      </c>
      <c r="AH707" s="1">
        <f>(Table2[[#This Row],[Current Month High]]/Table2[[#This Row],[Close Price]])-1</f>
        <v>4.4503435352904352E-2</v>
      </c>
      <c r="AI707">
        <v>79.512804497189194</v>
      </c>
      <c r="AJ707">
        <v>7.09030100334446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-0.27</v>
      </c>
      <c r="AM707" t="s">
        <v>3202</v>
      </c>
      <c r="AN707">
        <v>-6.46</v>
      </c>
      <c r="AO707" t="s">
        <v>3202</v>
      </c>
      <c r="AP707">
        <v>-1.2303973562492999E-2</v>
      </c>
      <c r="AQ707">
        <f>(Table2[[#This Row],[Sharpe Ratio]]-AVERAGE(Table2[Sharpe Ratio]))/_xlfn.STDEV.P(Table2[Sharpe Ratio])</f>
        <v>-0.90187432901453679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624</v>
      </c>
      <c r="AT707">
        <f>_xlfn.RANK.AVG(Table2[[#This Row],[6M Return vs Nifty Z-Score]],Table2[6M Return vs Nifty Z-Score])</f>
        <v>718</v>
      </c>
      <c r="AU707">
        <f>_xlfn.RANK.AVG(Table2[[#This Row],[Sharpe Ratio Z-Score]],Table2[Sharpe Ratio Z-Score])</f>
        <v>602</v>
      </c>
      <c r="AV707">
        <f>(Table2[[#This Row],[Rank 1Y]]+Table2[[#This Row],[Rank 6M]]+Table2[[#This Row],[Rank Sharpe]])/3</f>
        <v>648</v>
      </c>
    </row>
    <row r="708" spans="1:48" hidden="1" x14ac:dyDescent="0.3">
      <c r="A708" t="s">
        <v>1776</v>
      </c>
      <c r="B708" t="s">
        <v>1777</v>
      </c>
      <c r="C708" t="s">
        <v>3157</v>
      </c>
      <c r="D708" t="s">
        <v>405</v>
      </c>
      <c r="E708">
        <v>4605.2264402049996</v>
      </c>
      <c r="F708">
        <v>42.2</v>
      </c>
      <c r="G708">
        <v>-42.434643886326398</v>
      </c>
      <c r="H708">
        <f>(Table2[[#This Row],[1Y Return vs Nifty]]-AVERAGE(Table2[1Y Return vs Nifty]))/_xlfn.STDEV.P(Table2[1Y Return vs Nifty])</f>
        <v>-1.1702590954995744</v>
      </c>
      <c r="I708">
        <v>-7.0969136023127</v>
      </c>
      <c r="J708">
        <f>(Table2[[#This Row],[1M Return vs Nifty]]-AVERAGE(Table2[1M Return vs Nifty]))/_xlfn.STDEV.P(Table2[1M Return vs Nifty])</f>
        <v>-0.82394125515339844</v>
      </c>
      <c r="K708">
        <v>-29.330616272542802</v>
      </c>
      <c r="L708">
        <f>(Table2[[#This Row],[6M Return vs Nifty]]-AVERAGE(Table2[6M Return vs Nifty]))/_xlfn.STDEV.P(Table2[6M Return vs Nifty])</f>
        <v>-1.2455435661006731</v>
      </c>
      <c r="M708">
        <v>2.0750686016483999</v>
      </c>
      <c r="N708">
        <f>(Table2[[#This Row],[1W Return vs Nifty]]-AVERAGE(Table2[1W Return vs Nifty]))/_xlfn.STDEV.P(Table2[1W Return vs Nifty])</f>
        <v>-0.20937474512028484</v>
      </c>
      <c r="O708">
        <v>42.18</v>
      </c>
      <c r="P708">
        <v>44.415829949385099</v>
      </c>
      <c r="Q708">
        <v>48.905091307075402</v>
      </c>
      <c r="R708">
        <v>51.343807771217001</v>
      </c>
      <c r="S708">
        <f>(Table2[[#This Row],[Close Price]]-Table2[[#This Row],[20D EMA]])/Table2[[#This Row],[20D EMA]]</f>
        <v>4.7415836889528511E-4</v>
      </c>
      <c r="T708">
        <f>(Table2[[#This Row],[Close Price]]-Table2[[#This Row],[50D EMA]])/Table2[[#This Row],[50D EMA]]</f>
        <v>-4.9888293248379852E-2</v>
      </c>
      <c r="U708">
        <f>(Table2[[#This Row],[Close Price]]-Table2[[#This Row],[200D EMA]])/Table2[[#This Row],[200D EMA]]</f>
        <v>-0.13710415680392221</v>
      </c>
      <c r="V708">
        <v>0.95482688370319602</v>
      </c>
      <c r="W708">
        <v>41.9</v>
      </c>
      <c r="X708">
        <v>42.96</v>
      </c>
      <c r="Y708">
        <v>40.659999999999997</v>
      </c>
      <c r="Z708">
        <v>42.98</v>
      </c>
      <c r="AA708">
        <v>40.659999999999997</v>
      </c>
      <c r="AB708">
        <v>42.98</v>
      </c>
      <c r="AC708" s="1">
        <f>(Table2[[#This Row],[Close Price]]/Table2[[#This Row],[Day Low]])-1</f>
        <v>7.1599045346062429E-3</v>
      </c>
      <c r="AD708" s="1">
        <f>(Table2[[#This Row],[Day High]]/Table2[[#This Row],[Close Price]])-1</f>
        <v>1.8009478672985635E-2</v>
      </c>
      <c r="AE708" s="1">
        <f>(Table2[[#This Row],[Close Price]]/Table2[[#This Row],[Current Week Low]])-1</f>
        <v>3.7875061485489692E-2</v>
      </c>
      <c r="AF708" s="1">
        <f>(Table2[[#This Row],[Current Week High]]/Table2[[#This Row],[Close Price]])-1</f>
        <v>1.8483412322274795E-2</v>
      </c>
      <c r="AG708" s="1">
        <f>(Table2[[#This Row],[Close Price]]/Table2[[#This Row],[Current Month Low]])-1</f>
        <v>3.7875061485489692E-2</v>
      </c>
      <c r="AH708" s="1">
        <f>(Table2[[#This Row],[Current Month High]]/Table2[[#This Row],[Close Price]])-1</f>
        <v>1.8483412322274795E-2</v>
      </c>
      <c r="AI708">
        <v>61.848341232227398</v>
      </c>
      <c r="AJ708">
        <v>9.0721116567588709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-0.18</v>
      </c>
      <c r="AM708" t="s">
        <v>3202</v>
      </c>
      <c r="AN708">
        <v>5.63</v>
      </c>
      <c r="AO708" t="s">
        <v>3203</v>
      </c>
      <c r="AQ708">
        <f>(Table2[[#This Row],[Sharpe Ratio]]-AVERAGE(Table2[Sharpe Ratio]))/_xlfn.STDEV.P(Table2[Sharpe Ratio])</f>
        <v>-0.75508740094610949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697</v>
      </c>
      <c r="AT708">
        <f>_xlfn.RANK.AVG(Table2[[#This Row],[6M Return vs Nifty Z-Score]],Table2[6M Return vs Nifty Z-Score])</f>
        <v>707</v>
      </c>
      <c r="AU708">
        <f>_xlfn.RANK.AVG(Table2[[#This Row],[Sharpe Ratio Z-Score]],Table2[Sharpe Ratio Z-Score])</f>
        <v>547.5</v>
      </c>
      <c r="AV708">
        <f>(Table2[[#This Row],[Rank 1Y]]+Table2[[#This Row],[Rank 6M]]+Table2[[#This Row],[Rank Sharpe]])/3</f>
        <v>650.5</v>
      </c>
    </row>
    <row r="709" spans="1:48" hidden="1" x14ac:dyDescent="0.3">
      <c r="A709" t="s">
        <v>2335</v>
      </c>
      <c r="B709" t="s">
        <v>2336</v>
      </c>
      <c r="C709" t="s">
        <v>3171</v>
      </c>
      <c r="D709" t="s">
        <v>396</v>
      </c>
      <c r="E709">
        <v>2347.1474565479998</v>
      </c>
      <c r="F709">
        <v>206.02</v>
      </c>
      <c r="G709">
        <v>-54.917698356635199</v>
      </c>
      <c r="H709">
        <f>(Table2[[#This Row],[1Y Return vs Nifty]]-AVERAGE(Table2[1Y Return vs Nifty]))/_xlfn.STDEV.P(Table2[1Y Return vs Nifty])</f>
        <v>-1.3912344058153883</v>
      </c>
      <c r="I709">
        <v>1.94615444075533</v>
      </c>
      <c r="J709">
        <f>(Table2[[#This Row],[1M Return vs Nifty]]-AVERAGE(Table2[1M Return vs Nifty]))/_xlfn.STDEV.P(Table2[1M Return vs Nifty])</f>
        <v>0.12723153165870016</v>
      </c>
      <c r="K709">
        <v>-12.992814743248999</v>
      </c>
      <c r="L709">
        <f>(Table2[[#This Row],[6M Return vs Nifty]]-AVERAGE(Table2[6M Return vs Nifty]))/_xlfn.STDEV.P(Table2[6M Return vs Nifty])</f>
        <v>-0.71552829172088239</v>
      </c>
      <c r="M709">
        <v>8.6597220804107007</v>
      </c>
      <c r="N709">
        <f>(Table2[[#This Row],[1W Return vs Nifty]]-AVERAGE(Table2[1W Return vs Nifty]))/_xlfn.STDEV.P(Table2[1W Return vs Nifty])</f>
        <v>1.4623478420727654</v>
      </c>
      <c r="O709">
        <v>196.19</v>
      </c>
      <c r="P709">
        <v>202.55492402209299</v>
      </c>
      <c r="Q709">
        <v>233.83313637997699</v>
      </c>
      <c r="R709">
        <v>70.338827788642405</v>
      </c>
      <c r="S709">
        <f>(Table2[[#This Row],[Close Price]]-Table2[[#This Row],[20D EMA]])/Table2[[#This Row],[20D EMA]]</f>
        <v>5.0104490544880025E-2</v>
      </c>
      <c r="T709">
        <f>(Table2[[#This Row],[Close Price]]-Table2[[#This Row],[50D EMA]])/Table2[[#This Row],[50D EMA]]</f>
        <v>1.7106846425165544E-2</v>
      </c>
      <c r="U709">
        <f>(Table2[[#This Row],[Close Price]]-Table2[[#This Row],[200D EMA]])/Table2[[#This Row],[200D EMA]]</f>
        <v>-0.11894437550878527</v>
      </c>
      <c r="V709">
        <v>1.01888290149929</v>
      </c>
      <c r="W709">
        <v>204.42</v>
      </c>
      <c r="X709">
        <v>214.15</v>
      </c>
      <c r="Y709">
        <v>184.98</v>
      </c>
      <c r="Z709">
        <v>214.15</v>
      </c>
      <c r="AA709">
        <v>184.98</v>
      </c>
      <c r="AB709">
        <v>214.15</v>
      </c>
      <c r="AC709" s="1">
        <f>(Table2[[#This Row],[Close Price]]/Table2[[#This Row],[Day Low]])-1</f>
        <v>7.8270227962040639E-3</v>
      </c>
      <c r="AD709" s="1">
        <f>(Table2[[#This Row],[Day High]]/Table2[[#This Row],[Close Price]])-1</f>
        <v>3.9462188137074028E-2</v>
      </c>
      <c r="AE709" s="1">
        <f>(Table2[[#This Row],[Close Price]]/Table2[[#This Row],[Current Week Low]])-1</f>
        <v>0.11374202616499085</v>
      </c>
      <c r="AF709" s="1">
        <f>(Table2[[#This Row],[Current Week High]]/Table2[[#This Row],[Close Price]])-1</f>
        <v>3.9462188137074028E-2</v>
      </c>
      <c r="AG709" s="1">
        <f>(Table2[[#This Row],[Close Price]]/Table2[[#This Row],[Current Month Low]])-1</f>
        <v>0.11374202616499085</v>
      </c>
      <c r="AH709" s="1">
        <f>(Table2[[#This Row],[Current Month High]]/Table2[[#This Row],[Close Price]])-1</f>
        <v>3.9462188137074028E-2</v>
      </c>
      <c r="AI709">
        <v>109.567032326958</v>
      </c>
      <c r="AJ709">
        <v>18.743515850144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0.02</v>
      </c>
      <c r="AM709" t="s">
        <v>3203</v>
      </c>
      <c r="AN709">
        <v>7.21</v>
      </c>
      <c r="AO709" t="s">
        <v>3203</v>
      </c>
      <c r="AP709">
        <v>-3.9938371071041E-2</v>
      </c>
      <c r="AQ709">
        <f>(Table2[[#This Row],[Sharpe Ratio]]-AVERAGE(Table2[Sharpe Ratio]))/_xlfn.STDEV.P(Table2[Sharpe Ratio])</f>
        <v>-1.2315538669864694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725</v>
      </c>
      <c r="AT709">
        <f>_xlfn.RANK.AVG(Table2[[#This Row],[6M Return vs Nifty Z-Score]],Table2[6M Return vs Nifty Z-Score])</f>
        <v>573</v>
      </c>
      <c r="AU709">
        <f>_xlfn.RANK.AVG(Table2[[#This Row],[Sharpe Ratio Z-Score]],Table2[Sharpe Ratio Z-Score])</f>
        <v>656</v>
      </c>
      <c r="AV709">
        <f>(Table2[[#This Row],[Rank 1Y]]+Table2[[#This Row],[Rank 6M]]+Table2[[#This Row],[Rank Sharpe]])/3</f>
        <v>651.33333333333337</v>
      </c>
    </row>
    <row r="710" spans="1:48" hidden="1" x14ac:dyDescent="0.3">
      <c r="A710" t="s">
        <v>2061</v>
      </c>
      <c r="B710" t="s">
        <v>2062</v>
      </c>
      <c r="C710" t="s">
        <v>3169</v>
      </c>
      <c r="D710" t="s">
        <v>1462</v>
      </c>
      <c r="E710">
        <v>3193.9736450159999</v>
      </c>
      <c r="F710">
        <v>118.5</v>
      </c>
      <c r="G710">
        <v>-42.002202777351002</v>
      </c>
      <c r="H710">
        <f>(Table2[[#This Row],[1Y Return vs Nifty]]-AVERAGE(Table2[1Y Return vs Nifty]))/_xlfn.STDEV.P(Table2[1Y Return vs Nifty])</f>
        <v>-1.1626040132858069</v>
      </c>
      <c r="I710">
        <v>-3.2276604925532699</v>
      </c>
      <c r="J710">
        <f>(Table2[[#This Row],[1M Return vs Nifty]]-AVERAGE(Table2[1M Return vs Nifty]))/_xlfn.STDEV.P(Table2[1M Return vs Nifty])</f>
        <v>-0.41696341911771645</v>
      </c>
      <c r="K710">
        <v>-9.9194098092686698</v>
      </c>
      <c r="L710">
        <f>(Table2[[#This Row],[6M Return vs Nifty]]-AVERAGE(Table2[6M Return vs Nifty]))/_xlfn.STDEV.P(Table2[6M Return vs Nifty])</f>
        <v>-0.61582383904754912</v>
      </c>
      <c r="M710">
        <v>2.4022662364987601</v>
      </c>
      <c r="N710">
        <f>(Table2[[#This Row],[1W Return vs Nifty]]-AVERAGE(Table2[1W Return vs Nifty]))/_xlfn.STDEV.P(Table2[1W Return vs Nifty])</f>
        <v>-0.12630527481031401</v>
      </c>
      <c r="O710">
        <v>118.78</v>
      </c>
      <c r="P710">
        <v>123.055355680744</v>
      </c>
      <c r="Q710">
        <v>132.85973861461</v>
      </c>
      <c r="R710">
        <v>56.806387471452098</v>
      </c>
      <c r="S710">
        <f>(Table2[[#This Row],[Close Price]]-Table2[[#This Row],[20D EMA]])/Table2[[#This Row],[20D EMA]]</f>
        <v>-2.3572992086209896E-3</v>
      </c>
      <c r="T710">
        <f>(Table2[[#This Row],[Close Price]]-Table2[[#This Row],[50D EMA]])/Table2[[#This Row],[50D EMA]]</f>
        <v>-3.7018751890510633E-2</v>
      </c>
      <c r="U710">
        <f>(Table2[[#This Row],[Close Price]]-Table2[[#This Row],[200D EMA]])/Table2[[#This Row],[200D EMA]]</f>
        <v>-0.10808194238785683</v>
      </c>
      <c r="V710">
        <v>0.53181777967143895</v>
      </c>
      <c r="W710">
        <v>112.28</v>
      </c>
      <c r="X710">
        <v>119.97</v>
      </c>
      <c r="Y710">
        <v>112.28</v>
      </c>
      <c r="Z710">
        <v>119.97</v>
      </c>
      <c r="AA710">
        <v>112.28</v>
      </c>
      <c r="AB710">
        <v>119.97</v>
      </c>
      <c r="AC710" s="1">
        <f>(Table2[[#This Row],[Close Price]]/Table2[[#This Row],[Day Low]])-1</f>
        <v>5.5397221232632798E-2</v>
      </c>
      <c r="AD710" s="1">
        <f>(Table2[[#This Row],[Day High]]/Table2[[#This Row],[Close Price]])-1</f>
        <v>1.2405063291139218E-2</v>
      </c>
      <c r="AE710" s="1">
        <f>(Table2[[#This Row],[Close Price]]/Table2[[#This Row],[Current Week Low]])-1</f>
        <v>5.5397221232632798E-2</v>
      </c>
      <c r="AF710" s="1">
        <f>(Table2[[#This Row],[Current Week High]]/Table2[[#This Row],[Close Price]])-1</f>
        <v>1.2405063291139218E-2</v>
      </c>
      <c r="AG710" s="1">
        <f>(Table2[[#This Row],[Close Price]]/Table2[[#This Row],[Current Month Low]])-1</f>
        <v>5.5397221232632798E-2</v>
      </c>
      <c r="AH710" s="1">
        <f>(Table2[[#This Row],[Current Month High]]/Table2[[#This Row],[Close Price]])-1</f>
        <v>1.2405063291139218E-2</v>
      </c>
      <c r="AI710">
        <v>34.852320675105403</v>
      </c>
      <c r="AJ710">
        <v>13.451412158927701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</v>
      </c>
      <c r="AM710" t="s">
        <v>3202</v>
      </c>
      <c r="AN710">
        <v>2.21</v>
      </c>
      <c r="AO710" t="s">
        <v>3203</v>
      </c>
      <c r="AP710">
        <v>-0.11487611632794199</v>
      </c>
      <c r="AQ710">
        <f>(Table2[[#This Row],[Sharpe Ratio]]-AVERAGE(Table2[Sharpe Ratio]))/_xlfn.STDEV.P(Table2[Sharpe Ratio])</f>
        <v>-2.1255643560992312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694</v>
      </c>
      <c r="AT710">
        <f>_xlfn.RANK.AVG(Table2[[#This Row],[6M Return vs Nifty Z-Score]],Table2[6M Return vs Nifty Z-Score])</f>
        <v>542</v>
      </c>
      <c r="AU710">
        <f>_xlfn.RANK.AVG(Table2[[#This Row],[Sharpe Ratio Z-Score]],Table2[Sharpe Ratio Z-Score])</f>
        <v>730</v>
      </c>
      <c r="AV710">
        <f>(Table2[[#This Row],[Rank 1Y]]+Table2[[#This Row],[Rank 6M]]+Table2[[#This Row],[Rank Sharpe]])/3</f>
        <v>655.33333333333337</v>
      </c>
    </row>
    <row r="711" spans="1:48" hidden="1" x14ac:dyDescent="0.3">
      <c r="A711" t="s">
        <v>106</v>
      </c>
      <c r="B711" t="s">
        <v>107</v>
      </c>
      <c r="C711" t="s">
        <v>3169</v>
      </c>
      <c r="D711" t="s">
        <v>108</v>
      </c>
      <c r="E711">
        <v>255237.03126163999</v>
      </c>
      <c r="F711">
        <v>3889.1</v>
      </c>
      <c r="G711">
        <v>-18.2414140104189</v>
      </c>
      <c r="H711">
        <f>(Table2[[#This Row],[1Y Return vs Nifty]]-AVERAGE(Table2[1Y Return vs Nifty]))/_xlfn.STDEV.P(Table2[1Y Return vs Nifty])</f>
        <v>-0.74198999741254024</v>
      </c>
      <c r="I711">
        <v>-14.8545318234896</v>
      </c>
      <c r="J711">
        <f>(Table2[[#This Row],[1M Return vs Nifty]]-AVERAGE(Table2[1M Return vs Nifty]))/_xlfn.STDEV.P(Table2[1M Return vs Nifty])</f>
        <v>-1.639907175935936</v>
      </c>
      <c r="K711">
        <v>-25.056077162076299</v>
      </c>
      <c r="L711">
        <f>(Table2[[#This Row],[6M Return vs Nifty]]-AVERAGE(Table2[6M Return vs Nifty]))/_xlfn.STDEV.P(Table2[6M Return vs Nifty])</f>
        <v>-1.1068730714555481</v>
      </c>
      <c r="M711">
        <v>0.162652035701739</v>
      </c>
      <c r="N711">
        <f>(Table2[[#This Row],[1W Return vs Nifty]]-AVERAGE(Table2[1W Return vs Nifty]))/_xlfn.STDEV.P(Table2[1W Return vs Nifty])</f>
        <v>-0.69490218855017616</v>
      </c>
      <c r="O711">
        <v>4117.7700000000004</v>
      </c>
      <c r="P711">
        <v>4460.4361130636798</v>
      </c>
      <c r="Q711">
        <v>4524.2519958667399</v>
      </c>
      <c r="R711">
        <v>29.7927314570872</v>
      </c>
      <c r="S711">
        <f>(Table2[[#This Row],[Close Price]]-Table2[[#This Row],[20D EMA]])/Table2[[#This Row],[20D EMA]]</f>
        <v>-5.553248481581062E-2</v>
      </c>
      <c r="T711">
        <f>(Table2[[#This Row],[Close Price]]-Table2[[#This Row],[50D EMA]])/Table2[[#This Row],[50D EMA]]</f>
        <v>-0.12808974247839949</v>
      </c>
      <c r="U711">
        <f>(Table2[[#This Row],[Close Price]]-Table2[[#This Row],[200D EMA]])/Table2[[#This Row],[200D EMA]]</f>
        <v>-0.14038828881481433</v>
      </c>
      <c r="V711">
        <v>0.57545851985083596</v>
      </c>
      <c r="W711">
        <v>3871</v>
      </c>
      <c r="X711">
        <v>3943.2</v>
      </c>
      <c r="Y711">
        <v>3871</v>
      </c>
      <c r="Z711">
        <v>4006.1</v>
      </c>
      <c r="AA711">
        <v>3871</v>
      </c>
      <c r="AB711">
        <v>4010</v>
      </c>
      <c r="AC711" s="1">
        <f>(Table2[[#This Row],[Close Price]]/Table2[[#This Row],[Day Low]])-1</f>
        <v>4.6757943683801706E-3</v>
      </c>
      <c r="AD711" s="1">
        <f>(Table2[[#This Row],[Day High]]/Table2[[#This Row],[Close Price]])-1</f>
        <v>1.3910673420585606E-2</v>
      </c>
      <c r="AE711" s="1">
        <f>(Table2[[#This Row],[Close Price]]/Table2[[#This Row],[Current Week Low]])-1</f>
        <v>4.6757943683801706E-3</v>
      </c>
      <c r="AF711" s="1">
        <f>(Table2[[#This Row],[Current Week High]]/Table2[[#This Row],[Close Price]])-1</f>
        <v>3.0084081149880371E-2</v>
      </c>
      <c r="AG711" s="1">
        <f>(Table2[[#This Row],[Close Price]]/Table2[[#This Row],[Current Month Low]])-1</f>
        <v>4.6757943683801706E-3</v>
      </c>
      <c r="AH711" s="1">
        <f>(Table2[[#This Row],[Current Month High]]/Table2[[#This Row],[Close Price]])-1</f>
        <v>3.1086883854876568E-2</v>
      </c>
      <c r="AI711">
        <v>41.0313440127536</v>
      </c>
      <c r="AJ711">
        <v>6.9609460946094597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-0.21</v>
      </c>
      <c r="AM711" t="s">
        <v>3202</v>
      </c>
      <c r="AN711">
        <v>-2.9</v>
      </c>
      <c r="AO711" t="s">
        <v>3202</v>
      </c>
      <c r="AP711">
        <v>-7.4507664567313003E-2</v>
      </c>
      <c r="AQ711">
        <f>(Table2[[#This Row],[Sharpe Ratio]]-AVERAGE(Table2[Sharpe Ratio]))/_xlfn.STDEV.P(Table2[Sharpe Ratio])</f>
        <v>-1.6439670091344671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587</v>
      </c>
      <c r="AT711">
        <f>_xlfn.RANK.AVG(Table2[[#This Row],[6M Return vs Nifty Z-Score]],Table2[6M Return vs Nifty Z-Score])</f>
        <v>691</v>
      </c>
      <c r="AU711">
        <f>_xlfn.RANK.AVG(Table2[[#This Row],[Sharpe Ratio Z-Score]],Table2[Sharpe Ratio Z-Score])</f>
        <v>700</v>
      </c>
      <c r="AV711">
        <f>(Table2[[#This Row],[Rank 1Y]]+Table2[[#This Row],[Rank 6M]]+Table2[[#This Row],[Rank Sharpe]])/3</f>
        <v>659.33333333333337</v>
      </c>
    </row>
    <row r="712" spans="1:48" hidden="1" x14ac:dyDescent="0.3">
      <c r="A712" t="s">
        <v>1386</v>
      </c>
      <c r="B712" t="s">
        <v>1387</v>
      </c>
      <c r="C712" t="s">
        <v>3171</v>
      </c>
      <c r="D712" t="s">
        <v>475</v>
      </c>
      <c r="E712">
        <v>8087.1647736599998</v>
      </c>
      <c r="F712">
        <v>736.7</v>
      </c>
      <c r="G712">
        <v>-44.849756977495602</v>
      </c>
      <c r="H712">
        <f>(Table2[[#This Row],[1Y Return vs Nifty]]-AVERAGE(Table2[1Y Return vs Nifty]))/_xlfn.STDEV.P(Table2[1Y Return vs Nifty])</f>
        <v>-1.2130114816273663</v>
      </c>
      <c r="I712">
        <v>1.0053848583246601</v>
      </c>
      <c r="J712">
        <f>(Table2[[#This Row],[1M Return vs Nifty]]-AVERAGE(Table2[1M Return vs Nifty]))/_xlfn.STDEV.P(Table2[1M Return vs Nifty])</f>
        <v>2.8279005678917165E-2</v>
      </c>
      <c r="K712">
        <v>-17.442059533975499</v>
      </c>
      <c r="L712">
        <f>(Table2[[#This Row],[6M Return vs Nifty]]-AVERAGE(Table2[6M Return vs Nifty]))/_xlfn.STDEV.P(Table2[6M Return vs Nifty])</f>
        <v>-0.85986642034311767</v>
      </c>
      <c r="M712">
        <v>1.2765933971438399</v>
      </c>
      <c r="N712">
        <f>(Table2[[#This Row],[1W Return vs Nifty]]-AVERAGE(Table2[1W Return vs Nifty]))/_xlfn.STDEV.P(Table2[1W Return vs Nifty])</f>
        <v>-0.4120929350735042</v>
      </c>
      <c r="O712">
        <v>728.8</v>
      </c>
      <c r="P712">
        <v>741.01284711773098</v>
      </c>
      <c r="Q712">
        <v>802.62122454539497</v>
      </c>
      <c r="R712">
        <v>62.1053497360029</v>
      </c>
      <c r="S712">
        <f>(Table2[[#This Row],[Close Price]]-Table2[[#This Row],[20D EMA]])/Table2[[#This Row],[20D EMA]]</f>
        <v>1.0839736553238326E-2</v>
      </c>
      <c r="T712">
        <f>(Table2[[#This Row],[Close Price]]-Table2[[#This Row],[50D EMA]])/Table2[[#This Row],[50D EMA]]</f>
        <v>-5.8202055936092574E-3</v>
      </c>
      <c r="U712">
        <f>(Table2[[#This Row],[Close Price]]-Table2[[#This Row],[200D EMA]])/Table2[[#This Row],[200D EMA]]</f>
        <v>-8.2132421283442558E-2</v>
      </c>
      <c r="V712">
        <v>1.13544070285834</v>
      </c>
      <c r="W712">
        <v>734.1</v>
      </c>
      <c r="X712">
        <v>744.4</v>
      </c>
      <c r="Y712">
        <v>721.15</v>
      </c>
      <c r="Z712">
        <v>744.4</v>
      </c>
      <c r="AA712">
        <v>721.15</v>
      </c>
      <c r="AB712">
        <v>744.4</v>
      </c>
      <c r="AC712" s="1">
        <f>(Table2[[#This Row],[Close Price]]/Table2[[#This Row],[Day Low]])-1</f>
        <v>3.5417518049312147E-3</v>
      </c>
      <c r="AD712" s="1">
        <f>(Table2[[#This Row],[Day High]]/Table2[[#This Row],[Close Price]])-1</f>
        <v>1.0452015745893828E-2</v>
      </c>
      <c r="AE712" s="1">
        <f>(Table2[[#This Row],[Close Price]]/Table2[[#This Row],[Current Week Low]])-1</f>
        <v>2.156278166816894E-2</v>
      </c>
      <c r="AF712" s="1">
        <f>(Table2[[#This Row],[Current Week High]]/Table2[[#This Row],[Close Price]])-1</f>
        <v>1.0452015745893828E-2</v>
      </c>
      <c r="AG712" s="1">
        <f>(Table2[[#This Row],[Close Price]]/Table2[[#This Row],[Current Month Low]])-1</f>
        <v>2.156278166816894E-2</v>
      </c>
      <c r="AH712" s="1">
        <f>(Table2[[#This Row],[Current Month High]]/Table2[[#This Row],[Close Price]])-1</f>
        <v>1.0452015745893828E-2</v>
      </c>
      <c r="AI712">
        <v>50.169675580290402</v>
      </c>
      <c r="AJ712">
        <v>9.4976218787158295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-0.03</v>
      </c>
      <c r="AM712" t="s">
        <v>3202</v>
      </c>
      <c r="AN712">
        <v>4.97</v>
      </c>
      <c r="AO712" t="s">
        <v>3203</v>
      </c>
      <c r="AP712">
        <v>-3.8084653415057998E-2</v>
      </c>
      <c r="AQ712">
        <f>(Table2[[#This Row],[Sharpe Ratio]]-AVERAGE(Table2[Sharpe Ratio]))/_xlfn.STDEV.P(Table2[Sharpe Ratio])</f>
        <v>-1.2094389364848779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704</v>
      </c>
      <c r="AT712">
        <f>_xlfn.RANK.AVG(Table2[[#This Row],[6M Return vs Nifty Z-Score]],Table2[6M Return vs Nifty Z-Score])</f>
        <v>626</v>
      </c>
      <c r="AU712">
        <f>_xlfn.RANK.AVG(Table2[[#This Row],[Sharpe Ratio Z-Score]],Table2[Sharpe Ratio Z-Score])</f>
        <v>652</v>
      </c>
      <c r="AV712">
        <f>(Table2[[#This Row],[Rank 1Y]]+Table2[[#This Row],[Rank 6M]]+Table2[[#This Row],[Rank Sharpe]])/3</f>
        <v>660.66666666666663</v>
      </c>
    </row>
    <row r="713" spans="1:48" hidden="1" x14ac:dyDescent="0.3">
      <c r="A713" t="s">
        <v>1605</v>
      </c>
      <c r="B713" t="s">
        <v>1606</v>
      </c>
      <c r="C713" t="s">
        <v>3158</v>
      </c>
      <c r="D713" t="s">
        <v>723</v>
      </c>
      <c r="E713">
        <v>6034.91924311</v>
      </c>
      <c r="F713">
        <v>122.13</v>
      </c>
      <c r="G713">
        <v>-32.7996899351078</v>
      </c>
      <c r="H713">
        <f>(Table2[[#This Row],[1Y Return vs Nifty]]-AVERAGE(Table2[1Y Return vs Nifty]))/_xlfn.STDEV.P(Table2[1Y Return vs Nifty])</f>
        <v>-0.99970092447555314</v>
      </c>
      <c r="I713">
        <v>1.53993562062737</v>
      </c>
      <c r="J713">
        <f>(Table2[[#This Row],[1M Return vs Nifty]]-AVERAGE(Table2[1M Return vs Nifty]))/_xlfn.STDEV.P(Table2[1M Return vs Nifty])</f>
        <v>8.4504407926305217E-2</v>
      </c>
      <c r="K713">
        <v>-15.6305756102467</v>
      </c>
      <c r="L713">
        <f>(Table2[[#This Row],[6M Return vs Nifty]]-AVERAGE(Table2[6M Return vs Nifty]))/_xlfn.STDEV.P(Table2[6M Return vs Nifty])</f>
        <v>-0.80109999775264806</v>
      </c>
      <c r="M713">
        <v>4.7830640916772902</v>
      </c>
      <c r="N713">
        <f>(Table2[[#This Row],[1W Return vs Nifty]]-AVERAGE(Table2[1W Return vs Nifty]))/_xlfn.STDEV.P(Table2[1W Return vs Nifty])</f>
        <v>0.47813557585550309</v>
      </c>
      <c r="O713">
        <v>120.48</v>
      </c>
      <c r="P713">
        <v>124.177696904139</v>
      </c>
      <c r="Q713">
        <v>133.19141659108399</v>
      </c>
      <c r="R713">
        <v>63.615085906964701</v>
      </c>
      <c r="S713">
        <f>(Table2[[#This Row],[Close Price]]-Table2[[#This Row],[20D EMA]])/Table2[[#This Row],[20D EMA]]</f>
        <v>1.3695219123505905E-2</v>
      </c>
      <c r="T713">
        <f>(Table2[[#This Row],[Close Price]]-Table2[[#This Row],[50D EMA]])/Table2[[#This Row],[50D EMA]]</f>
        <v>-1.649005381151299E-2</v>
      </c>
      <c r="U713">
        <f>(Table2[[#This Row],[Close Price]]-Table2[[#This Row],[200D EMA]])/Table2[[#This Row],[200D EMA]]</f>
        <v>-8.3049019780637001E-2</v>
      </c>
      <c r="V713">
        <v>0.69090326824283999</v>
      </c>
      <c r="W713">
        <v>121.42</v>
      </c>
      <c r="X713">
        <v>124.5</v>
      </c>
      <c r="Y713">
        <v>115.95</v>
      </c>
      <c r="Z713">
        <v>124.5</v>
      </c>
      <c r="AA713">
        <v>115.95</v>
      </c>
      <c r="AB713">
        <v>124.5</v>
      </c>
      <c r="AC713" s="1">
        <f>(Table2[[#This Row],[Close Price]]/Table2[[#This Row],[Day Low]])-1</f>
        <v>5.8474715862295579E-3</v>
      </c>
      <c r="AD713" s="1">
        <f>(Table2[[#This Row],[Day High]]/Table2[[#This Row],[Close Price]])-1</f>
        <v>1.9405551461557424E-2</v>
      </c>
      <c r="AE713" s="1">
        <f>(Table2[[#This Row],[Close Price]]/Table2[[#This Row],[Current Week Low]])-1</f>
        <v>5.3298835705045233E-2</v>
      </c>
      <c r="AF713" s="1">
        <f>(Table2[[#This Row],[Current Week High]]/Table2[[#This Row],[Close Price]])-1</f>
        <v>1.9405551461557424E-2</v>
      </c>
      <c r="AG713" s="1">
        <f>(Table2[[#This Row],[Close Price]]/Table2[[#This Row],[Current Month Low]])-1</f>
        <v>5.3298835705045233E-2</v>
      </c>
      <c r="AH713" s="1">
        <f>(Table2[[#This Row],[Current Month High]]/Table2[[#This Row],[Close Price]])-1</f>
        <v>1.9405551461557424E-2</v>
      </c>
      <c r="AI713">
        <v>33.382461311717002</v>
      </c>
      <c r="AJ713">
        <v>11.534246575342401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-0.08</v>
      </c>
      <c r="AM713" t="s">
        <v>3202</v>
      </c>
      <c r="AN713">
        <v>5.85</v>
      </c>
      <c r="AO713" t="s">
        <v>3203</v>
      </c>
      <c r="AP713">
        <v>-9.7644137548637003E-2</v>
      </c>
      <c r="AQ713">
        <f>(Table2[[#This Row],[Sharpe Ratio]]-AVERAGE(Table2[Sharpe Ratio]))/_xlfn.STDEV.P(Table2[Sharpe Ratio])</f>
        <v>-1.919986116134125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662</v>
      </c>
      <c r="AT713">
        <f>_xlfn.RANK.AVG(Table2[[#This Row],[6M Return vs Nifty Z-Score]],Table2[6M Return vs Nifty Z-Score])</f>
        <v>609</v>
      </c>
      <c r="AU713">
        <f>_xlfn.RANK.AVG(Table2[[#This Row],[Sharpe Ratio Z-Score]],Table2[Sharpe Ratio Z-Score])</f>
        <v>719</v>
      </c>
      <c r="AV713">
        <f>(Table2[[#This Row],[Rank 1Y]]+Table2[[#This Row],[Rank 6M]]+Table2[[#This Row],[Rank Sharpe]])/3</f>
        <v>663.33333333333337</v>
      </c>
    </row>
    <row r="714" spans="1:48" hidden="1" x14ac:dyDescent="0.3">
      <c r="A714" t="s">
        <v>2355</v>
      </c>
      <c r="B714" t="s">
        <v>2356</v>
      </c>
      <c r="C714" t="s">
        <v>3157</v>
      </c>
      <c r="D714" t="s">
        <v>24</v>
      </c>
      <c r="E714">
        <v>2315.1312506879999</v>
      </c>
      <c r="F714">
        <v>45.44</v>
      </c>
      <c r="G714">
        <v>-58.888466511115901</v>
      </c>
      <c r="H714">
        <f>(Table2[[#This Row],[1Y Return vs Nifty]]-AVERAGE(Table2[1Y Return vs Nifty]))/_xlfn.STDEV.P(Table2[1Y Return vs Nifty])</f>
        <v>-1.461525032778167</v>
      </c>
      <c r="I714">
        <v>-3.2400796353003498</v>
      </c>
      <c r="J714">
        <f>(Table2[[#This Row],[1M Return vs Nifty]]-AVERAGE(Table2[1M Return vs Nifty]))/_xlfn.STDEV.P(Table2[1M Return vs Nifty])</f>
        <v>-0.41826969598750208</v>
      </c>
      <c r="K714">
        <v>-33.273312245605403</v>
      </c>
      <c r="L714">
        <f>(Table2[[#This Row],[6M Return vs Nifty]]-AVERAGE(Table2[6M Return vs Nifty]))/_xlfn.STDEV.P(Table2[6M Return vs Nifty])</f>
        <v>-1.3734487242219808</v>
      </c>
      <c r="M714">
        <v>1.42307388049252</v>
      </c>
      <c r="N714">
        <f>(Table2[[#This Row],[1W Return vs Nifty]]-AVERAGE(Table2[1W Return vs Nifty]))/_xlfn.STDEV.P(Table2[1W Return vs Nifty])</f>
        <v>-0.37490423055218858</v>
      </c>
      <c r="O714">
        <v>44.99</v>
      </c>
      <c r="P714">
        <v>46.652348502464399</v>
      </c>
      <c r="Q714">
        <v>55.057845841527502</v>
      </c>
      <c r="R714">
        <v>54.152246656581298</v>
      </c>
      <c r="S714">
        <f>(Table2[[#This Row],[Close Price]]-Table2[[#This Row],[20D EMA]])/Table2[[#This Row],[20D EMA]]</f>
        <v>1.0002222716159052E-2</v>
      </c>
      <c r="T714">
        <f>(Table2[[#This Row],[Close Price]]-Table2[[#This Row],[50D EMA]])/Table2[[#This Row],[50D EMA]]</f>
        <v>-2.5986869715687713E-2</v>
      </c>
      <c r="U714">
        <f>(Table2[[#This Row],[Close Price]]-Table2[[#This Row],[200D EMA]])/Table2[[#This Row],[200D EMA]]</f>
        <v>-0.1746861994784624</v>
      </c>
      <c r="V714">
        <v>0.52033210816994602</v>
      </c>
      <c r="W714">
        <v>45</v>
      </c>
      <c r="X714">
        <v>46.02</v>
      </c>
      <c r="Y714">
        <v>44.01</v>
      </c>
      <c r="Z714">
        <v>46.02</v>
      </c>
      <c r="AA714">
        <v>44.01</v>
      </c>
      <c r="AB714">
        <v>46.02</v>
      </c>
      <c r="AC714" s="1">
        <f>(Table2[[#This Row],[Close Price]]/Table2[[#This Row],[Day Low]])-1</f>
        <v>9.7777777777776631E-3</v>
      </c>
      <c r="AD714" s="1">
        <f>(Table2[[#This Row],[Day High]]/Table2[[#This Row],[Close Price]])-1</f>
        <v>1.2764084507042472E-2</v>
      </c>
      <c r="AE714" s="1">
        <f>(Table2[[#This Row],[Close Price]]/Table2[[#This Row],[Current Week Low]])-1</f>
        <v>3.2492615314701156E-2</v>
      </c>
      <c r="AF714" s="1">
        <f>(Table2[[#This Row],[Current Week High]]/Table2[[#This Row],[Close Price]])-1</f>
        <v>1.2764084507042472E-2</v>
      </c>
      <c r="AG714" s="1">
        <f>(Table2[[#This Row],[Close Price]]/Table2[[#This Row],[Current Month Low]])-1</f>
        <v>3.2492615314701156E-2</v>
      </c>
      <c r="AH714" s="1">
        <f>(Table2[[#This Row],[Current Month High]]/Table2[[#This Row],[Close Price]])-1</f>
        <v>1.2764084507042472E-2</v>
      </c>
      <c r="AI714">
        <v>81.338028169014095</v>
      </c>
      <c r="AJ714">
        <v>8.1647226850749703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-0.16</v>
      </c>
      <c r="AM714" t="s">
        <v>3202</v>
      </c>
      <c r="AN714">
        <v>2.67</v>
      </c>
      <c r="AO714" t="s">
        <v>3203</v>
      </c>
      <c r="AQ714">
        <f>(Table2[[#This Row],[Sharpe Ratio]]-AVERAGE(Table2[Sharpe Ratio]))/_xlfn.STDEV.P(Table2[Sharpe Ratio])</f>
        <v>-0.75508740094610949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729</v>
      </c>
      <c r="AT714">
        <f>_xlfn.RANK.AVG(Table2[[#This Row],[6M Return vs Nifty Z-Score]],Table2[6M Return vs Nifty Z-Score])</f>
        <v>719</v>
      </c>
      <c r="AU714">
        <f>_xlfn.RANK.AVG(Table2[[#This Row],[Sharpe Ratio Z-Score]],Table2[Sharpe Ratio Z-Score])</f>
        <v>547.5</v>
      </c>
      <c r="AV714">
        <f>(Table2[[#This Row],[Rank 1Y]]+Table2[[#This Row],[Rank 6M]]+Table2[[#This Row],[Rank Sharpe]])/3</f>
        <v>665.16666666666663</v>
      </c>
    </row>
    <row r="715" spans="1:48" hidden="1" x14ac:dyDescent="0.3">
      <c r="A715" t="s">
        <v>1702</v>
      </c>
      <c r="B715" t="s">
        <v>1703</v>
      </c>
      <c r="C715" t="s">
        <v>3167</v>
      </c>
      <c r="D715" t="s">
        <v>264</v>
      </c>
      <c r="E715">
        <v>5134.6985256300004</v>
      </c>
      <c r="F715">
        <v>1661.25</v>
      </c>
      <c r="G715">
        <v>-59.432343064200502</v>
      </c>
      <c r="H715">
        <f>(Table2[[#This Row],[1Y Return vs Nifty]]-AVERAGE(Table2[1Y Return vs Nifty]))/_xlfn.STDEV.P(Table2[1Y Return vs Nifty])</f>
        <v>-1.4711527477238338</v>
      </c>
      <c r="I715">
        <v>0.87740757752993903</v>
      </c>
      <c r="J715">
        <f>(Table2[[#This Row],[1M Return vs Nifty]]-AVERAGE(Table2[1M Return vs Nifty]))/_xlfn.STDEV.P(Table2[1M Return vs Nifty])</f>
        <v>1.4818031345603336E-2</v>
      </c>
      <c r="K715">
        <v>-18.647088154690199</v>
      </c>
      <c r="L715">
        <f>(Table2[[#This Row],[6M Return vs Nifty]]-AVERAGE(Table2[6M Return vs Nifty]))/_xlfn.STDEV.P(Table2[6M Return vs Nifty])</f>
        <v>-0.89895880213625168</v>
      </c>
      <c r="M715">
        <v>2.0727155279716398</v>
      </c>
      <c r="N715">
        <f>(Table2[[#This Row],[1W Return vs Nifty]]-AVERAGE(Table2[1W Return vs Nifty]))/_xlfn.STDEV.P(Table2[1W Return vs Nifty])</f>
        <v>-0.20997214731122116</v>
      </c>
      <c r="O715">
        <v>1652.18</v>
      </c>
      <c r="P715">
        <v>1704.5474095607201</v>
      </c>
      <c r="Q715">
        <v>1845.3690646678499</v>
      </c>
      <c r="R715">
        <v>56.8802721415164</v>
      </c>
      <c r="S715">
        <f>(Table2[[#This Row],[Close Price]]-Table2[[#This Row],[20D EMA]])/Table2[[#This Row],[20D EMA]]</f>
        <v>5.4897166168334779E-3</v>
      </c>
      <c r="T715">
        <f>(Table2[[#This Row],[Close Price]]-Table2[[#This Row],[50D EMA]])/Table2[[#This Row],[50D EMA]]</f>
        <v>-2.5401117808672918E-2</v>
      </c>
      <c r="U715">
        <f>(Table2[[#This Row],[Close Price]]-Table2[[#This Row],[200D EMA]])/Table2[[#This Row],[200D EMA]]</f>
        <v>-9.9773572773633606E-2</v>
      </c>
      <c r="V715">
        <v>0.92160405158452796</v>
      </c>
      <c r="W715">
        <v>1641.85</v>
      </c>
      <c r="X715">
        <v>1694</v>
      </c>
      <c r="Y715">
        <v>1596.6</v>
      </c>
      <c r="Z715">
        <v>1694</v>
      </c>
      <c r="AA715">
        <v>1596.6</v>
      </c>
      <c r="AB715">
        <v>1694</v>
      </c>
      <c r="AC715" s="1">
        <f>(Table2[[#This Row],[Close Price]]/Table2[[#This Row],[Day Low]])-1</f>
        <v>1.1815939336723869E-2</v>
      </c>
      <c r="AD715" s="1">
        <f>(Table2[[#This Row],[Day High]]/Table2[[#This Row],[Close Price]])-1</f>
        <v>1.9714070729872191E-2</v>
      </c>
      <c r="AE715" s="1">
        <f>(Table2[[#This Row],[Close Price]]/Table2[[#This Row],[Current Week Low]])-1</f>
        <v>4.0492296129274852E-2</v>
      </c>
      <c r="AF715" s="1">
        <f>(Table2[[#This Row],[Current Week High]]/Table2[[#This Row],[Close Price]])-1</f>
        <v>1.9714070729872191E-2</v>
      </c>
      <c r="AG715" s="1">
        <f>(Table2[[#This Row],[Close Price]]/Table2[[#This Row],[Current Month Low]])-1</f>
        <v>4.0492296129274852E-2</v>
      </c>
      <c r="AH715" s="1">
        <f>(Table2[[#This Row],[Current Month High]]/Table2[[#This Row],[Close Price]])-1</f>
        <v>1.9714070729872191E-2</v>
      </c>
      <c r="AI715">
        <v>55.485327313769702</v>
      </c>
      <c r="AJ715">
        <v>11.090678079443601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0</v>
      </c>
      <c r="AM715" t="s">
        <v>3204</v>
      </c>
      <c r="AN715">
        <v>6.21</v>
      </c>
      <c r="AO715" t="s">
        <v>3203</v>
      </c>
      <c r="AP715">
        <v>-2.4641257646940001E-2</v>
      </c>
      <c r="AQ715">
        <f>(Table2[[#This Row],[Sharpe Ratio]]-AVERAGE(Table2[Sharpe Ratio]))/_xlfn.STDEV.P(Table2[Sharpe Ratio])</f>
        <v>-1.0490586530270589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730</v>
      </c>
      <c r="AT715">
        <f>_xlfn.RANK.AVG(Table2[[#This Row],[6M Return vs Nifty Z-Score]],Table2[6M Return vs Nifty Z-Score])</f>
        <v>640</v>
      </c>
      <c r="AU715">
        <f>_xlfn.RANK.AVG(Table2[[#This Row],[Sharpe Ratio Z-Score]],Table2[Sharpe Ratio Z-Score])</f>
        <v>626</v>
      </c>
      <c r="AV715">
        <f>(Table2[[#This Row],[Rank 1Y]]+Table2[[#This Row],[Rank 6M]]+Table2[[#This Row],[Rank Sharpe]])/3</f>
        <v>665.33333333333337</v>
      </c>
    </row>
    <row r="716" spans="1:48" hidden="1" x14ac:dyDescent="0.3">
      <c r="A716" t="s">
        <v>663</v>
      </c>
      <c r="B716" t="s">
        <v>664</v>
      </c>
      <c r="C716" t="s">
        <v>3157</v>
      </c>
      <c r="D716" t="s">
        <v>40</v>
      </c>
      <c r="E716">
        <v>28285.50816334</v>
      </c>
      <c r="F716">
        <v>498.85</v>
      </c>
      <c r="G716">
        <v>-33.012338403408997</v>
      </c>
      <c r="H716">
        <f>(Table2[[#This Row],[1Y Return vs Nifty]]-AVERAGE(Table2[1Y Return vs Nifty]))/_xlfn.STDEV.P(Table2[1Y Return vs Nifty])</f>
        <v>-1.0034652324326165</v>
      </c>
      <c r="I716">
        <v>-14.851538374813</v>
      </c>
      <c r="J716">
        <f>(Table2[[#This Row],[1M Return vs Nifty]]-AVERAGE(Table2[1M Return vs Nifty]))/_xlfn.STDEV.P(Table2[1M Return vs Nifty])</f>
        <v>-1.6395923174270386</v>
      </c>
      <c r="K716">
        <v>-16.151124577598001</v>
      </c>
      <c r="L716">
        <f>(Table2[[#This Row],[6M Return vs Nifty]]-AVERAGE(Table2[6M Return vs Nifty]))/_xlfn.STDEV.P(Table2[6M Return vs Nifty])</f>
        <v>-0.81798714767083802</v>
      </c>
      <c r="M716">
        <v>-6.7258174184182602</v>
      </c>
      <c r="N716">
        <f>(Table2[[#This Row],[1W Return vs Nifty]]-AVERAGE(Table2[1W Return vs Nifty]))/_xlfn.STDEV.P(Table2[1W Return vs Nifty])</f>
        <v>-2.4437580721260486</v>
      </c>
      <c r="O716">
        <v>526.84</v>
      </c>
      <c r="P716">
        <v>556.67875662267102</v>
      </c>
      <c r="Q716">
        <v>569.42227532838501</v>
      </c>
      <c r="R716">
        <v>15.7408661623966</v>
      </c>
      <c r="S716">
        <f>(Table2[[#This Row],[Close Price]]-Table2[[#This Row],[20D EMA]])/Table2[[#This Row],[20D EMA]]</f>
        <v>-5.3128084427909818E-2</v>
      </c>
      <c r="T716">
        <f>(Table2[[#This Row],[Close Price]]-Table2[[#This Row],[50D EMA]])/Table2[[#This Row],[50D EMA]]</f>
        <v>-0.10388173777909866</v>
      </c>
      <c r="U716">
        <f>(Table2[[#This Row],[Close Price]]-Table2[[#This Row],[200D EMA]])/Table2[[#This Row],[200D EMA]]</f>
        <v>-0.12393662556963733</v>
      </c>
      <c r="V716">
        <v>1.2043117936415699</v>
      </c>
      <c r="W716">
        <v>481.4</v>
      </c>
      <c r="X716">
        <v>505.4</v>
      </c>
      <c r="Y716">
        <v>472.75</v>
      </c>
      <c r="Z716">
        <v>514.95000000000005</v>
      </c>
      <c r="AA716">
        <v>472.75</v>
      </c>
      <c r="AB716">
        <v>518.95000000000005</v>
      </c>
      <c r="AC716" s="1">
        <f>(Table2[[#This Row],[Close Price]]/Table2[[#This Row],[Day Low]])-1</f>
        <v>3.624844204403832E-2</v>
      </c>
      <c r="AD716" s="1">
        <f>(Table2[[#This Row],[Day High]]/Table2[[#This Row],[Close Price]])-1</f>
        <v>1.3130199458755154E-2</v>
      </c>
      <c r="AE716" s="1">
        <f>(Table2[[#This Row],[Close Price]]/Table2[[#This Row],[Current Week Low]])-1</f>
        <v>5.520888418826031E-2</v>
      </c>
      <c r="AF716" s="1">
        <f>(Table2[[#This Row],[Current Week High]]/Table2[[#This Row],[Close Price]])-1</f>
        <v>3.2274230730680697E-2</v>
      </c>
      <c r="AG716" s="1">
        <f>(Table2[[#This Row],[Close Price]]/Table2[[#This Row],[Current Month Low]])-1</f>
        <v>5.520888418826031E-2</v>
      </c>
      <c r="AH716" s="1">
        <f>(Table2[[#This Row],[Current Month High]]/Table2[[#This Row],[Close Price]])-1</f>
        <v>4.0292673148240921E-2</v>
      </c>
      <c r="AI716">
        <v>29.698306104039201</v>
      </c>
      <c r="AJ716">
        <v>9.6855760773966608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-0.2</v>
      </c>
      <c r="AM716" t="s">
        <v>3202</v>
      </c>
      <c r="AN716">
        <v>-8.66</v>
      </c>
      <c r="AO716" t="s">
        <v>3202</v>
      </c>
      <c r="AP716">
        <v>-0.109998982502751</v>
      </c>
      <c r="AQ716">
        <f>(Table2[[#This Row],[Sharpe Ratio]]-AVERAGE(Table2[Sharpe Ratio]))/_xlfn.STDEV.P(Table2[Sharpe Ratio])</f>
        <v>-2.0673799420688952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665</v>
      </c>
      <c r="AT716">
        <f>_xlfn.RANK.AVG(Table2[[#This Row],[6M Return vs Nifty Z-Score]],Table2[6M Return vs Nifty Z-Score])</f>
        <v>613</v>
      </c>
      <c r="AU716">
        <f>_xlfn.RANK.AVG(Table2[[#This Row],[Sharpe Ratio Z-Score]],Table2[Sharpe Ratio Z-Score])</f>
        <v>728</v>
      </c>
      <c r="AV716">
        <f>(Table2[[#This Row],[Rank 1Y]]+Table2[[#This Row],[Rank 6M]]+Table2[[#This Row],[Rank Sharpe]])/3</f>
        <v>668.66666666666663</v>
      </c>
    </row>
    <row r="717" spans="1:48" hidden="1" x14ac:dyDescent="0.3">
      <c r="A717" t="s">
        <v>1274</v>
      </c>
      <c r="B717" t="s">
        <v>1275</v>
      </c>
      <c r="C717" t="s">
        <v>3168</v>
      </c>
      <c r="D717" t="s">
        <v>1276</v>
      </c>
      <c r="E717">
        <v>9280.5789745799993</v>
      </c>
      <c r="F717">
        <v>858.8</v>
      </c>
      <c r="G717">
        <v>-44.688399510091799</v>
      </c>
      <c r="H717">
        <f>(Table2[[#This Row],[1Y Return vs Nifty]]-AVERAGE(Table2[1Y Return vs Nifty]))/_xlfn.STDEV.P(Table2[1Y Return vs Nifty])</f>
        <v>-1.2101551281190051</v>
      </c>
      <c r="I717">
        <v>-3.28347107076568</v>
      </c>
      <c r="J717">
        <f>(Table2[[#This Row],[1M Return vs Nifty]]-AVERAGE(Table2[1M Return vs Nifty]))/_xlfn.STDEV.P(Table2[1M Return vs Nifty])</f>
        <v>-0.42283371700324279</v>
      </c>
      <c r="K717">
        <v>-13.0722744555346</v>
      </c>
      <c r="L717">
        <f>(Table2[[#This Row],[6M Return vs Nifty]]-AVERAGE(Table2[6M Return vs Nifty]))/_xlfn.STDEV.P(Table2[6M Return vs Nifty])</f>
        <v>-0.71810604743260908</v>
      </c>
      <c r="M717">
        <v>5.04323809296009</v>
      </c>
      <c r="N717">
        <f>(Table2[[#This Row],[1W Return vs Nifty]]-AVERAGE(Table2[1W Return vs Nifty]))/_xlfn.STDEV.P(Table2[1W Return vs Nifty])</f>
        <v>0.54418897653143428</v>
      </c>
      <c r="O717">
        <v>860.16</v>
      </c>
      <c r="P717">
        <v>889.24387120532003</v>
      </c>
      <c r="Q717">
        <v>965.22235696803398</v>
      </c>
      <c r="R717">
        <v>50.659519982702399</v>
      </c>
      <c r="S717">
        <f>(Table2[[#This Row],[Close Price]]-Table2[[#This Row],[20D EMA]])/Table2[[#This Row],[20D EMA]]</f>
        <v>-1.5811011904762063E-3</v>
      </c>
      <c r="T717">
        <f>(Table2[[#This Row],[Close Price]]-Table2[[#This Row],[50D EMA]])/Table2[[#This Row],[50D EMA]]</f>
        <v>-3.4235682911207613E-2</v>
      </c>
      <c r="U717">
        <f>(Table2[[#This Row],[Close Price]]-Table2[[#This Row],[200D EMA]])/Table2[[#This Row],[200D EMA]]</f>
        <v>-0.11025682963076922</v>
      </c>
      <c r="V717">
        <v>0.84264543170119099</v>
      </c>
      <c r="W717">
        <v>848.75</v>
      </c>
      <c r="X717">
        <v>870</v>
      </c>
      <c r="Y717">
        <v>832.6</v>
      </c>
      <c r="Z717">
        <v>875.3</v>
      </c>
      <c r="AA717">
        <v>832.6</v>
      </c>
      <c r="AB717">
        <v>875.3</v>
      </c>
      <c r="AC717" s="1">
        <f>(Table2[[#This Row],[Close Price]]/Table2[[#This Row],[Day Low]])-1</f>
        <v>1.1840942562592049E-2</v>
      </c>
      <c r="AD717" s="1">
        <f>(Table2[[#This Row],[Day High]]/Table2[[#This Row],[Close Price]])-1</f>
        <v>1.304145319049832E-2</v>
      </c>
      <c r="AE717" s="1">
        <f>(Table2[[#This Row],[Close Price]]/Table2[[#This Row],[Current Week Low]])-1</f>
        <v>3.1467691568580314E-2</v>
      </c>
      <c r="AF717" s="1">
        <f>(Table2[[#This Row],[Current Week High]]/Table2[[#This Row],[Close Price]])-1</f>
        <v>1.9212855146716334E-2</v>
      </c>
      <c r="AG717" s="1">
        <f>(Table2[[#This Row],[Close Price]]/Table2[[#This Row],[Current Month Low]])-1</f>
        <v>3.1467691568580314E-2</v>
      </c>
      <c r="AH717" s="1">
        <f>(Table2[[#This Row],[Current Month High]]/Table2[[#This Row],[Close Price]])-1</f>
        <v>1.9212855146716334E-2</v>
      </c>
      <c r="AI717">
        <v>51.0246856078248</v>
      </c>
      <c r="AJ717">
        <v>6.9489414694894096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-0.01</v>
      </c>
      <c r="AM717" t="s">
        <v>3202</v>
      </c>
      <c r="AN717">
        <v>0.99</v>
      </c>
      <c r="AO717" t="s">
        <v>3203</v>
      </c>
      <c r="AP717">
        <v>-0.12667450899042401</v>
      </c>
      <c r="AQ717">
        <f>(Table2[[#This Row],[Sharpe Ratio]]-AVERAGE(Table2[Sharpe Ratio]))/_xlfn.STDEV.P(Table2[Sharpe Ratio])</f>
        <v>-2.2663196825207801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702</v>
      </c>
      <c r="AT717">
        <f>_xlfn.RANK.AVG(Table2[[#This Row],[6M Return vs Nifty Z-Score]],Table2[6M Return vs Nifty Z-Score])</f>
        <v>576</v>
      </c>
      <c r="AU717">
        <f>_xlfn.RANK.AVG(Table2[[#This Row],[Sharpe Ratio Z-Score]],Table2[Sharpe Ratio Z-Score])</f>
        <v>733</v>
      </c>
      <c r="AV717">
        <f>(Table2[[#This Row],[Rank 1Y]]+Table2[[#This Row],[Rank 6M]]+Table2[[#This Row],[Rank Sharpe]])/3</f>
        <v>670.33333333333337</v>
      </c>
    </row>
    <row r="718" spans="1:48" hidden="1" x14ac:dyDescent="0.3">
      <c r="A718" t="s">
        <v>2441</v>
      </c>
      <c r="B718" t="s">
        <v>2442</v>
      </c>
      <c r="C718" t="s">
        <v>3157</v>
      </c>
      <c r="D718" t="s">
        <v>54</v>
      </c>
      <c r="E718">
        <v>2136.4755423299998</v>
      </c>
      <c r="F718">
        <v>209.59</v>
      </c>
      <c r="G718">
        <v>-87.854579831930494</v>
      </c>
      <c r="H718">
        <f>(Table2[[#This Row],[1Y Return vs Nifty]]-AVERAGE(Table2[1Y Return vs Nifty]))/_xlfn.STDEV.P(Table2[1Y Return vs Nifty])</f>
        <v>-1.9742838206961761</v>
      </c>
      <c r="I718">
        <v>-9.1457116803632204</v>
      </c>
      <c r="J718">
        <f>(Table2[[#This Row],[1M Return vs Nifty]]-AVERAGE(Table2[1M Return vs Nifty]))/_xlfn.STDEV.P(Table2[1M Return vs Nifty])</f>
        <v>-1.0394390229721875</v>
      </c>
      <c r="K718">
        <v>-65.547527051863895</v>
      </c>
      <c r="L718">
        <f>(Table2[[#This Row],[6M Return vs Nifty]]-AVERAGE(Table2[6M Return vs Nifty]))/_xlfn.STDEV.P(Table2[6M Return vs Nifty])</f>
        <v>-2.4204578205964546</v>
      </c>
      <c r="M718">
        <v>0.33195675681134501</v>
      </c>
      <c r="N718">
        <f>(Table2[[#This Row],[1W Return vs Nifty]]-AVERAGE(Table2[1W Return vs Nifty]))/_xlfn.STDEV.P(Table2[1W Return vs Nifty])</f>
        <v>-0.65191882924201883</v>
      </c>
      <c r="O718">
        <v>217.68</v>
      </c>
      <c r="P718">
        <v>252.956742601576</v>
      </c>
      <c r="Q718">
        <v>381.210733011218</v>
      </c>
      <c r="R718">
        <v>47.535983329527603</v>
      </c>
      <c r="S718">
        <f>(Table2[[#This Row],[Close Price]]-Table2[[#This Row],[20D EMA]])/Table2[[#This Row],[20D EMA]]</f>
        <v>-3.716464535097392E-2</v>
      </c>
      <c r="T718">
        <f>(Table2[[#This Row],[Close Price]]-Table2[[#This Row],[50D EMA]])/Table2[[#This Row],[50D EMA]]</f>
        <v>-0.17143936214375416</v>
      </c>
      <c r="U718">
        <f>(Table2[[#This Row],[Close Price]]-Table2[[#This Row],[200D EMA]])/Table2[[#This Row],[200D EMA]]</f>
        <v>-0.45019911075317931</v>
      </c>
      <c r="V718">
        <v>0.51976905084117697</v>
      </c>
      <c r="W718">
        <v>208.32</v>
      </c>
      <c r="X718">
        <v>214.25</v>
      </c>
      <c r="Y718">
        <v>208.32</v>
      </c>
      <c r="Z718">
        <v>233</v>
      </c>
      <c r="AA718">
        <v>208.32</v>
      </c>
      <c r="AB718">
        <v>233</v>
      </c>
      <c r="AC718" s="1">
        <f>(Table2[[#This Row],[Close Price]]/Table2[[#This Row],[Day Low]])-1</f>
        <v>6.0963901689707889E-3</v>
      </c>
      <c r="AD718" s="1">
        <f>(Table2[[#This Row],[Day High]]/Table2[[#This Row],[Close Price]])-1</f>
        <v>2.2233885204446802E-2</v>
      </c>
      <c r="AE718" s="1">
        <f>(Table2[[#This Row],[Close Price]]/Table2[[#This Row],[Current Week Low]])-1</f>
        <v>6.0963901689707889E-3</v>
      </c>
      <c r="AF718" s="1">
        <f>(Table2[[#This Row],[Current Week High]]/Table2[[#This Row],[Close Price]])-1</f>
        <v>0.11169426022233875</v>
      </c>
      <c r="AG718" s="1">
        <f>(Table2[[#This Row],[Close Price]]/Table2[[#This Row],[Current Month Low]])-1</f>
        <v>6.0963901689707889E-3</v>
      </c>
      <c r="AH718" s="1">
        <f>(Table2[[#This Row],[Current Month High]]/Table2[[#This Row],[Close Price]])-1</f>
        <v>0.11169426022233875</v>
      </c>
      <c r="AI718">
        <v>221.98578176439699</v>
      </c>
      <c r="AJ718">
        <v>13.291891891891799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-0.28999999999999998</v>
      </c>
      <c r="AM718" t="s">
        <v>3202</v>
      </c>
      <c r="AN718">
        <v>2.54</v>
      </c>
      <c r="AO718" t="s">
        <v>3203</v>
      </c>
      <c r="AQ718">
        <f>(Table2[[#This Row],[Sharpe Ratio]]-AVERAGE(Table2[Sharpe Ratio]))/_xlfn.STDEV.P(Table2[Sharpe Ratio])</f>
        <v>-0.75508740094610949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737</v>
      </c>
      <c r="AT718">
        <f>_xlfn.RANK.AVG(Table2[[#This Row],[6M Return vs Nifty Z-Score]],Table2[6M Return vs Nifty Z-Score])</f>
        <v>737</v>
      </c>
      <c r="AU718">
        <f>_xlfn.RANK.AVG(Table2[[#This Row],[Sharpe Ratio Z-Score]],Table2[Sharpe Ratio Z-Score])</f>
        <v>547.5</v>
      </c>
      <c r="AV718">
        <f>(Table2[[#This Row],[Rank 1Y]]+Table2[[#This Row],[Rank 6M]]+Table2[[#This Row],[Rank Sharpe]])/3</f>
        <v>673.83333333333337</v>
      </c>
    </row>
    <row r="719" spans="1:48" hidden="1" x14ac:dyDescent="0.3">
      <c r="A719" t="s">
        <v>1390</v>
      </c>
      <c r="B719" t="s">
        <v>1391</v>
      </c>
      <c r="C719" t="s">
        <v>3157</v>
      </c>
      <c r="D719" t="s">
        <v>24</v>
      </c>
      <c r="E719">
        <v>8044.0023890800003</v>
      </c>
      <c r="F719">
        <v>70.42</v>
      </c>
      <c r="G719">
        <v>-51.188545573971602</v>
      </c>
      <c r="H719">
        <f>(Table2[[#This Row],[1Y Return vs Nifty]]-AVERAGE(Table2[1Y Return vs Nifty]))/_xlfn.STDEV.P(Table2[1Y Return vs Nifty])</f>
        <v>-1.3252208595856423</v>
      </c>
      <c r="I719">
        <v>-4.95309117779773</v>
      </c>
      <c r="J719">
        <f>(Table2[[#This Row],[1M Return vs Nifty]]-AVERAGE(Table2[1M Return vs Nifty]))/_xlfn.STDEV.P(Table2[1M Return vs Nifty])</f>
        <v>-0.59844858604545303</v>
      </c>
      <c r="K719">
        <v>-34.339750140768103</v>
      </c>
      <c r="L719">
        <f>(Table2[[#This Row],[6M Return vs Nifty]]-AVERAGE(Table2[6M Return vs Nifty]))/_xlfn.STDEV.P(Table2[6M Return vs Nifty])</f>
        <v>-1.4080450787315033</v>
      </c>
      <c r="M719">
        <v>-0.25757832054076102</v>
      </c>
      <c r="N719">
        <f>(Table2[[#This Row],[1W Return vs Nifty]]-AVERAGE(Table2[1W Return vs Nifty]))/_xlfn.STDEV.P(Table2[1W Return vs Nifty])</f>
        <v>-0.80159095822053061</v>
      </c>
      <c r="O719">
        <v>71.27</v>
      </c>
      <c r="P719">
        <v>75.385494877915605</v>
      </c>
      <c r="Q719">
        <v>85.634713950418103</v>
      </c>
      <c r="R719">
        <v>50.494440417947096</v>
      </c>
      <c r="S719">
        <f>(Table2[[#This Row],[Close Price]]-Table2[[#This Row],[20D EMA]])/Table2[[#This Row],[20D EMA]]</f>
        <v>-1.1926476778448075E-2</v>
      </c>
      <c r="T719">
        <f>(Table2[[#This Row],[Close Price]]-Table2[[#This Row],[50D EMA]])/Table2[[#This Row],[50D EMA]]</f>
        <v>-6.5868041139174896E-2</v>
      </c>
      <c r="U719">
        <f>(Table2[[#This Row],[Close Price]]-Table2[[#This Row],[200D EMA]])/Table2[[#This Row],[200D EMA]]</f>
        <v>-0.17766993370500792</v>
      </c>
      <c r="V719">
        <v>0.56707121008952699</v>
      </c>
      <c r="W719">
        <v>70.22</v>
      </c>
      <c r="X719">
        <v>71.790000000000006</v>
      </c>
      <c r="Y719">
        <v>68</v>
      </c>
      <c r="Z719">
        <v>71.790000000000006</v>
      </c>
      <c r="AA719">
        <v>68</v>
      </c>
      <c r="AB719">
        <v>71.790000000000006</v>
      </c>
      <c r="AC719" s="1">
        <f>(Table2[[#This Row],[Close Price]]/Table2[[#This Row],[Day Low]])-1</f>
        <v>2.84819139846193E-3</v>
      </c>
      <c r="AD719" s="1">
        <f>(Table2[[#This Row],[Day High]]/Table2[[#This Row],[Close Price]])-1</f>
        <v>1.9454700369213374E-2</v>
      </c>
      <c r="AE719" s="1">
        <f>(Table2[[#This Row],[Close Price]]/Table2[[#This Row],[Current Week Low]])-1</f>
        <v>3.5588235294117698E-2</v>
      </c>
      <c r="AF719" s="1">
        <f>(Table2[[#This Row],[Current Week High]]/Table2[[#This Row],[Close Price]])-1</f>
        <v>1.9454700369213374E-2</v>
      </c>
      <c r="AG719" s="1">
        <f>(Table2[[#This Row],[Close Price]]/Table2[[#This Row],[Current Month Low]])-1</f>
        <v>3.5588235294117698E-2</v>
      </c>
      <c r="AH719" s="1">
        <f>(Table2[[#This Row],[Current Month High]]/Table2[[#This Row],[Close Price]])-1</f>
        <v>1.9454700369213374E-2</v>
      </c>
      <c r="AI719">
        <v>65.435955694404996</v>
      </c>
      <c r="AJ719">
        <v>7.34756097560975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-0.18</v>
      </c>
      <c r="AM719" t="s">
        <v>3202</v>
      </c>
      <c r="AN719">
        <v>6.5</v>
      </c>
      <c r="AO719" t="s">
        <v>3203</v>
      </c>
      <c r="AP719">
        <v>-4.5393249561490002E-3</v>
      </c>
      <c r="AQ719">
        <f>(Table2[[#This Row],[Sharpe Ratio]]-AVERAGE(Table2[Sharpe Ratio]))/_xlfn.STDEV.P(Table2[Sharpe Ratio])</f>
        <v>-0.80924174079682465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721</v>
      </c>
      <c r="AT719">
        <f>_xlfn.RANK.AVG(Table2[[#This Row],[6M Return vs Nifty Z-Score]],Table2[6M Return vs Nifty Z-Score])</f>
        <v>725</v>
      </c>
      <c r="AU719">
        <f>_xlfn.RANK.AVG(Table2[[#This Row],[Sharpe Ratio Z-Score]],Table2[Sharpe Ratio Z-Score])</f>
        <v>578</v>
      </c>
      <c r="AV719">
        <f>(Table2[[#This Row],[Rank 1Y]]+Table2[[#This Row],[Rank 6M]]+Table2[[#This Row],[Rank Sharpe]])/3</f>
        <v>674.66666666666663</v>
      </c>
    </row>
    <row r="720" spans="1:48" hidden="1" x14ac:dyDescent="0.3">
      <c r="A720" t="s">
        <v>987</v>
      </c>
      <c r="B720" t="s">
        <v>988</v>
      </c>
      <c r="C720" t="s">
        <v>3169</v>
      </c>
      <c r="D720" t="s">
        <v>122</v>
      </c>
      <c r="E720">
        <v>14765.728236319999</v>
      </c>
      <c r="F720">
        <v>2408.9</v>
      </c>
      <c r="G720">
        <v>-32.239654877494701</v>
      </c>
      <c r="H720">
        <f>(Table2[[#This Row],[1Y Return vs Nifty]]-AVERAGE(Table2[1Y Return vs Nifty]))/_xlfn.STDEV.P(Table2[1Y Return vs Nifty])</f>
        <v>-0.98978717132017424</v>
      </c>
      <c r="I720">
        <v>-11.930650594087201</v>
      </c>
      <c r="J720">
        <f>(Table2[[#This Row],[1M Return vs Nifty]]-AVERAGE(Table2[1M Return vs Nifty]))/_xlfn.STDEV.P(Table2[1M Return vs Nifty])</f>
        <v>-1.3323659472253846</v>
      </c>
      <c r="K720">
        <v>-21.058191405774</v>
      </c>
      <c r="L720">
        <f>(Table2[[#This Row],[6M Return vs Nifty]]-AVERAGE(Table2[6M Return vs Nifty]))/_xlfn.STDEV.P(Table2[6M Return vs Nifty])</f>
        <v>-0.97717749936365184</v>
      </c>
      <c r="M720">
        <v>-3.1860590162813698</v>
      </c>
      <c r="N720">
        <f>(Table2[[#This Row],[1W Return vs Nifty]]-AVERAGE(Table2[1W Return vs Nifty]))/_xlfn.STDEV.P(Table2[1W Return vs Nifty])</f>
        <v>-1.5450784235850112</v>
      </c>
      <c r="O720">
        <v>2607.5700000000002</v>
      </c>
      <c r="P720">
        <v>2752.6297034849899</v>
      </c>
      <c r="Q720">
        <v>2761.2152278014601</v>
      </c>
      <c r="R720">
        <v>33.930866174351799</v>
      </c>
      <c r="S720">
        <f>(Table2[[#This Row],[Close Price]]-Table2[[#This Row],[20D EMA]])/Table2[[#This Row],[20D EMA]]</f>
        <v>-7.6189709192850077E-2</v>
      </c>
      <c r="T720">
        <f>(Table2[[#This Row],[Close Price]]-Table2[[#This Row],[50D EMA]])/Table2[[#This Row],[50D EMA]]</f>
        <v>-0.12487320871739775</v>
      </c>
      <c r="U720">
        <f>(Table2[[#This Row],[Close Price]]-Table2[[#This Row],[200D EMA]])/Table2[[#This Row],[200D EMA]]</f>
        <v>-0.12759426510985203</v>
      </c>
      <c r="V720">
        <v>0.91214533618192795</v>
      </c>
      <c r="W720">
        <v>2400</v>
      </c>
      <c r="X720">
        <v>2473.35</v>
      </c>
      <c r="Y720">
        <v>2400</v>
      </c>
      <c r="Z720">
        <v>2578.85</v>
      </c>
      <c r="AA720">
        <v>2400</v>
      </c>
      <c r="AB720">
        <v>2578.85</v>
      </c>
      <c r="AC720" s="1">
        <f>(Table2[[#This Row],[Close Price]]/Table2[[#This Row],[Day Low]])-1</f>
        <v>3.7083333333334245E-3</v>
      </c>
      <c r="AD720" s="1">
        <f>(Table2[[#This Row],[Day High]]/Table2[[#This Row],[Close Price]])-1</f>
        <v>2.6754950392295251E-2</v>
      </c>
      <c r="AE720" s="1">
        <f>(Table2[[#This Row],[Close Price]]/Table2[[#This Row],[Current Week Low]])-1</f>
        <v>3.7083333333334245E-3</v>
      </c>
      <c r="AF720" s="1">
        <f>(Table2[[#This Row],[Current Week High]]/Table2[[#This Row],[Close Price]])-1</f>
        <v>7.0550873842832651E-2</v>
      </c>
      <c r="AG720" s="1">
        <f>(Table2[[#This Row],[Close Price]]/Table2[[#This Row],[Current Month Low]])-1</f>
        <v>3.7083333333334245E-3</v>
      </c>
      <c r="AH720" s="1">
        <f>(Table2[[#This Row],[Current Month High]]/Table2[[#This Row],[Close Price]])-1</f>
        <v>7.0550873842832651E-2</v>
      </c>
      <c r="AI720">
        <v>32.774295321516</v>
      </c>
      <c r="AJ720">
        <v>8.0224215246636792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-0.18</v>
      </c>
      <c r="AM720" t="s">
        <v>3202</v>
      </c>
      <c r="AN720">
        <v>-3.8</v>
      </c>
      <c r="AO720" t="s">
        <v>3202</v>
      </c>
      <c r="AP720">
        <v>-8.6283394995705004E-2</v>
      </c>
      <c r="AQ720">
        <f>(Table2[[#This Row],[Sharpe Ratio]]-AVERAGE(Table2[Sharpe Ratio]))/_xlfn.STDEV.P(Table2[Sharpe Ratio])</f>
        <v>-1.784451974139166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659</v>
      </c>
      <c r="AT720">
        <f>_xlfn.RANK.AVG(Table2[[#This Row],[6M Return vs Nifty Z-Score]],Table2[6M Return vs Nifty Z-Score])</f>
        <v>659</v>
      </c>
      <c r="AU720">
        <f>_xlfn.RANK.AVG(Table2[[#This Row],[Sharpe Ratio Z-Score]],Table2[Sharpe Ratio Z-Score])</f>
        <v>711</v>
      </c>
      <c r="AV720">
        <f>(Table2[[#This Row],[Rank 1Y]]+Table2[[#This Row],[Rank 6M]]+Table2[[#This Row],[Rank Sharpe]])/3</f>
        <v>676.33333333333337</v>
      </c>
    </row>
    <row r="721" spans="1:48" hidden="1" x14ac:dyDescent="0.3">
      <c r="A721" t="s">
        <v>1657</v>
      </c>
      <c r="B721" t="s">
        <v>1658</v>
      </c>
      <c r="C721" t="s">
        <v>3166</v>
      </c>
      <c r="D721" t="s">
        <v>433</v>
      </c>
      <c r="E721">
        <v>5646.08314152</v>
      </c>
      <c r="F721">
        <v>57.09</v>
      </c>
      <c r="G721">
        <v>-38.635931604082003</v>
      </c>
      <c r="H721">
        <f>(Table2[[#This Row],[1Y Return vs Nifty]]-AVERAGE(Table2[1Y Return vs Nifty]))/_xlfn.STDEV.P(Table2[1Y Return vs Nifty])</f>
        <v>-1.103014205447542</v>
      </c>
      <c r="I721">
        <v>-7.1080582826966303</v>
      </c>
      <c r="J721">
        <f>(Table2[[#This Row],[1M Return vs Nifty]]-AVERAGE(Table2[1M Return vs Nifty]))/_xlfn.STDEV.P(Table2[1M Return vs Nifty])</f>
        <v>-0.82511348084587666</v>
      </c>
      <c r="K721">
        <v>-27.411350325075599</v>
      </c>
      <c r="L721">
        <f>(Table2[[#This Row],[6M Return vs Nifty]]-AVERAGE(Table2[6M Return vs Nifty]))/_xlfn.STDEV.P(Table2[6M Return vs Nifty])</f>
        <v>-1.1832805825572204</v>
      </c>
      <c r="M721">
        <v>2.77921466574676</v>
      </c>
      <c r="N721">
        <f>(Table2[[#This Row],[1W Return vs Nifty]]-AVERAGE(Table2[1W Return vs Nifty]))/_xlfn.STDEV.P(Table2[1W Return vs Nifty])</f>
        <v>-3.0604991505615183E-2</v>
      </c>
      <c r="O721">
        <v>58.1</v>
      </c>
      <c r="P721">
        <v>61.106116869172403</v>
      </c>
      <c r="Q721">
        <v>66.3058899188987</v>
      </c>
      <c r="R721">
        <v>51.321182933381699</v>
      </c>
      <c r="S721">
        <f>(Table2[[#This Row],[Close Price]]-Table2[[#This Row],[20D EMA]])/Table2[[#This Row],[20D EMA]]</f>
        <v>-1.7383820998278794E-2</v>
      </c>
      <c r="T721">
        <f>(Table2[[#This Row],[Close Price]]-Table2[[#This Row],[50D EMA]])/Table2[[#This Row],[50D EMA]]</f>
        <v>-6.5723647237654892E-2</v>
      </c>
      <c r="U721">
        <f>(Table2[[#This Row],[Close Price]]-Table2[[#This Row],[200D EMA]])/Table2[[#This Row],[200D EMA]]</f>
        <v>-0.13899051698380049</v>
      </c>
      <c r="V721">
        <v>0.24829371487069399</v>
      </c>
      <c r="W721">
        <v>56.86</v>
      </c>
      <c r="X721">
        <v>58.3</v>
      </c>
      <c r="Y721">
        <v>55.2</v>
      </c>
      <c r="Z721">
        <v>58.3</v>
      </c>
      <c r="AA721">
        <v>55.2</v>
      </c>
      <c r="AB721">
        <v>58.3</v>
      </c>
      <c r="AC721" s="1">
        <f>(Table2[[#This Row],[Close Price]]/Table2[[#This Row],[Day Low]])-1</f>
        <v>4.0450228631727647E-3</v>
      </c>
      <c r="AD721" s="1">
        <f>(Table2[[#This Row],[Day High]]/Table2[[#This Row],[Close Price]])-1</f>
        <v>2.1194605009633882E-2</v>
      </c>
      <c r="AE721" s="1">
        <f>(Table2[[#This Row],[Close Price]]/Table2[[#This Row],[Current Week Low]])-1</f>
        <v>3.4239130434782661E-2</v>
      </c>
      <c r="AF721" s="1">
        <f>(Table2[[#This Row],[Current Week High]]/Table2[[#This Row],[Close Price]])-1</f>
        <v>2.1194605009633882E-2</v>
      </c>
      <c r="AG721" s="1">
        <f>(Table2[[#This Row],[Close Price]]/Table2[[#This Row],[Current Month Low]])-1</f>
        <v>3.4239130434782661E-2</v>
      </c>
      <c r="AH721" s="1">
        <f>(Table2[[#This Row],[Current Month High]]/Table2[[#This Row],[Close Price]])-1</f>
        <v>2.1194605009633882E-2</v>
      </c>
      <c r="AI721">
        <v>71.658784375547299</v>
      </c>
      <c r="AJ721">
        <v>5.8398220244716397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-0.11</v>
      </c>
      <c r="AM721" t="s">
        <v>3202</v>
      </c>
      <c r="AN721">
        <v>-0.49</v>
      </c>
      <c r="AO721" t="s">
        <v>3202</v>
      </c>
      <c r="AP721">
        <v>-3.2047464702146998E-2</v>
      </c>
      <c r="AQ721">
        <f>(Table2[[#This Row],[Sharpe Ratio]]-AVERAGE(Table2[Sharpe Ratio]))/_xlfn.STDEV.P(Table2[Sharpe Ratio])</f>
        <v>-1.137415018289947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685</v>
      </c>
      <c r="AT721">
        <f>_xlfn.RANK.AVG(Table2[[#This Row],[6M Return vs Nifty Z-Score]],Table2[6M Return vs Nifty Z-Score])</f>
        <v>701</v>
      </c>
      <c r="AU721">
        <f>_xlfn.RANK.AVG(Table2[[#This Row],[Sharpe Ratio Z-Score]],Table2[Sharpe Ratio Z-Score])</f>
        <v>643</v>
      </c>
      <c r="AV721">
        <f>(Table2[[#This Row],[Rank 1Y]]+Table2[[#This Row],[Rank 6M]]+Table2[[#This Row],[Rank Sharpe]])/3</f>
        <v>676.33333333333337</v>
      </c>
    </row>
    <row r="722" spans="1:48" hidden="1" x14ac:dyDescent="0.3">
      <c r="A722" t="s">
        <v>1930</v>
      </c>
      <c r="B722" t="s">
        <v>1931</v>
      </c>
      <c r="C722" t="s">
        <v>3166</v>
      </c>
      <c r="D722" t="s">
        <v>433</v>
      </c>
      <c r="E722">
        <v>3784.6537721999998</v>
      </c>
      <c r="F722">
        <v>984.25</v>
      </c>
      <c r="G722">
        <v>-50.930582284204299</v>
      </c>
      <c r="H722">
        <f>(Table2[[#This Row],[1Y Return vs Nifty]]-AVERAGE(Table2[1Y Return vs Nifty]))/_xlfn.STDEV.P(Table2[1Y Return vs Nifty])</f>
        <v>-1.3206543876422567</v>
      </c>
      <c r="I722">
        <v>-5.8773143236054004</v>
      </c>
      <c r="J722">
        <f>(Table2[[#This Row],[1M Return vs Nifty]]-AVERAGE(Table2[1M Return vs Nifty]))/_xlfn.STDEV.P(Table2[1M Return vs Nifty])</f>
        <v>-0.69566071593847079</v>
      </c>
      <c r="K722">
        <v>-14.5073923697705</v>
      </c>
      <c r="L722">
        <f>(Table2[[#This Row],[6M Return vs Nifty]]-AVERAGE(Table2[6M Return vs Nifty]))/_xlfn.STDEV.P(Table2[6M Return vs Nifty])</f>
        <v>-0.7646627652209399</v>
      </c>
      <c r="M722">
        <v>1.78424304493212</v>
      </c>
      <c r="N722">
        <f>(Table2[[#This Row],[1W Return vs Nifty]]-AVERAGE(Table2[1W Return vs Nifty]))/_xlfn.STDEV.P(Table2[1W Return vs Nifty])</f>
        <v>-0.28321001278678992</v>
      </c>
      <c r="O722">
        <v>1001.47</v>
      </c>
      <c r="P722">
        <v>1044.16883005409</v>
      </c>
      <c r="Q722">
        <v>1146.55374932468</v>
      </c>
      <c r="R722">
        <v>45.739530719047799</v>
      </c>
      <c r="S722">
        <f>(Table2[[#This Row],[Close Price]]-Table2[[#This Row],[20D EMA]])/Table2[[#This Row],[20D EMA]]</f>
        <v>-1.7194723756078591E-2</v>
      </c>
      <c r="T722">
        <f>(Table2[[#This Row],[Close Price]]-Table2[[#This Row],[50D EMA]])/Table2[[#This Row],[50D EMA]]</f>
        <v>-5.738423550814678E-2</v>
      </c>
      <c r="U722">
        <f>(Table2[[#This Row],[Close Price]]-Table2[[#This Row],[200D EMA]])/Table2[[#This Row],[200D EMA]]</f>
        <v>-0.14155790726799933</v>
      </c>
      <c r="V722">
        <v>0.59823843708343005</v>
      </c>
      <c r="W722">
        <v>978.9</v>
      </c>
      <c r="X722">
        <v>997.6</v>
      </c>
      <c r="Y722">
        <v>963</v>
      </c>
      <c r="Z722">
        <v>1000</v>
      </c>
      <c r="AA722">
        <v>963</v>
      </c>
      <c r="AB722">
        <v>1001.95</v>
      </c>
      <c r="AC722" s="1">
        <f>(Table2[[#This Row],[Close Price]]/Table2[[#This Row],[Day Low]])-1</f>
        <v>5.4653182143222789E-3</v>
      </c>
      <c r="AD722" s="1">
        <f>(Table2[[#This Row],[Day High]]/Table2[[#This Row],[Close Price]])-1</f>
        <v>1.3563627127254341E-2</v>
      </c>
      <c r="AE722" s="1">
        <f>(Table2[[#This Row],[Close Price]]/Table2[[#This Row],[Current Week Low]])-1</f>
        <v>2.2066458982346937E-2</v>
      </c>
      <c r="AF722" s="1">
        <f>(Table2[[#This Row],[Current Week High]]/Table2[[#This Row],[Close Price]])-1</f>
        <v>1.6002032004063915E-2</v>
      </c>
      <c r="AG722" s="1">
        <f>(Table2[[#This Row],[Close Price]]/Table2[[#This Row],[Current Month Low]])-1</f>
        <v>2.2066458982346937E-2</v>
      </c>
      <c r="AH722" s="1">
        <f>(Table2[[#This Row],[Current Month High]]/Table2[[#This Row],[Close Price]])-1</f>
        <v>1.7983235966472E-2</v>
      </c>
      <c r="AI722">
        <v>47.091694183388299</v>
      </c>
      <c r="AJ722">
        <v>2.2066458982346902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-0.04</v>
      </c>
      <c r="AM722" t="s">
        <v>3202</v>
      </c>
      <c r="AN722">
        <v>-2.69</v>
      </c>
      <c r="AO722" t="s">
        <v>3202</v>
      </c>
      <c r="AP722">
        <v>-0.126036192306859</v>
      </c>
      <c r="AQ722">
        <f>(Table2[[#This Row],[Sharpe Ratio]]-AVERAGE(Table2[Sharpe Ratio]))/_xlfn.STDEV.P(Table2[Sharpe Ratio])</f>
        <v>-2.2587045373289087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718</v>
      </c>
      <c r="AT722">
        <f>_xlfn.RANK.AVG(Table2[[#This Row],[6M Return vs Nifty Z-Score]],Table2[6M Return vs Nifty Z-Score])</f>
        <v>591</v>
      </c>
      <c r="AU722">
        <f>_xlfn.RANK.AVG(Table2[[#This Row],[Sharpe Ratio Z-Score]],Table2[Sharpe Ratio Z-Score])</f>
        <v>732</v>
      </c>
      <c r="AV722">
        <f>(Table2[[#This Row],[Rank 1Y]]+Table2[[#This Row],[Rank 6M]]+Table2[[#This Row],[Rank Sharpe]])/3</f>
        <v>680.33333333333337</v>
      </c>
    </row>
    <row r="723" spans="1:48" hidden="1" x14ac:dyDescent="0.3">
      <c r="A723" t="s">
        <v>2274</v>
      </c>
      <c r="B723" t="s">
        <v>2275</v>
      </c>
      <c r="C723" t="s">
        <v>3168</v>
      </c>
      <c r="D723" t="s">
        <v>1276</v>
      </c>
      <c r="E723">
        <v>2521.5194317649998</v>
      </c>
      <c r="F723">
        <v>291.05</v>
      </c>
      <c r="G723">
        <v>-61.2451438271329</v>
      </c>
      <c r="H723">
        <f>(Table2[[#This Row],[1Y Return vs Nifty]]-AVERAGE(Table2[1Y Return vs Nifty]))/_xlfn.STDEV.P(Table2[1Y Return vs Nifty])</f>
        <v>-1.5032429875030904</v>
      </c>
      <c r="I723">
        <v>6.6647550180948496</v>
      </c>
      <c r="J723">
        <f>(Table2[[#This Row],[1M Return vs Nifty]]-AVERAGE(Table2[1M Return vs Nifty]))/_xlfn.STDEV.P(Table2[1M Return vs Nifty])</f>
        <v>0.6235458842242152</v>
      </c>
      <c r="K723">
        <v>-19.542709654469601</v>
      </c>
      <c r="L723">
        <f>(Table2[[#This Row],[6M Return vs Nifty]]-AVERAGE(Table2[6M Return vs Nifty]))/_xlfn.STDEV.P(Table2[6M Return vs Nifty])</f>
        <v>-0.92801369511526677</v>
      </c>
      <c r="M723">
        <v>-0.65066513931769698</v>
      </c>
      <c r="N723">
        <f>(Table2[[#This Row],[1W Return vs Nifty]]-AVERAGE(Table2[1W Return vs Nifty]))/_xlfn.STDEV.P(Table2[1W Return vs Nifty])</f>
        <v>-0.90138848223553536</v>
      </c>
      <c r="O723">
        <v>303.10000000000002</v>
      </c>
      <c r="P723">
        <v>319.161397760939</v>
      </c>
      <c r="Q723">
        <v>370.27282983894099</v>
      </c>
      <c r="R723">
        <v>48.474560143198602</v>
      </c>
      <c r="S723">
        <f>(Table2[[#This Row],[Close Price]]-Table2[[#This Row],[20D EMA]])/Table2[[#This Row],[20D EMA]]</f>
        <v>-3.9755856153084822E-2</v>
      </c>
      <c r="T723">
        <f>(Table2[[#This Row],[Close Price]]-Table2[[#This Row],[50D EMA]])/Table2[[#This Row],[50D EMA]]</f>
        <v>-8.8078940492657021E-2</v>
      </c>
      <c r="U723">
        <f>(Table2[[#This Row],[Close Price]]-Table2[[#This Row],[200D EMA]])/Table2[[#This Row],[200D EMA]]</f>
        <v>-0.21395798842005459</v>
      </c>
      <c r="V723">
        <v>0.79690155924098605</v>
      </c>
      <c r="W723">
        <v>290</v>
      </c>
      <c r="X723">
        <v>302.8</v>
      </c>
      <c r="Y723">
        <v>290</v>
      </c>
      <c r="Z723">
        <v>307.39999999999998</v>
      </c>
      <c r="AA723">
        <v>290</v>
      </c>
      <c r="AB723">
        <v>309.95</v>
      </c>
      <c r="AC723" s="1">
        <f>(Table2[[#This Row],[Close Price]]/Table2[[#This Row],[Day Low]])-1</f>
        <v>3.6206896551724821E-3</v>
      </c>
      <c r="AD723" s="1">
        <f>(Table2[[#This Row],[Day High]]/Table2[[#This Row],[Close Price]])-1</f>
        <v>4.037107026284148E-2</v>
      </c>
      <c r="AE723" s="1">
        <f>(Table2[[#This Row],[Close Price]]/Table2[[#This Row],[Current Week Low]])-1</f>
        <v>3.6206896551724821E-3</v>
      </c>
      <c r="AF723" s="1">
        <f>(Table2[[#This Row],[Current Week High]]/Table2[[#This Row],[Close Price]])-1</f>
        <v>5.6175914791272819E-2</v>
      </c>
      <c r="AG723" s="1">
        <f>(Table2[[#This Row],[Close Price]]/Table2[[#This Row],[Current Month Low]])-1</f>
        <v>3.6206896551724821E-3</v>
      </c>
      <c r="AH723" s="1">
        <f>(Table2[[#This Row],[Current Month High]]/Table2[[#This Row],[Close Price]])-1</f>
        <v>6.4937295997251177E-2</v>
      </c>
      <c r="AI723">
        <v>81.7659885275677</v>
      </c>
      <c r="AJ723">
        <v>8.5243040078892296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-0.16</v>
      </c>
      <c r="AM723" t="s">
        <v>3202</v>
      </c>
      <c r="AN723">
        <v>-2.5099999999999998</v>
      </c>
      <c r="AO723" t="s">
        <v>3202</v>
      </c>
      <c r="AP723">
        <v>-4.4338100325758002E-2</v>
      </c>
      <c r="AQ723">
        <f>(Table2[[#This Row],[Sharpe Ratio]]-AVERAGE(Table2[Sharpe Ratio]))/_xlfn.STDEV.P(Table2[Sharpe Ratio])</f>
        <v>-1.2840428241800546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731</v>
      </c>
      <c r="AT723">
        <f>_xlfn.RANK.AVG(Table2[[#This Row],[6M Return vs Nifty Z-Score]],Table2[6M Return vs Nifty Z-Score])</f>
        <v>647</v>
      </c>
      <c r="AU723">
        <f>_xlfn.RANK.AVG(Table2[[#This Row],[Sharpe Ratio Z-Score]],Table2[Sharpe Ratio Z-Score])</f>
        <v>665</v>
      </c>
      <c r="AV723">
        <f>(Table2[[#This Row],[Rank 1Y]]+Table2[[#This Row],[Rank 6M]]+Table2[[#This Row],[Rank Sharpe]])/3</f>
        <v>681</v>
      </c>
    </row>
    <row r="724" spans="1:48" hidden="1" x14ac:dyDescent="0.3">
      <c r="A724" t="s">
        <v>2339</v>
      </c>
      <c r="B724" t="s">
        <v>2340</v>
      </c>
      <c r="C724" t="s">
        <v>3175</v>
      </c>
      <c r="D724" t="s">
        <v>1994</v>
      </c>
      <c r="E724">
        <v>2340.2365717339999</v>
      </c>
      <c r="F724">
        <v>12.74</v>
      </c>
      <c r="G724">
        <v>-53.5226681057826</v>
      </c>
      <c r="H724">
        <f>(Table2[[#This Row],[1Y Return vs Nifty]]-AVERAGE(Table2[1Y Return vs Nifty]))/_xlfn.STDEV.P(Table2[1Y Return vs Nifty])</f>
        <v>-1.3665395490144889</v>
      </c>
      <c r="I724">
        <v>-12.0055235109226</v>
      </c>
      <c r="J724">
        <f>(Table2[[#This Row],[1M Return vs Nifty]]-AVERAGE(Table2[1M Return vs Nifty]))/_xlfn.STDEV.P(Table2[1M Return vs Nifty])</f>
        <v>-1.3402412701383499</v>
      </c>
      <c r="K724">
        <v>-31.988583808559099</v>
      </c>
      <c r="L724">
        <f>(Table2[[#This Row],[6M Return vs Nifty]]-AVERAGE(Table2[6M Return vs Nifty]))/_xlfn.STDEV.P(Table2[6M Return vs Nifty])</f>
        <v>-1.3317707974921384</v>
      </c>
      <c r="M724">
        <v>-0.60070075455971494</v>
      </c>
      <c r="N724">
        <f>(Table2[[#This Row],[1W Return vs Nifty]]-AVERAGE(Table2[1W Return vs Nifty]))/_xlfn.STDEV.P(Table2[1W Return vs Nifty])</f>
        <v>-0.88870344257103007</v>
      </c>
      <c r="O724">
        <v>13.08</v>
      </c>
      <c r="P724">
        <v>13.6971972184497</v>
      </c>
      <c r="Q724">
        <v>15.6521031894705</v>
      </c>
      <c r="R724">
        <v>40.4722701620151</v>
      </c>
      <c r="S724">
        <f>(Table2[[#This Row],[Close Price]]-Table2[[#This Row],[20D EMA]])/Table2[[#This Row],[20D EMA]]</f>
        <v>-2.5993883792048918E-2</v>
      </c>
      <c r="T724">
        <f>(Table2[[#This Row],[Close Price]]-Table2[[#This Row],[50D EMA]])/Table2[[#This Row],[50D EMA]]</f>
        <v>-6.9882706891332844E-2</v>
      </c>
      <c r="U724">
        <f>(Table2[[#This Row],[Close Price]]-Table2[[#This Row],[200D EMA]])/Table2[[#This Row],[200D EMA]]</f>
        <v>-0.18605187777125909</v>
      </c>
      <c r="V724">
        <v>0.494039998852836</v>
      </c>
      <c r="W724">
        <v>12.68</v>
      </c>
      <c r="X724">
        <v>13.1</v>
      </c>
      <c r="Y724">
        <v>12.51</v>
      </c>
      <c r="Z724">
        <v>13.1</v>
      </c>
      <c r="AA724">
        <v>12.51</v>
      </c>
      <c r="AB724">
        <v>13.24</v>
      </c>
      <c r="AC724" s="1">
        <f>(Table2[[#This Row],[Close Price]]/Table2[[#This Row],[Day Low]])-1</f>
        <v>4.7318611987381409E-3</v>
      </c>
      <c r="AD724" s="1">
        <f>(Table2[[#This Row],[Day High]]/Table2[[#This Row],[Close Price]])-1</f>
        <v>2.8257456828885363E-2</v>
      </c>
      <c r="AE724" s="1">
        <f>(Table2[[#This Row],[Close Price]]/Table2[[#This Row],[Current Week Low]])-1</f>
        <v>1.8385291766586764E-2</v>
      </c>
      <c r="AF724" s="1">
        <f>(Table2[[#This Row],[Current Week High]]/Table2[[#This Row],[Close Price]])-1</f>
        <v>2.8257456828885363E-2</v>
      </c>
      <c r="AG724" s="1">
        <f>(Table2[[#This Row],[Close Price]]/Table2[[#This Row],[Current Month Low]])-1</f>
        <v>1.8385291766586764E-2</v>
      </c>
      <c r="AH724" s="1">
        <f>(Table2[[#This Row],[Current Month High]]/Table2[[#This Row],[Close Price]])-1</f>
        <v>3.9246467817896313E-2</v>
      </c>
      <c r="AI724">
        <v>104.47409733124</v>
      </c>
      <c r="AJ724">
        <v>4.6836483155299797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-0.11</v>
      </c>
      <c r="AM724" t="s">
        <v>3202</v>
      </c>
      <c r="AN724">
        <v>-1.32</v>
      </c>
      <c r="AO724" t="s">
        <v>3202</v>
      </c>
      <c r="AP724">
        <v>-1.6774634614664E-2</v>
      </c>
      <c r="AQ724">
        <f>(Table2[[#This Row],[Sharpe Ratio]]-AVERAGE(Table2[Sharpe Ratio]))/_xlfn.STDEV.P(Table2[Sharpe Ratio])</f>
        <v>-0.95520950556951467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722</v>
      </c>
      <c r="AT724">
        <f>_xlfn.RANK.AVG(Table2[[#This Row],[6M Return vs Nifty Z-Score]],Table2[6M Return vs Nifty Z-Score])</f>
        <v>716</v>
      </c>
      <c r="AU724">
        <f>_xlfn.RANK.AVG(Table2[[#This Row],[Sharpe Ratio Z-Score]],Table2[Sharpe Ratio Z-Score])</f>
        <v>609</v>
      </c>
      <c r="AV724">
        <f>(Table2[[#This Row],[Rank 1Y]]+Table2[[#This Row],[Rank 6M]]+Table2[[#This Row],[Rank Sharpe]])/3</f>
        <v>682.33333333333337</v>
      </c>
    </row>
    <row r="725" spans="1:48" hidden="1" x14ac:dyDescent="0.3">
      <c r="A725" t="s">
        <v>1510</v>
      </c>
      <c r="B725" t="s">
        <v>1511</v>
      </c>
      <c r="C725" t="s">
        <v>3168</v>
      </c>
      <c r="D725" t="s">
        <v>467</v>
      </c>
      <c r="E725">
        <v>6880.5515556</v>
      </c>
      <c r="F725">
        <v>476.95</v>
      </c>
      <c r="G725">
        <v>-47.237468378874603</v>
      </c>
      <c r="H725">
        <f>(Table2[[#This Row],[1Y Return vs Nifty]]-AVERAGE(Table2[1Y Return vs Nifty]))/_xlfn.STDEV.P(Table2[1Y Return vs Nifty])</f>
        <v>-1.25527880242768</v>
      </c>
      <c r="I725">
        <v>-11.5761072892294</v>
      </c>
      <c r="J725">
        <f>(Table2[[#This Row],[1M Return vs Nifty]]-AVERAGE(Table2[1M Return vs Nifty]))/_xlfn.STDEV.P(Table2[1M Return vs Nifty])</f>
        <v>-1.2950741849914742</v>
      </c>
      <c r="K725">
        <v>-20.066383469893001</v>
      </c>
      <c r="L725">
        <f>(Table2[[#This Row],[6M Return vs Nifty]]-AVERAGE(Table2[6M Return vs Nifty]))/_xlfn.STDEV.P(Table2[6M Return vs Nifty])</f>
        <v>-0.94500221835503595</v>
      </c>
      <c r="M725">
        <v>2.0140521964279299</v>
      </c>
      <c r="N725">
        <f>(Table2[[#This Row],[1W Return vs Nifty]]-AVERAGE(Table2[1W Return vs Nifty]))/_xlfn.STDEV.P(Table2[1W Return vs Nifty])</f>
        <v>-0.22486568980330812</v>
      </c>
      <c r="O725">
        <v>492.31</v>
      </c>
      <c r="P725">
        <v>499.41260713064702</v>
      </c>
      <c r="Q725">
        <v>517.05363584682505</v>
      </c>
      <c r="R725">
        <v>46.845537761220697</v>
      </c>
      <c r="S725">
        <f>(Table2[[#This Row],[Close Price]]-Table2[[#This Row],[20D EMA]])/Table2[[#This Row],[20D EMA]]</f>
        <v>-3.1199853750685572E-2</v>
      </c>
      <c r="T725">
        <f>(Table2[[#This Row],[Close Price]]-Table2[[#This Row],[50D EMA]])/Table2[[#This Row],[50D EMA]]</f>
        <v>-4.4978053837497096E-2</v>
      </c>
      <c r="U725">
        <f>(Table2[[#This Row],[Close Price]]-Table2[[#This Row],[200D EMA]])/Table2[[#This Row],[200D EMA]]</f>
        <v>-7.7561848648726242E-2</v>
      </c>
      <c r="V725">
        <v>0.441958867609613</v>
      </c>
      <c r="W725">
        <v>475</v>
      </c>
      <c r="X725">
        <v>487</v>
      </c>
      <c r="Y725">
        <v>471.2</v>
      </c>
      <c r="Z725">
        <v>489.8</v>
      </c>
      <c r="AA725">
        <v>471.2</v>
      </c>
      <c r="AB725">
        <v>489.8</v>
      </c>
      <c r="AC725" s="1">
        <f>(Table2[[#This Row],[Close Price]]/Table2[[#This Row],[Day Low]])-1</f>
        <v>4.1052631578946119E-3</v>
      </c>
      <c r="AD725" s="1">
        <f>(Table2[[#This Row],[Day High]]/Table2[[#This Row],[Close Price]])-1</f>
        <v>2.1071391131145756E-2</v>
      </c>
      <c r="AE725" s="1">
        <f>(Table2[[#This Row],[Close Price]]/Table2[[#This Row],[Current Week Low]])-1</f>
        <v>1.2202886247877798E-2</v>
      </c>
      <c r="AF725" s="1">
        <f>(Table2[[#This Row],[Current Week High]]/Table2[[#This Row],[Close Price]])-1</f>
        <v>2.6942027466191565E-2</v>
      </c>
      <c r="AG725" s="1">
        <f>(Table2[[#This Row],[Close Price]]/Table2[[#This Row],[Current Month Low]])-1</f>
        <v>1.2202886247877798E-2</v>
      </c>
      <c r="AH725" s="1">
        <f>(Table2[[#This Row],[Current Month High]]/Table2[[#This Row],[Close Price]])-1</f>
        <v>2.6942027466191565E-2</v>
      </c>
      <c r="AI725">
        <v>40.014676590837603</v>
      </c>
      <c r="AJ725">
        <v>11.306884480746699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0.12</v>
      </c>
      <c r="AM725" t="s">
        <v>3203</v>
      </c>
      <c r="AN725">
        <v>-1.05</v>
      </c>
      <c r="AO725" t="s">
        <v>3202</v>
      </c>
      <c r="AP725">
        <v>-5.8333621581345002E-2</v>
      </c>
      <c r="AQ725">
        <f>(Table2[[#This Row],[Sharpe Ratio]]-AVERAGE(Table2[Sharpe Ratio]))/_xlfn.STDEV.P(Table2[Sharpe Ratio])</f>
        <v>-1.451009988193348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710</v>
      </c>
      <c r="AT725">
        <f>_xlfn.RANK.AVG(Table2[[#This Row],[6M Return vs Nifty Z-Score]],Table2[6M Return vs Nifty Z-Score])</f>
        <v>652</v>
      </c>
      <c r="AU725">
        <f>_xlfn.RANK.AVG(Table2[[#This Row],[Sharpe Ratio Z-Score]],Table2[Sharpe Ratio Z-Score])</f>
        <v>686</v>
      </c>
      <c r="AV725">
        <f>(Table2[[#This Row],[Rank 1Y]]+Table2[[#This Row],[Rank 6M]]+Table2[[#This Row],[Rank Sharpe]])/3</f>
        <v>682.66666666666663</v>
      </c>
    </row>
    <row r="726" spans="1:48" hidden="1" x14ac:dyDescent="0.3">
      <c r="A726" t="s">
        <v>1174</v>
      </c>
      <c r="B726" t="s">
        <v>1175</v>
      </c>
      <c r="C726" t="s">
        <v>3157</v>
      </c>
      <c r="D726" t="s">
        <v>24</v>
      </c>
      <c r="E726">
        <v>10538.425475447901</v>
      </c>
      <c r="F726">
        <v>171.32</v>
      </c>
      <c r="G726">
        <v>-51.057339675875497</v>
      </c>
      <c r="H726">
        <f>(Table2[[#This Row],[1Y Return vs Nifty]]-AVERAGE(Table2[1Y Return vs Nifty]))/_xlfn.STDEV.P(Table2[1Y Return vs Nifty])</f>
        <v>-1.322898249833677</v>
      </c>
      <c r="I726">
        <v>-10.5670981742687</v>
      </c>
      <c r="J726">
        <f>(Table2[[#This Row],[1M Return vs Nifty]]-AVERAGE(Table2[1M Return vs Nifty]))/_xlfn.STDEV.P(Table2[1M Return vs Nifty])</f>
        <v>-1.1889440522505548</v>
      </c>
      <c r="K726">
        <v>-38.862823902311398</v>
      </c>
      <c r="L726">
        <f>(Table2[[#This Row],[6M Return vs Nifty]]-AVERAGE(Table2[6M Return vs Nifty]))/_xlfn.STDEV.P(Table2[6M Return vs Nifty])</f>
        <v>-1.5547782959557441</v>
      </c>
      <c r="M726">
        <v>-0.76468577575228502</v>
      </c>
      <c r="N726">
        <f>(Table2[[#This Row],[1W Return vs Nifty]]-AVERAGE(Table2[1W Return vs Nifty]))/_xlfn.STDEV.P(Table2[1W Return vs Nifty])</f>
        <v>-0.9303362277696946</v>
      </c>
      <c r="O726">
        <v>179.58</v>
      </c>
      <c r="P726">
        <v>195.12667254002301</v>
      </c>
      <c r="Q726">
        <v>222.83825952046001</v>
      </c>
      <c r="R726">
        <v>44.371103420481397</v>
      </c>
      <c r="S726">
        <f>(Table2[[#This Row],[Close Price]]-Table2[[#This Row],[20D EMA]])/Table2[[#This Row],[20D EMA]]</f>
        <v>-4.599621338679151E-2</v>
      </c>
      <c r="T726">
        <f>(Table2[[#This Row],[Close Price]]-Table2[[#This Row],[50D EMA]])/Table2[[#This Row],[50D EMA]]</f>
        <v>-0.12200624461086917</v>
      </c>
      <c r="U726">
        <f>(Table2[[#This Row],[Close Price]]-Table2[[#This Row],[200D EMA]])/Table2[[#This Row],[200D EMA]]</f>
        <v>-0.23119126684675009</v>
      </c>
      <c r="V726">
        <v>1.1013378858602501</v>
      </c>
      <c r="W726">
        <v>170.5</v>
      </c>
      <c r="X726">
        <v>176.33</v>
      </c>
      <c r="Y726">
        <v>166.5</v>
      </c>
      <c r="Z726">
        <v>176.33</v>
      </c>
      <c r="AA726">
        <v>166.5</v>
      </c>
      <c r="AB726">
        <v>176.75</v>
      </c>
      <c r="AC726" s="1">
        <f>(Table2[[#This Row],[Close Price]]/Table2[[#This Row],[Day Low]])-1</f>
        <v>4.8093841642229407E-3</v>
      </c>
      <c r="AD726" s="1">
        <f>(Table2[[#This Row],[Day High]]/Table2[[#This Row],[Close Price]])-1</f>
        <v>2.9243520896568009E-2</v>
      </c>
      <c r="AE726" s="1">
        <f>(Table2[[#This Row],[Close Price]]/Table2[[#This Row],[Current Week Low]])-1</f>
        <v>2.8948948948948949E-2</v>
      </c>
      <c r="AF726" s="1">
        <f>(Table2[[#This Row],[Current Week High]]/Table2[[#This Row],[Close Price]])-1</f>
        <v>2.9243520896568009E-2</v>
      </c>
      <c r="AG726" s="1">
        <f>(Table2[[#This Row],[Close Price]]/Table2[[#This Row],[Current Month Low]])-1</f>
        <v>2.8948948948948949E-2</v>
      </c>
      <c r="AH726" s="1">
        <f>(Table2[[#This Row],[Current Month High]]/Table2[[#This Row],[Close Price]])-1</f>
        <v>3.1695073546579522E-2</v>
      </c>
      <c r="AI726">
        <v>75.5194956805977</v>
      </c>
      <c r="AJ726">
        <v>8.1565656565656397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-0.27</v>
      </c>
      <c r="AM726" t="s">
        <v>3202</v>
      </c>
      <c r="AN726">
        <v>2.46</v>
      </c>
      <c r="AO726" t="s">
        <v>3203</v>
      </c>
      <c r="AP726">
        <v>-1.1826755903267001E-2</v>
      </c>
      <c r="AQ726">
        <f>(Table2[[#This Row],[Sharpe Ratio]]-AVERAGE(Table2[Sharpe Ratio]))/_xlfn.STDEV.P(Table2[Sharpe Ratio])</f>
        <v>-0.89618110203692647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720</v>
      </c>
      <c r="AT726">
        <f>_xlfn.RANK.AVG(Table2[[#This Row],[6M Return vs Nifty Z-Score]],Table2[6M Return vs Nifty Z-Score])</f>
        <v>732</v>
      </c>
      <c r="AU726">
        <f>_xlfn.RANK.AVG(Table2[[#This Row],[Sharpe Ratio Z-Score]],Table2[Sharpe Ratio Z-Score])</f>
        <v>601</v>
      </c>
      <c r="AV726">
        <f>(Table2[[#This Row],[Rank 1Y]]+Table2[[#This Row],[Rank 6M]]+Table2[[#This Row],[Rank Sharpe]])/3</f>
        <v>684.33333333333337</v>
      </c>
    </row>
    <row r="727" spans="1:48" hidden="1" x14ac:dyDescent="0.3">
      <c r="A727" t="s">
        <v>1188</v>
      </c>
      <c r="B727" t="s">
        <v>1189</v>
      </c>
      <c r="C727" t="s">
        <v>3156</v>
      </c>
      <c r="D727" t="s">
        <v>257</v>
      </c>
      <c r="E727">
        <v>10363.032316589901</v>
      </c>
      <c r="F727">
        <v>753.05</v>
      </c>
      <c r="G727">
        <v>-45.373157988157203</v>
      </c>
      <c r="H727">
        <f>(Table2[[#This Row],[1Y Return vs Nifty]]-AVERAGE(Table2[1Y Return vs Nifty]))/_xlfn.STDEV.P(Table2[1Y Return vs Nifty])</f>
        <v>-1.2222767380616513</v>
      </c>
      <c r="I727">
        <v>-10.7446306835473</v>
      </c>
      <c r="J727">
        <f>(Table2[[#This Row],[1M Return vs Nifty]]-AVERAGE(Table2[1M Return vs Nifty]))/_xlfn.STDEV.P(Table2[1M Return vs Nifty])</f>
        <v>-1.2076173709512488</v>
      </c>
      <c r="K727">
        <v>-23.130121582373899</v>
      </c>
      <c r="L727">
        <f>(Table2[[#This Row],[6M Return vs Nifty]]-AVERAGE(Table2[6M Return vs Nifty]))/_xlfn.STDEV.P(Table2[6M Return vs Nifty])</f>
        <v>-1.044393069284572</v>
      </c>
      <c r="M727">
        <v>2.6568929261166798</v>
      </c>
      <c r="N727">
        <f>(Table2[[#This Row],[1W Return vs Nifty]]-AVERAGE(Table2[1W Return vs Nifty]))/_xlfn.STDEV.P(Table2[1W Return vs Nifty])</f>
        <v>-6.1660234686428603E-2</v>
      </c>
      <c r="O727">
        <v>783.86</v>
      </c>
      <c r="P727">
        <v>839.49893272018699</v>
      </c>
      <c r="Q727">
        <v>909.62060766168395</v>
      </c>
      <c r="R727">
        <v>49.5494660254924</v>
      </c>
      <c r="S727">
        <f>(Table2[[#This Row],[Close Price]]-Table2[[#This Row],[20D EMA]])/Table2[[#This Row],[20D EMA]]</f>
        <v>-3.93054882249382E-2</v>
      </c>
      <c r="T727">
        <f>(Table2[[#This Row],[Close Price]]-Table2[[#This Row],[50D EMA]])/Table2[[#This Row],[50D EMA]]</f>
        <v>-0.10297682266262188</v>
      </c>
      <c r="U727">
        <f>(Table2[[#This Row],[Close Price]]-Table2[[#This Row],[200D EMA]])/Table2[[#This Row],[200D EMA]]</f>
        <v>-0.17212737524073052</v>
      </c>
      <c r="V727">
        <v>0.72478206924342303</v>
      </c>
      <c r="W727">
        <v>750.1</v>
      </c>
      <c r="X727">
        <v>803.95</v>
      </c>
      <c r="Y727">
        <v>737.05</v>
      </c>
      <c r="Z727">
        <v>803.95</v>
      </c>
      <c r="AA727">
        <v>737.05</v>
      </c>
      <c r="AB727">
        <v>803.95</v>
      </c>
      <c r="AC727" s="1">
        <f>(Table2[[#This Row],[Close Price]]/Table2[[#This Row],[Day Low]])-1</f>
        <v>3.9328089588053228E-3</v>
      </c>
      <c r="AD727" s="1">
        <f>(Table2[[#This Row],[Day High]]/Table2[[#This Row],[Close Price]])-1</f>
        <v>6.7591793373614095E-2</v>
      </c>
      <c r="AE727" s="1">
        <f>(Table2[[#This Row],[Close Price]]/Table2[[#This Row],[Current Week Low]])-1</f>
        <v>2.1708160911742658E-2</v>
      </c>
      <c r="AF727" s="1">
        <f>(Table2[[#This Row],[Current Week High]]/Table2[[#This Row],[Close Price]])-1</f>
        <v>6.7591793373614095E-2</v>
      </c>
      <c r="AG727" s="1">
        <f>(Table2[[#This Row],[Close Price]]/Table2[[#This Row],[Current Month Low]])-1</f>
        <v>2.1708160911742658E-2</v>
      </c>
      <c r="AH727" s="1">
        <f>(Table2[[#This Row],[Current Month High]]/Table2[[#This Row],[Close Price]])-1</f>
        <v>6.7591793373614095E-2</v>
      </c>
      <c r="AI727">
        <v>65.726047407210601</v>
      </c>
      <c r="AJ727">
        <v>4.7211792518425604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-0.18</v>
      </c>
      <c r="AM727" t="s">
        <v>3202</v>
      </c>
      <c r="AN727">
        <v>-2.21</v>
      </c>
      <c r="AO727" t="s">
        <v>3202</v>
      </c>
      <c r="AP727">
        <v>-4.6027730795962001E-2</v>
      </c>
      <c r="AQ727">
        <f>(Table2[[#This Row],[Sharpe Ratio]]-AVERAGE(Table2[Sharpe Ratio]))/_xlfn.STDEV.P(Table2[Sharpe Ratio])</f>
        <v>-1.3042001875742755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706</v>
      </c>
      <c r="AT727">
        <f>_xlfn.RANK.AVG(Table2[[#This Row],[6M Return vs Nifty Z-Score]],Table2[6M Return vs Nifty Z-Score])</f>
        <v>680</v>
      </c>
      <c r="AU727">
        <f>_xlfn.RANK.AVG(Table2[[#This Row],[Sharpe Ratio Z-Score]],Table2[Sharpe Ratio Z-Score])</f>
        <v>669</v>
      </c>
      <c r="AV727">
        <f>(Table2[[#This Row],[Rank 1Y]]+Table2[[#This Row],[Rank 6M]]+Table2[[#This Row],[Rank Sharpe]])/3</f>
        <v>685</v>
      </c>
    </row>
    <row r="728" spans="1:48" hidden="1" x14ac:dyDescent="0.3">
      <c r="A728" t="s">
        <v>1295</v>
      </c>
      <c r="B728" t="s">
        <v>1296</v>
      </c>
      <c r="C728" t="s">
        <v>3165</v>
      </c>
      <c r="D728" t="s">
        <v>75</v>
      </c>
      <c r="E728">
        <v>9162.09618606</v>
      </c>
      <c r="F728">
        <v>1158</v>
      </c>
      <c r="G728">
        <v>-34.7890201651878</v>
      </c>
      <c r="H728">
        <f>(Table2[[#This Row],[1Y Return vs Nifty]]-AVERAGE(Table2[1Y Return vs Nifty]))/_xlfn.STDEV.P(Table2[1Y Return vs Nifty])</f>
        <v>-1.0349160928430499</v>
      </c>
      <c r="I728">
        <v>-2.4716278977177599</v>
      </c>
      <c r="J728">
        <f>(Table2[[#This Row],[1M Return vs Nifty]]-AVERAGE(Table2[1M Return vs Nifty]))/_xlfn.STDEV.P(Table2[1M Return vs Nifty])</f>
        <v>-0.33744199710412071</v>
      </c>
      <c r="K728">
        <v>-33.609391629282797</v>
      </c>
      <c r="L728">
        <f>(Table2[[#This Row],[6M Return vs Nifty]]-AVERAGE(Table2[6M Return vs Nifty]))/_xlfn.STDEV.P(Table2[6M Return vs Nifty])</f>
        <v>-1.3843514889809836</v>
      </c>
      <c r="M728">
        <v>3.3060379084582499</v>
      </c>
      <c r="N728">
        <f>(Table2[[#This Row],[1W Return vs Nifty]]-AVERAGE(Table2[1W Return vs Nifty]))/_xlfn.STDEV.P(Table2[1W Return vs Nifty])</f>
        <v>0.10314575439766463</v>
      </c>
      <c r="O728">
        <v>1185.49</v>
      </c>
      <c r="P728">
        <v>1244.2633333991901</v>
      </c>
      <c r="Q728">
        <v>1356.02262980453</v>
      </c>
      <c r="R728">
        <v>54.805383106038697</v>
      </c>
      <c r="S728">
        <f>(Table2[[#This Row],[Close Price]]-Table2[[#This Row],[20D EMA]])/Table2[[#This Row],[20D EMA]]</f>
        <v>-2.3188723650136238E-2</v>
      </c>
      <c r="T728">
        <f>(Table2[[#This Row],[Close Price]]-Table2[[#This Row],[50D EMA]])/Table2[[#This Row],[50D EMA]]</f>
        <v>-6.9328839871482958E-2</v>
      </c>
      <c r="U728">
        <f>(Table2[[#This Row],[Close Price]]-Table2[[#This Row],[200D EMA]])/Table2[[#This Row],[200D EMA]]</f>
        <v>-0.14603195068586344</v>
      </c>
      <c r="V728">
        <v>0.733620354698579</v>
      </c>
      <c r="W728">
        <v>1152.05</v>
      </c>
      <c r="X728">
        <v>1197.75</v>
      </c>
      <c r="Y728">
        <v>1152.05</v>
      </c>
      <c r="Z728">
        <v>1203.1500000000001</v>
      </c>
      <c r="AA728">
        <v>1152.05</v>
      </c>
      <c r="AB728">
        <v>1203.1500000000001</v>
      </c>
      <c r="AC728" s="1">
        <f>(Table2[[#This Row],[Close Price]]/Table2[[#This Row],[Day Low]])-1</f>
        <v>5.1647063929516346E-3</v>
      </c>
      <c r="AD728" s="1">
        <f>(Table2[[#This Row],[Day High]]/Table2[[#This Row],[Close Price]])-1</f>
        <v>3.4326424870466221E-2</v>
      </c>
      <c r="AE728" s="1">
        <f>(Table2[[#This Row],[Close Price]]/Table2[[#This Row],[Current Week Low]])-1</f>
        <v>5.1647063929516346E-3</v>
      </c>
      <c r="AF728" s="1">
        <f>(Table2[[#This Row],[Current Week High]]/Table2[[#This Row],[Close Price]])-1</f>
        <v>3.8989637305699487E-2</v>
      </c>
      <c r="AG728" s="1">
        <f>(Table2[[#This Row],[Close Price]]/Table2[[#This Row],[Current Month Low]])-1</f>
        <v>5.1647063929516346E-3</v>
      </c>
      <c r="AH728" s="1">
        <f>(Table2[[#This Row],[Current Month High]]/Table2[[#This Row],[Close Price]])-1</f>
        <v>3.8989637305699487E-2</v>
      </c>
      <c r="AI728">
        <v>55.613126079447298</v>
      </c>
      <c r="AJ728">
        <v>5.2727272727272698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-7.0000000000000007E-2</v>
      </c>
      <c r="AM728" t="s">
        <v>3202</v>
      </c>
      <c r="AN728">
        <v>0.99</v>
      </c>
      <c r="AO728" t="s">
        <v>3203</v>
      </c>
      <c r="AP728">
        <v>-4.3406693504179999E-2</v>
      </c>
      <c r="AQ728">
        <f>(Table2[[#This Row],[Sharpe Ratio]]-AVERAGE(Table2[Sharpe Ratio]))/_xlfn.STDEV.P(Table2[Sharpe Ratio])</f>
        <v>-1.2729311011722793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675</v>
      </c>
      <c r="AT728">
        <f>_xlfn.RANK.AVG(Table2[[#This Row],[6M Return vs Nifty Z-Score]],Table2[6M Return vs Nifty Z-Score])</f>
        <v>721</v>
      </c>
      <c r="AU728">
        <f>_xlfn.RANK.AVG(Table2[[#This Row],[Sharpe Ratio Z-Score]],Table2[Sharpe Ratio Z-Score])</f>
        <v>663</v>
      </c>
      <c r="AV728">
        <f>(Table2[[#This Row],[Rank 1Y]]+Table2[[#This Row],[Rank 6M]]+Table2[[#This Row],[Rank Sharpe]])/3</f>
        <v>686.33333333333337</v>
      </c>
    </row>
    <row r="729" spans="1:48" hidden="1" x14ac:dyDescent="0.3">
      <c r="A729" t="s">
        <v>1101</v>
      </c>
      <c r="B729" t="s">
        <v>1102</v>
      </c>
      <c r="C729" t="s">
        <v>3175</v>
      </c>
      <c r="D729" t="s">
        <v>632</v>
      </c>
      <c r="E729">
        <v>11848.96756512</v>
      </c>
      <c r="F729">
        <v>124.91</v>
      </c>
      <c r="G729">
        <v>-77.092956121860993</v>
      </c>
      <c r="H729">
        <f>(Table2[[#This Row],[1Y Return vs Nifty]]-AVERAGE(Table2[1Y Return vs Nifty]))/_xlfn.STDEV.P(Table2[1Y Return vs Nifty])</f>
        <v>-1.7837813163218763</v>
      </c>
      <c r="I729">
        <v>-4.8358950509715797</v>
      </c>
      <c r="J729">
        <f>(Table2[[#This Row],[1M Return vs Nifty]]-AVERAGE(Table2[1M Return vs Nifty]))/_xlfn.STDEV.P(Table2[1M Return vs Nifty])</f>
        <v>-0.58612160077608266</v>
      </c>
      <c r="K729">
        <v>-15.079520669129501</v>
      </c>
      <c r="L729">
        <f>(Table2[[#This Row],[6M Return vs Nifty]]-AVERAGE(Table2[6M Return vs Nifty]))/_xlfn.STDEV.P(Table2[6M Return vs Nifty])</f>
        <v>-0.78322320231656117</v>
      </c>
      <c r="M729">
        <v>1.2972614327994301</v>
      </c>
      <c r="N729">
        <f>(Table2[[#This Row],[1W Return vs Nifty]]-AVERAGE(Table2[1W Return vs Nifty]))/_xlfn.STDEV.P(Table2[1W Return vs Nifty])</f>
        <v>-0.40684570040127727</v>
      </c>
      <c r="O729">
        <v>124.59</v>
      </c>
      <c r="P729">
        <v>129.444490155838</v>
      </c>
      <c r="Q729">
        <v>154.758453743373</v>
      </c>
      <c r="R729">
        <v>50.027833437390299</v>
      </c>
      <c r="S729">
        <f>(Table2[[#This Row],[Close Price]]-Table2[[#This Row],[20D EMA]])/Table2[[#This Row],[20D EMA]]</f>
        <v>2.568424432137356E-3</v>
      </c>
      <c r="T729">
        <f>(Table2[[#This Row],[Close Price]]-Table2[[#This Row],[50D EMA]])/Table2[[#This Row],[50D EMA]]</f>
        <v>-3.5030383683221554E-2</v>
      </c>
      <c r="U729">
        <f>(Table2[[#This Row],[Close Price]]-Table2[[#This Row],[200D EMA]])/Table2[[#This Row],[200D EMA]]</f>
        <v>-0.19287123269446052</v>
      </c>
      <c r="V729">
        <v>0.498226102906144</v>
      </c>
      <c r="W729">
        <v>123.07</v>
      </c>
      <c r="X729">
        <v>126.82</v>
      </c>
      <c r="Y729">
        <v>119.56</v>
      </c>
      <c r="Z729">
        <v>126.82</v>
      </c>
      <c r="AA729">
        <v>119.56</v>
      </c>
      <c r="AB729">
        <v>126.82</v>
      </c>
      <c r="AC729" s="1">
        <f>(Table2[[#This Row],[Close Price]]/Table2[[#This Row],[Day Low]])-1</f>
        <v>1.4950840984805369E-2</v>
      </c>
      <c r="AD729" s="1">
        <f>(Table2[[#This Row],[Day High]]/Table2[[#This Row],[Close Price]])-1</f>
        <v>1.5291009526859245E-2</v>
      </c>
      <c r="AE729" s="1">
        <f>(Table2[[#This Row],[Close Price]]/Table2[[#This Row],[Current Week Low]])-1</f>
        <v>4.4747407159585029E-2</v>
      </c>
      <c r="AF729" s="1">
        <f>(Table2[[#This Row],[Current Week High]]/Table2[[#This Row],[Close Price]])-1</f>
        <v>1.5291009526859245E-2</v>
      </c>
      <c r="AG729" s="1">
        <f>(Table2[[#This Row],[Close Price]]/Table2[[#This Row],[Current Month Low]])-1</f>
        <v>4.4747407159585029E-2</v>
      </c>
      <c r="AH729" s="1">
        <f>(Table2[[#This Row],[Current Month High]]/Table2[[#This Row],[Close Price]])-1</f>
        <v>1.5291009526859245E-2</v>
      </c>
      <c r="AI729">
        <v>139.93275158113801</v>
      </c>
      <c r="AJ729">
        <v>6.7789365703539097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-0.06</v>
      </c>
      <c r="AM729" t="s">
        <v>3202</v>
      </c>
      <c r="AN729">
        <v>1.07</v>
      </c>
      <c r="AO729" t="s">
        <v>3203</v>
      </c>
      <c r="AP729">
        <v>-0.109836834683986</v>
      </c>
      <c r="AQ729">
        <f>(Table2[[#This Row],[Sharpe Ratio]]-AVERAGE(Table2[Sharpe Ratio]))/_xlfn.STDEV.P(Table2[Sharpe Ratio])</f>
        <v>-2.0654455116925114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735</v>
      </c>
      <c r="AT729">
        <f>_xlfn.RANK.AVG(Table2[[#This Row],[6M Return vs Nifty Z-Score]],Table2[6M Return vs Nifty Z-Score])</f>
        <v>600</v>
      </c>
      <c r="AU729">
        <f>_xlfn.RANK.AVG(Table2[[#This Row],[Sharpe Ratio Z-Score]],Table2[Sharpe Ratio Z-Score])</f>
        <v>727</v>
      </c>
      <c r="AV729">
        <f>(Table2[[#This Row],[Rank 1Y]]+Table2[[#This Row],[Rank 6M]]+Table2[[#This Row],[Rank Sharpe]])/3</f>
        <v>687.33333333333337</v>
      </c>
    </row>
    <row r="730" spans="1:48" hidden="1" x14ac:dyDescent="0.3">
      <c r="A730" t="s">
        <v>844</v>
      </c>
      <c r="B730" t="s">
        <v>845</v>
      </c>
      <c r="C730" t="s">
        <v>3171</v>
      </c>
      <c r="D730" t="s">
        <v>475</v>
      </c>
      <c r="E730">
        <v>18903.566291250001</v>
      </c>
      <c r="F730">
        <v>515.04999999999995</v>
      </c>
      <c r="G730">
        <v>-23.497306437192201</v>
      </c>
      <c r="H730">
        <f>(Table2[[#This Row],[1Y Return vs Nifty]]-AVERAGE(Table2[1Y Return vs Nifty]))/_xlfn.STDEV.P(Table2[1Y Return vs Nifty])</f>
        <v>-0.83502992307778756</v>
      </c>
      <c r="I730">
        <v>-3.2061166447223699</v>
      </c>
      <c r="J730">
        <f>(Table2[[#This Row],[1M Return vs Nifty]]-AVERAGE(Table2[1M Return vs Nifty]))/_xlfn.STDEV.P(Table2[1M Return vs Nifty])</f>
        <v>-0.41469738267053069</v>
      </c>
      <c r="K730">
        <v>-36.6259572087544</v>
      </c>
      <c r="L730">
        <f>(Table2[[#This Row],[6M Return vs Nifty]]-AVERAGE(Table2[6M Return vs Nifty]))/_xlfn.STDEV.P(Table2[6M Return vs Nifty])</f>
        <v>-1.4822120138760599</v>
      </c>
      <c r="M730">
        <v>2.60175259814056</v>
      </c>
      <c r="N730">
        <f>(Table2[[#This Row],[1W Return vs Nifty]]-AVERAGE(Table2[1W Return vs Nifty]))/_xlfn.STDEV.P(Table2[1W Return vs Nifty])</f>
        <v>-7.5659351274753456E-2</v>
      </c>
      <c r="O730">
        <v>520.26</v>
      </c>
      <c r="P730">
        <v>553.86550235694199</v>
      </c>
      <c r="Q730">
        <v>610.17896307767501</v>
      </c>
      <c r="R730">
        <v>54.333055335605401</v>
      </c>
      <c r="S730">
        <f>(Table2[[#This Row],[Close Price]]-Table2[[#This Row],[20D EMA]])/Table2[[#This Row],[20D EMA]]</f>
        <v>-1.0014223657402139E-2</v>
      </c>
      <c r="T730">
        <f>(Table2[[#This Row],[Close Price]]-Table2[[#This Row],[50D EMA]])/Table2[[#This Row],[50D EMA]]</f>
        <v>-7.0081097652345117E-2</v>
      </c>
      <c r="U730">
        <f>(Table2[[#This Row],[Close Price]]-Table2[[#This Row],[200D EMA]])/Table2[[#This Row],[200D EMA]]</f>
        <v>-0.15590338053913744</v>
      </c>
      <c r="V730">
        <v>0.61942029405947396</v>
      </c>
      <c r="W730">
        <v>512.45000000000005</v>
      </c>
      <c r="X730">
        <v>525.45000000000005</v>
      </c>
      <c r="Y730">
        <v>497.05</v>
      </c>
      <c r="Z730">
        <v>529.5</v>
      </c>
      <c r="AA730">
        <v>497.05</v>
      </c>
      <c r="AB730">
        <v>529.5</v>
      </c>
      <c r="AC730" s="1">
        <f>(Table2[[#This Row],[Close Price]]/Table2[[#This Row],[Day Low]])-1</f>
        <v>5.0736657234851101E-3</v>
      </c>
      <c r="AD730" s="1">
        <f>(Table2[[#This Row],[Day High]]/Table2[[#This Row],[Close Price]])-1</f>
        <v>2.0192214348121684E-2</v>
      </c>
      <c r="AE730" s="1">
        <f>(Table2[[#This Row],[Close Price]]/Table2[[#This Row],[Current Week Low]])-1</f>
        <v>3.6213660597525177E-2</v>
      </c>
      <c r="AF730" s="1">
        <f>(Table2[[#This Row],[Current Week High]]/Table2[[#This Row],[Close Price]])-1</f>
        <v>2.8055528589457479E-2</v>
      </c>
      <c r="AG730" s="1">
        <f>(Table2[[#This Row],[Close Price]]/Table2[[#This Row],[Current Month Low]])-1</f>
        <v>3.6213660597525177E-2</v>
      </c>
      <c r="AH730" s="1">
        <f>(Table2[[#This Row],[Current Month High]]/Table2[[#This Row],[Close Price]])-1</f>
        <v>2.8055528589457479E-2</v>
      </c>
      <c r="AI730">
        <v>49.354431608581699</v>
      </c>
      <c r="AJ730">
        <v>7.2127393838467802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-0.12</v>
      </c>
      <c r="AM730" t="s">
        <v>3202</v>
      </c>
      <c r="AN730">
        <v>5.45</v>
      </c>
      <c r="AO730" t="s">
        <v>3203</v>
      </c>
      <c r="AP730">
        <v>-9.8971568678951002E-2</v>
      </c>
      <c r="AQ730">
        <f>(Table2[[#This Row],[Sharpe Ratio]]-AVERAGE(Table2[Sharpe Ratio]))/_xlfn.STDEV.P(Table2[Sharpe Ratio])</f>
        <v>-1.935822425993825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614</v>
      </c>
      <c r="AT730">
        <f>_xlfn.RANK.AVG(Table2[[#This Row],[6M Return vs Nifty Z-Score]],Table2[6M Return vs Nifty Z-Score])</f>
        <v>729</v>
      </c>
      <c r="AU730">
        <f>_xlfn.RANK.AVG(Table2[[#This Row],[Sharpe Ratio Z-Score]],Table2[Sharpe Ratio Z-Score])</f>
        <v>721</v>
      </c>
      <c r="AV730">
        <f>(Table2[[#This Row],[Rank 1Y]]+Table2[[#This Row],[Rank 6M]]+Table2[[#This Row],[Rank Sharpe]])/3</f>
        <v>688</v>
      </c>
    </row>
    <row r="731" spans="1:48" hidden="1" x14ac:dyDescent="0.3">
      <c r="A731" t="s">
        <v>401</v>
      </c>
      <c r="B731" t="s">
        <v>402</v>
      </c>
      <c r="C731" t="s">
        <v>3158</v>
      </c>
      <c r="D731" t="s">
        <v>27</v>
      </c>
      <c r="E731">
        <v>56944.750194879998</v>
      </c>
      <c r="F731">
        <v>8.0500000000000007</v>
      </c>
      <c r="G731">
        <v>-66.573108781014</v>
      </c>
      <c r="H731">
        <f>(Table2[[#This Row],[1Y Return vs Nifty]]-AVERAGE(Table2[1Y Return vs Nifty]))/_xlfn.STDEV.P(Table2[1Y Return vs Nifty])</f>
        <v>-1.597558742660292</v>
      </c>
      <c r="I731">
        <v>-13.971412355009999</v>
      </c>
      <c r="J731">
        <f>(Table2[[#This Row],[1M Return vs Nifty]]-AVERAGE(Table2[1M Return vs Nifty]))/_xlfn.STDEV.P(Table2[1M Return vs Nifty])</f>
        <v>-1.5470184348669509</v>
      </c>
      <c r="K731">
        <v>-43.585745486365902</v>
      </c>
      <c r="L731">
        <f>(Table2[[#This Row],[6M Return vs Nifty]]-AVERAGE(Table2[6M Return vs Nifty]))/_xlfn.STDEV.P(Table2[6M Return vs Nifty])</f>
        <v>-1.7079947844017929</v>
      </c>
      <c r="M731">
        <v>5.4441427471679296</v>
      </c>
      <c r="N731">
        <f>(Table2[[#This Row],[1W Return vs Nifty]]-AVERAGE(Table2[1W Return vs Nifty]))/_xlfn.STDEV.P(Table2[1W Return vs Nifty])</f>
        <v>0.64597130538316305</v>
      </c>
      <c r="O731">
        <v>8.58</v>
      </c>
      <c r="P731">
        <v>10.311837792190801</v>
      </c>
      <c r="Q731">
        <v>12.747226561630001</v>
      </c>
      <c r="R731">
        <v>45.671408937635398</v>
      </c>
      <c r="S731">
        <f>(Table2[[#This Row],[Close Price]]-Table2[[#This Row],[20D EMA]])/Table2[[#This Row],[20D EMA]]</f>
        <v>-6.1771561771561699E-2</v>
      </c>
      <c r="T731">
        <f>(Table2[[#This Row],[Close Price]]-Table2[[#This Row],[50D EMA]])/Table2[[#This Row],[50D EMA]]</f>
        <v>-0.21934381026665289</v>
      </c>
      <c r="U731">
        <f>(Table2[[#This Row],[Close Price]]-Table2[[#This Row],[200D EMA]])/Table2[[#This Row],[200D EMA]]</f>
        <v>-0.36849008205196293</v>
      </c>
      <c r="V731">
        <v>0.91791012965662699</v>
      </c>
      <c r="W731">
        <v>8.02</v>
      </c>
      <c r="X731">
        <v>8.2899999999999991</v>
      </c>
      <c r="Y731">
        <v>7.81</v>
      </c>
      <c r="Z731">
        <v>8.49</v>
      </c>
      <c r="AA731">
        <v>7.81</v>
      </c>
      <c r="AB731">
        <v>8.5299999999999994</v>
      </c>
      <c r="AC731" s="1">
        <f>(Table2[[#This Row],[Close Price]]/Table2[[#This Row],[Day Low]])-1</f>
        <v>3.7406483790525247E-3</v>
      </c>
      <c r="AD731" s="1">
        <f>(Table2[[#This Row],[Day High]]/Table2[[#This Row],[Close Price]])-1</f>
        <v>2.9813664596272993E-2</v>
      </c>
      <c r="AE731" s="1">
        <f>(Table2[[#This Row],[Close Price]]/Table2[[#This Row],[Current Week Low]])-1</f>
        <v>3.0729833546735197E-2</v>
      </c>
      <c r="AF731" s="1">
        <f>(Table2[[#This Row],[Current Week High]]/Table2[[#This Row],[Close Price]])-1</f>
        <v>5.4658385093167672E-2</v>
      </c>
      <c r="AG731" s="1">
        <f>(Table2[[#This Row],[Close Price]]/Table2[[#This Row],[Current Month Low]])-1</f>
        <v>3.0729833546735197E-2</v>
      </c>
      <c r="AH731" s="1">
        <f>(Table2[[#This Row],[Current Month High]]/Table2[[#This Row],[Close Price]])-1</f>
        <v>5.962732919254643E-2</v>
      </c>
      <c r="AI731">
        <v>138.26086956521701</v>
      </c>
      <c r="AJ731">
        <v>6.2005277044854896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-0.5</v>
      </c>
      <c r="AM731" t="s">
        <v>3202</v>
      </c>
      <c r="AN731">
        <v>-4.17</v>
      </c>
      <c r="AO731" t="s">
        <v>3202</v>
      </c>
      <c r="AP731">
        <v>-1.0872278610161001E-2</v>
      </c>
      <c r="AQ731">
        <f>(Table2[[#This Row],[Sharpe Ratio]]-AVERAGE(Table2[Sharpe Ratio]))/_xlfn.STDEV.P(Table2[Sharpe Ratio])</f>
        <v>-0.88479414732229777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733</v>
      </c>
      <c r="AT731">
        <f>_xlfn.RANK.AVG(Table2[[#This Row],[6M Return vs Nifty Z-Score]],Table2[6M Return vs Nifty Z-Score])</f>
        <v>734</v>
      </c>
      <c r="AU731">
        <f>_xlfn.RANK.AVG(Table2[[#This Row],[Sharpe Ratio Z-Score]],Table2[Sharpe Ratio Z-Score])</f>
        <v>598</v>
      </c>
      <c r="AV731">
        <f>(Table2[[#This Row],[Rank 1Y]]+Table2[[#This Row],[Rank 6M]]+Table2[[#This Row],[Rank Sharpe]])/3</f>
        <v>688.33333333333337</v>
      </c>
    </row>
    <row r="732" spans="1:48" hidden="1" x14ac:dyDescent="0.3">
      <c r="A732" t="s">
        <v>320</v>
      </c>
      <c r="B732" t="s">
        <v>321</v>
      </c>
      <c r="C732" t="s">
        <v>3157</v>
      </c>
      <c r="D732" t="s">
        <v>24</v>
      </c>
      <c r="E732">
        <v>83948.190128319999</v>
      </c>
      <c r="F732">
        <v>1056.8</v>
      </c>
      <c r="G732">
        <v>-53.5978976732276</v>
      </c>
      <c r="H732">
        <f>(Table2[[#This Row],[1Y Return vs Nifty]]-AVERAGE(Table2[1Y Return vs Nifty]))/_xlfn.STDEV.P(Table2[1Y Return vs Nifty])</f>
        <v>-1.367871264505327</v>
      </c>
      <c r="I732">
        <v>-19.802935052649399</v>
      </c>
      <c r="J732">
        <f>(Table2[[#This Row],[1M Return vs Nifty]]-AVERAGE(Table2[1M Return vs Nifty]))/_xlfn.STDEV.P(Table2[1M Return vs Nifty])</f>
        <v>-2.160392753102184</v>
      </c>
      <c r="K732">
        <v>-35.750289819413197</v>
      </c>
      <c r="L732">
        <f>(Table2[[#This Row],[6M Return vs Nifty]]-AVERAGE(Table2[6M Return vs Nifty]))/_xlfn.STDEV.P(Table2[6M Return vs Nifty])</f>
        <v>-1.4538044529937133</v>
      </c>
      <c r="M732">
        <v>2.9178036147646602</v>
      </c>
      <c r="N732">
        <f>(Table2[[#This Row],[1W Return vs Nifty]]-AVERAGE(Table2[1W Return vs Nifty]))/_xlfn.STDEV.P(Table2[1W Return vs Nifty])</f>
        <v>4.5801973818216882E-3</v>
      </c>
      <c r="O732">
        <v>1167.95</v>
      </c>
      <c r="P732">
        <v>1279.1054632919499</v>
      </c>
      <c r="Q732">
        <v>1392.04384078522</v>
      </c>
      <c r="R732">
        <v>28.867045146932998</v>
      </c>
      <c r="S732">
        <f>(Table2[[#This Row],[Close Price]]-Table2[[#This Row],[20D EMA]])/Table2[[#This Row],[20D EMA]]</f>
        <v>-9.5166745151761711E-2</v>
      </c>
      <c r="T732">
        <f>(Table2[[#This Row],[Close Price]]-Table2[[#This Row],[50D EMA]])/Table2[[#This Row],[50D EMA]]</f>
        <v>-0.17379760283395004</v>
      </c>
      <c r="U732">
        <f>(Table2[[#This Row],[Close Price]]-Table2[[#This Row],[200D EMA]])/Table2[[#This Row],[200D EMA]]</f>
        <v>-0.24082850766834807</v>
      </c>
      <c r="V732">
        <v>2.2081227821858498</v>
      </c>
      <c r="W732">
        <v>1051</v>
      </c>
      <c r="X732">
        <v>1086</v>
      </c>
      <c r="Y732">
        <v>1051</v>
      </c>
      <c r="Z732">
        <v>1098.5999999999999</v>
      </c>
      <c r="AA732">
        <v>1051</v>
      </c>
      <c r="AB732">
        <v>1098.5999999999999</v>
      </c>
      <c r="AC732" s="1">
        <f>(Table2[[#This Row],[Close Price]]/Table2[[#This Row],[Day Low]])-1</f>
        <v>5.5185537583253286E-3</v>
      </c>
      <c r="AD732" s="1">
        <f>(Table2[[#This Row],[Day High]]/Table2[[#This Row],[Close Price]])-1</f>
        <v>2.763058289174869E-2</v>
      </c>
      <c r="AE732" s="1">
        <f>(Table2[[#This Row],[Close Price]]/Table2[[#This Row],[Current Week Low]])-1</f>
        <v>5.5185537583253286E-3</v>
      </c>
      <c r="AF732" s="1">
        <f>(Table2[[#This Row],[Current Week High]]/Table2[[#This Row],[Close Price]])-1</f>
        <v>3.9553368660105948E-2</v>
      </c>
      <c r="AG732" s="1">
        <f>(Table2[[#This Row],[Close Price]]/Table2[[#This Row],[Current Month Low]])-1</f>
        <v>5.5185537583253286E-3</v>
      </c>
      <c r="AH732" s="1">
        <f>(Table2[[#This Row],[Current Month High]]/Table2[[#This Row],[Close Price]])-1</f>
        <v>3.9553368660105948E-2</v>
      </c>
      <c r="AI732">
        <v>60.342543527630497</v>
      </c>
      <c r="AJ732">
        <v>3.8011983105785201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-0.25</v>
      </c>
      <c r="AM732" t="s">
        <v>3202</v>
      </c>
      <c r="AN732">
        <v>-17.07</v>
      </c>
      <c r="AO732" t="s">
        <v>3202</v>
      </c>
      <c r="AP732">
        <v>-2.0454386237748E-2</v>
      </c>
      <c r="AQ732">
        <f>(Table2[[#This Row],[Sharpe Ratio]]-AVERAGE(Table2[Sharpe Ratio]))/_xlfn.STDEV.P(Table2[Sharpe Ratio])</f>
        <v>-0.99910909898654332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723</v>
      </c>
      <c r="AT732">
        <f>_xlfn.RANK.AVG(Table2[[#This Row],[6M Return vs Nifty Z-Score]],Table2[6M Return vs Nifty Z-Score])</f>
        <v>728</v>
      </c>
      <c r="AU732">
        <f>_xlfn.RANK.AVG(Table2[[#This Row],[Sharpe Ratio Z-Score]],Table2[Sharpe Ratio Z-Score])</f>
        <v>619</v>
      </c>
      <c r="AV732">
        <f>(Table2[[#This Row],[Rank 1Y]]+Table2[[#This Row],[Rank 6M]]+Table2[[#This Row],[Rank Sharpe]])/3</f>
        <v>690</v>
      </c>
    </row>
    <row r="733" spans="1:48" hidden="1" x14ac:dyDescent="0.3">
      <c r="A733" t="s">
        <v>1772</v>
      </c>
      <c r="B733" t="s">
        <v>1773</v>
      </c>
      <c r="C733" t="s">
        <v>3169</v>
      </c>
      <c r="D733" t="s">
        <v>533</v>
      </c>
      <c r="E733">
        <v>4635.7538473300001</v>
      </c>
      <c r="F733">
        <v>92.48</v>
      </c>
      <c r="G733">
        <v>-46.422471168360403</v>
      </c>
      <c r="H733">
        <f>(Table2[[#This Row],[1Y Return vs Nifty]]-AVERAGE(Table2[1Y Return vs Nifty]))/_xlfn.STDEV.P(Table2[1Y Return vs Nifty])</f>
        <v>-1.2408517035210576</v>
      </c>
      <c r="I733">
        <v>-13.7281425206078</v>
      </c>
      <c r="J733">
        <f>(Table2[[#This Row],[1M Return vs Nifty]]-AVERAGE(Table2[1M Return vs Nifty]))/_xlfn.STDEV.P(Table2[1M Return vs Nifty])</f>
        <v>-1.5214306979137795</v>
      </c>
      <c r="K733">
        <v>-18.280710081173201</v>
      </c>
      <c r="L733">
        <f>(Table2[[#This Row],[6M Return vs Nifty]]-AVERAGE(Table2[6M Return vs Nifty]))/_xlfn.STDEV.P(Table2[6M Return vs Nifty])</f>
        <v>-0.88707311636551478</v>
      </c>
      <c r="M733">
        <v>2.0421105704470701</v>
      </c>
      <c r="N733">
        <f>(Table2[[#This Row],[1W Return vs Nifty]]-AVERAGE(Table2[1W Return vs Nifty]))/_xlfn.STDEV.P(Table2[1W Return vs Nifty])</f>
        <v>-0.21774218394852105</v>
      </c>
      <c r="O733">
        <v>96.39</v>
      </c>
      <c r="P733">
        <v>101.54661571104999</v>
      </c>
      <c r="Q733">
        <v>106.525162161501</v>
      </c>
      <c r="R733">
        <v>38.549284817171099</v>
      </c>
      <c r="S733">
        <f>(Table2[[#This Row],[Close Price]]-Table2[[#This Row],[20D EMA]])/Table2[[#This Row],[20D EMA]]</f>
        <v>-4.0564373897707194E-2</v>
      </c>
      <c r="T733">
        <f>(Table2[[#This Row],[Close Price]]-Table2[[#This Row],[50D EMA]])/Table2[[#This Row],[50D EMA]]</f>
        <v>-8.9285257293546513E-2</v>
      </c>
      <c r="U733">
        <f>(Table2[[#This Row],[Close Price]]-Table2[[#This Row],[200D EMA]])/Table2[[#This Row],[200D EMA]]</f>
        <v>-0.13184830585103793</v>
      </c>
      <c r="V733">
        <v>0.49668638148324701</v>
      </c>
      <c r="W733">
        <v>91.71</v>
      </c>
      <c r="X733">
        <v>93.19</v>
      </c>
      <c r="Y733">
        <v>90.5</v>
      </c>
      <c r="Z733">
        <v>93.5</v>
      </c>
      <c r="AA733">
        <v>90.5</v>
      </c>
      <c r="AB733">
        <v>93.5</v>
      </c>
      <c r="AC733" s="1">
        <f>(Table2[[#This Row],[Close Price]]/Table2[[#This Row],[Day Low]])-1</f>
        <v>8.3960309671793354E-3</v>
      </c>
      <c r="AD733" s="1">
        <f>(Table2[[#This Row],[Day High]]/Table2[[#This Row],[Close Price]])-1</f>
        <v>7.6773356401382831E-3</v>
      </c>
      <c r="AE733" s="1">
        <f>(Table2[[#This Row],[Close Price]]/Table2[[#This Row],[Current Week Low]])-1</f>
        <v>2.1878453038673973E-2</v>
      </c>
      <c r="AF733" s="1">
        <f>(Table2[[#This Row],[Current Week High]]/Table2[[#This Row],[Close Price]])-1</f>
        <v>1.1029411764705843E-2</v>
      </c>
      <c r="AG733" s="1">
        <f>(Table2[[#This Row],[Close Price]]/Table2[[#This Row],[Current Month Low]])-1</f>
        <v>2.1878453038673973E-2</v>
      </c>
      <c r="AH733" s="1">
        <f>(Table2[[#This Row],[Current Month High]]/Table2[[#This Row],[Close Price]])-1</f>
        <v>1.1029411764705843E-2</v>
      </c>
      <c r="AI733">
        <v>44.571799307958401</v>
      </c>
      <c r="AJ733">
        <v>2.8698553948832002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-0.16</v>
      </c>
      <c r="AM733" t="s">
        <v>3202</v>
      </c>
      <c r="AN733">
        <v>-3.81</v>
      </c>
      <c r="AO733" t="s">
        <v>3202</v>
      </c>
      <c r="AP733">
        <v>-0.10801615727170701</v>
      </c>
      <c r="AQ733">
        <f>(Table2[[#This Row],[Sharpe Ratio]]-AVERAGE(Table2[Sharpe Ratio]))/_xlfn.STDEV.P(Table2[Sharpe Ratio])</f>
        <v>-2.043724752703993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708</v>
      </c>
      <c r="AT733">
        <f>_xlfn.RANK.AVG(Table2[[#This Row],[6M Return vs Nifty Z-Score]],Table2[6M Return vs Nifty Z-Score])</f>
        <v>636</v>
      </c>
      <c r="AU733">
        <f>_xlfn.RANK.AVG(Table2[[#This Row],[Sharpe Ratio Z-Score]],Table2[Sharpe Ratio Z-Score])</f>
        <v>726</v>
      </c>
      <c r="AV733">
        <f>(Table2[[#This Row],[Rank 1Y]]+Table2[[#This Row],[Rank 6M]]+Table2[[#This Row],[Rank Sharpe]])/3</f>
        <v>690</v>
      </c>
    </row>
    <row r="734" spans="1:48" hidden="1" x14ac:dyDescent="0.3">
      <c r="A734" t="s">
        <v>689</v>
      </c>
      <c r="B734" t="s">
        <v>690</v>
      </c>
      <c r="C734" t="s">
        <v>3166</v>
      </c>
      <c r="D734" t="s">
        <v>433</v>
      </c>
      <c r="E734">
        <v>26305.723592729999</v>
      </c>
      <c r="F734">
        <v>353.9</v>
      </c>
      <c r="G734">
        <v>-38.167735103911298</v>
      </c>
      <c r="H734">
        <f>(Table2[[#This Row],[1Y Return vs Nifty]]-AVERAGE(Table2[1Y Return vs Nifty]))/_xlfn.STDEV.P(Table2[1Y Return vs Nifty])</f>
        <v>-1.0947261804965911</v>
      </c>
      <c r="I734">
        <v>-11.018304330579801</v>
      </c>
      <c r="J734">
        <f>(Table2[[#This Row],[1M Return vs Nifty]]-AVERAGE(Table2[1M Return vs Nifty]))/_xlfn.STDEV.P(Table2[1M Return vs Nifty])</f>
        <v>-1.2364030578757736</v>
      </c>
      <c r="K734">
        <v>-29.3770958533037</v>
      </c>
      <c r="L734">
        <f>(Table2[[#This Row],[6M Return vs Nifty]]-AVERAGE(Table2[6M Return vs Nifty]))/_xlfn.STDEV.P(Table2[6M Return vs Nifty])</f>
        <v>-1.2470514120434624</v>
      </c>
      <c r="M734">
        <v>-0.32604004551311799</v>
      </c>
      <c r="N734">
        <f>(Table2[[#This Row],[1W Return vs Nifty]]-AVERAGE(Table2[1W Return vs Nifty]))/_xlfn.STDEV.P(Table2[1W Return vs Nifty])</f>
        <v>-0.81897213285084702</v>
      </c>
      <c r="O734">
        <v>372.45</v>
      </c>
      <c r="P734">
        <v>391.668514667463</v>
      </c>
      <c r="Q734">
        <v>409.25708482006797</v>
      </c>
      <c r="R734">
        <v>29.358794881030999</v>
      </c>
      <c r="S734">
        <f>(Table2[[#This Row],[Close Price]]-Table2[[#This Row],[20D EMA]])/Table2[[#This Row],[20D EMA]]</f>
        <v>-4.9805342999060309E-2</v>
      </c>
      <c r="T734">
        <f>(Table2[[#This Row],[Close Price]]-Table2[[#This Row],[50D EMA]])/Table2[[#This Row],[50D EMA]]</f>
        <v>-9.6429795230105489E-2</v>
      </c>
      <c r="U734">
        <f>(Table2[[#This Row],[Close Price]]-Table2[[#This Row],[200D EMA]])/Table2[[#This Row],[200D EMA]]</f>
        <v>-0.13526237388023724</v>
      </c>
      <c r="V734">
        <v>0.56885778753380001</v>
      </c>
      <c r="W734">
        <v>351.85</v>
      </c>
      <c r="X734">
        <v>357.6</v>
      </c>
      <c r="Y734">
        <v>347.4</v>
      </c>
      <c r="Z734">
        <v>364.45</v>
      </c>
      <c r="AA734">
        <v>347.4</v>
      </c>
      <c r="AB734">
        <v>367</v>
      </c>
      <c r="AC734" s="1">
        <f>(Table2[[#This Row],[Close Price]]/Table2[[#This Row],[Day Low]])-1</f>
        <v>5.8263464544547894E-3</v>
      </c>
      <c r="AD734" s="1">
        <f>(Table2[[#This Row],[Day High]]/Table2[[#This Row],[Close Price]])-1</f>
        <v>1.045493077140458E-2</v>
      </c>
      <c r="AE734" s="1">
        <f>(Table2[[#This Row],[Close Price]]/Table2[[#This Row],[Current Week Low]])-1</f>
        <v>1.8710420264824501E-2</v>
      </c>
      <c r="AF734" s="1">
        <f>(Table2[[#This Row],[Current Week High]]/Table2[[#This Row],[Close Price]])-1</f>
        <v>2.981068098332873E-2</v>
      </c>
      <c r="AG734" s="1">
        <f>(Table2[[#This Row],[Close Price]]/Table2[[#This Row],[Current Month Low]])-1</f>
        <v>1.8710420264824501E-2</v>
      </c>
      <c r="AH734" s="1">
        <f>(Table2[[#This Row],[Current Month High]]/Table2[[#This Row],[Close Price]])-1</f>
        <v>3.7016106244701863E-2</v>
      </c>
      <c r="AI734">
        <v>37.892059903927603</v>
      </c>
      <c r="AJ734">
        <v>1.8710420264824501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-0.13</v>
      </c>
      <c r="AM734" t="s">
        <v>3202</v>
      </c>
      <c r="AN734">
        <v>-6.59</v>
      </c>
      <c r="AO734" t="s">
        <v>3202</v>
      </c>
      <c r="AP734">
        <v>-8.4630121324789004E-2</v>
      </c>
      <c r="AQ734">
        <f>(Table2[[#This Row],[Sharpe Ratio]]-AVERAGE(Table2[Sharpe Ratio]))/_xlfn.STDEV.P(Table2[Sharpe Ratio])</f>
        <v>-1.7647283489072372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684</v>
      </c>
      <c r="AT734">
        <f>_xlfn.RANK.AVG(Table2[[#This Row],[6M Return vs Nifty Z-Score]],Table2[6M Return vs Nifty Z-Score])</f>
        <v>708</v>
      </c>
      <c r="AU734">
        <f>_xlfn.RANK.AVG(Table2[[#This Row],[Sharpe Ratio Z-Score]],Table2[Sharpe Ratio Z-Score])</f>
        <v>709</v>
      </c>
      <c r="AV734">
        <f>(Table2[[#This Row],[Rank 1Y]]+Table2[[#This Row],[Rank 6M]]+Table2[[#This Row],[Rank Sharpe]])/3</f>
        <v>700.33333333333337</v>
      </c>
    </row>
    <row r="735" spans="1:48" hidden="1" x14ac:dyDescent="0.3">
      <c r="A735" t="s">
        <v>2158</v>
      </c>
      <c r="B735" t="s">
        <v>2159</v>
      </c>
      <c r="C735" t="s">
        <v>3157</v>
      </c>
      <c r="D735" t="s">
        <v>54</v>
      </c>
      <c r="E735">
        <v>2846.1448227599999</v>
      </c>
      <c r="F735">
        <v>394.2</v>
      </c>
      <c r="G735">
        <v>-82.336084571641706</v>
      </c>
      <c r="H735">
        <f>(Table2[[#This Row],[1Y Return vs Nifty]]-AVERAGE(Table2[1Y Return vs Nifty]))/_xlfn.STDEV.P(Table2[1Y Return vs Nifty])</f>
        <v>-1.8765952937800154</v>
      </c>
      <c r="I735">
        <v>-27.910740720259898</v>
      </c>
      <c r="J735">
        <f>(Table2[[#This Row],[1M Return vs Nifty]]-AVERAGE(Table2[1M Return vs Nifty]))/_xlfn.STDEV.P(Table2[1M Return vs Nifty])</f>
        <v>-3.0131922759039158</v>
      </c>
      <c r="K735">
        <v>-60.252453284253001</v>
      </c>
      <c r="L735">
        <f>(Table2[[#This Row],[6M Return vs Nifty]]-AVERAGE(Table2[6M Return vs Nifty]))/_xlfn.STDEV.P(Table2[6M Return vs Nifty])</f>
        <v>-2.2486801202265791</v>
      </c>
      <c r="M735">
        <v>-3.9910831989122002</v>
      </c>
      <c r="N735">
        <f>(Table2[[#This Row],[1W Return vs Nifty]]-AVERAGE(Table2[1W Return vs Nifty]))/_xlfn.STDEV.P(Table2[1W Return vs Nifty])</f>
        <v>-1.7494592788086252</v>
      </c>
      <c r="O735">
        <v>450.41</v>
      </c>
      <c r="P735">
        <v>520.183173703188</v>
      </c>
      <c r="Q735">
        <v>683.950379880539</v>
      </c>
      <c r="R735">
        <v>28.827889661862901</v>
      </c>
      <c r="S735">
        <f>(Table2[[#This Row],[Close Price]]-Table2[[#This Row],[20D EMA]])/Table2[[#This Row],[20D EMA]]</f>
        <v>-0.12479740680713135</v>
      </c>
      <c r="T735">
        <f>(Table2[[#This Row],[Close Price]]-Table2[[#This Row],[50D EMA]])/Table2[[#This Row],[50D EMA]]</f>
        <v>-0.24219002088497565</v>
      </c>
      <c r="U735">
        <f>(Table2[[#This Row],[Close Price]]-Table2[[#This Row],[200D EMA]])/Table2[[#This Row],[200D EMA]]</f>
        <v>-0.42364239922075597</v>
      </c>
      <c r="V735">
        <v>2.26273254884982</v>
      </c>
      <c r="W735">
        <v>393.5</v>
      </c>
      <c r="X735">
        <v>404.55</v>
      </c>
      <c r="Y735">
        <v>393.5</v>
      </c>
      <c r="Z735">
        <v>420.45</v>
      </c>
      <c r="AA735">
        <v>393.5</v>
      </c>
      <c r="AB735">
        <v>421</v>
      </c>
      <c r="AC735" s="1">
        <f>(Table2[[#This Row],[Close Price]]/Table2[[#This Row],[Day Low]])-1</f>
        <v>1.7789072426936947E-3</v>
      </c>
      <c r="AD735" s="1">
        <f>(Table2[[#This Row],[Day High]]/Table2[[#This Row],[Close Price]])-1</f>
        <v>2.6255707762557146E-2</v>
      </c>
      <c r="AE735" s="1">
        <f>(Table2[[#This Row],[Close Price]]/Table2[[#This Row],[Current Week Low]])-1</f>
        <v>1.7789072426936947E-3</v>
      </c>
      <c r="AF735" s="1">
        <f>(Table2[[#This Row],[Current Week High]]/Table2[[#This Row],[Close Price]])-1</f>
        <v>6.6590563165905614E-2</v>
      </c>
      <c r="AG735" s="1">
        <f>(Table2[[#This Row],[Close Price]]/Table2[[#This Row],[Current Month Low]])-1</f>
        <v>1.7789072426936947E-3</v>
      </c>
      <c r="AH735" s="1">
        <f>(Table2[[#This Row],[Current Month High]]/Table2[[#This Row],[Close Price]])-1</f>
        <v>6.7985794013191381E-2</v>
      </c>
      <c r="AI735">
        <v>215.37290715372899</v>
      </c>
      <c r="AJ735">
        <v>5.8539205155746501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-0.38</v>
      </c>
      <c r="AM735" t="s">
        <v>3202</v>
      </c>
      <c r="AN735">
        <v>-14.92</v>
      </c>
      <c r="AO735" t="s">
        <v>3202</v>
      </c>
      <c r="AP735">
        <v>-3.0053575447524E-2</v>
      </c>
      <c r="AQ735">
        <f>(Table2[[#This Row],[Sharpe Ratio]]-AVERAGE(Table2[Sharpe Ratio]))/_xlfn.STDEV.P(Table2[Sharpe Ratio])</f>
        <v>-1.1136278346530331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736</v>
      </c>
      <c r="AT735">
        <f>_xlfn.RANK.AVG(Table2[[#This Row],[6M Return vs Nifty Z-Score]],Table2[6M Return vs Nifty Z-Score])</f>
        <v>736</v>
      </c>
      <c r="AU735">
        <f>_xlfn.RANK.AVG(Table2[[#This Row],[Sharpe Ratio Z-Score]],Table2[Sharpe Ratio Z-Score])</f>
        <v>638</v>
      </c>
      <c r="AV735">
        <f>(Table2[[#This Row],[Rank 1Y]]+Table2[[#This Row],[Rank 6M]]+Table2[[#This Row],[Rank Sharpe]])/3</f>
        <v>703.33333333333337</v>
      </c>
    </row>
    <row r="736" spans="1:48" hidden="1" x14ac:dyDescent="0.3">
      <c r="A736" t="s">
        <v>1417</v>
      </c>
      <c r="B736" t="s">
        <v>1418</v>
      </c>
      <c r="C736" t="s">
        <v>3168</v>
      </c>
      <c r="D736" t="s">
        <v>91</v>
      </c>
      <c r="E736">
        <v>7747.6213241599999</v>
      </c>
      <c r="F736">
        <v>264.8</v>
      </c>
      <c r="G736">
        <v>-64.363202656990396</v>
      </c>
      <c r="H736">
        <f>(Table2[[#This Row],[1Y Return vs Nifty]]-AVERAGE(Table2[1Y Return vs Nifty]))/_xlfn.STDEV.P(Table2[1Y Return vs Nifty])</f>
        <v>-1.5584389348691421</v>
      </c>
      <c r="I736">
        <v>-5.3303327850989799</v>
      </c>
      <c r="J736">
        <f>(Table2[[#This Row],[1M Return vs Nifty]]-AVERAGE(Table2[1M Return vs Nifty]))/_xlfn.STDEV.P(Table2[1M Return vs Nifty])</f>
        <v>-0.63812781318488176</v>
      </c>
      <c r="K736">
        <v>-20.443909769704799</v>
      </c>
      <c r="L736">
        <f>(Table2[[#This Row],[6M Return vs Nifty]]-AVERAGE(Table2[6M Return vs Nifty]))/_xlfn.STDEV.P(Table2[6M Return vs Nifty])</f>
        <v>-0.95724956418192497</v>
      </c>
      <c r="M736">
        <v>4.96380010601872</v>
      </c>
      <c r="N736">
        <f>(Table2[[#This Row],[1W Return vs Nifty]]-AVERAGE(Table2[1W Return vs Nifty]))/_xlfn.STDEV.P(Table2[1W Return vs Nifty])</f>
        <v>0.52402113057274358</v>
      </c>
      <c r="O736">
        <v>262.98</v>
      </c>
      <c r="P736">
        <v>274.487421927637</v>
      </c>
      <c r="Q736">
        <v>316.08627485141602</v>
      </c>
      <c r="R736">
        <v>53.8613361083057</v>
      </c>
      <c r="S736">
        <f>(Table2[[#This Row],[Close Price]]-Table2[[#This Row],[20D EMA]])/Table2[[#This Row],[20D EMA]]</f>
        <v>6.9206783785838964E-3</v>
      </c>
      <c r="T736">
        <f>(Table2[[#This Row],[Close Price]]-Table2[[#This Row],[50D EMA]])/Table2[[#This Row],[50D EMA]]</f>
        <v>-3.5292771740159663E-2</v>
      </c>
      <c r="U736">
        <f>(Table2[[#This Row],[Close Price]]-Table2[[#This Row],[200D EMA]])/Table2[[#This Row],[200D EMA]]</f>
        <v>-0.16225403926672982</v>
      </c>
      <c r="V736">
        <v>0.97108562586189795</v>
      </c>
      <c r="W736">
        <v>261.7</v>
      </c>
      <c r="X736">
        <v>267.85000000000002</v>
      </c>
      <c r="Y736">
        <v>250.9</v>
      </c>
      <c r="Z736">
        <v>267.85000000000002</v>
      </c>
      <c r="AA736">
        <v>250.9</v>
      </c>
      <c r="AB736">
        <v>267.85000000000002</v>
      </c>
      <c r="AC736" s="1">
        <f>(Table2[[#This Row],[Close Price]]/Table2[[#This Row],[Day Low]])-1</f>
        <v>1.1845624761176898E-2</v>
      </c>
      <c r="AD736" s="1">
        <f>(Table2[[#This Row],[Day High]]/Table2[[#This Row],[Close Price]])-1</f>
        <v>1.1518126888217628E-2</v>
      </c>
      <c r="AE736" s="1">
        <f>(Table2[[#This Row],[Close Price]]/Table2[[#This Row],[Current Week Low]])-1</f>
        <v>5.5400557991231558E-2</v>
      </c>
      <c r="AF736" s="1">
        <f>(Table2[[#This Row],[Current Week High]]/Table2[[#This Row],[Close Price]])-1</f>
        <v>1.1518126888217628E-2</v>
      </c>
      <c r="AG736" s="1">
        <f>(Table2[[#This Row],[Close Price]]/Table2[[#This Row],[Current Month Low]])-1</f>
        <v>5.5400557991231558E-2</v>
      </c>
      <c r="AH736" s="1">
        <f>(Table2[[#This Row],[Current Month High]]/Table2[[#This Row],[Close Price]])-1</f>
        <v>1.1518126888217628E-2</v>
      </c>
      <c r="AI736">
        <v>68.126888217522605</v>
      </c>
      <c r="AJ736">
        <v>12.4893797790994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-0.06</v>
      </c>
      <c r="AM736" t="s">
        <v>3202</v>
      </c>
      <c r="AN736">
        <v>0.23</v>
      </c>
      <c r="AO736" t="s">
        <v>3203</v>
      </c>
      <c r="AP736">
        <v>-0.102869687298311</v>
      </c>
      <c r="AQ736">
        <f>(Table2[[#This Row],[Sharpe Ratio]]-AVERAGE(Table2[Sharpe Ratio]))/_xlfn.STDEV.P(Table2[Sharpe Ratio])</f>
        <v>-1.9823271469667672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732</v>
      </c>
      <c r="AT736">
        <f>_xlfn.RANK.AVG(Table2[[#This Row],[6M Return vs Nifty Z-Score]],Table2[6M Return vs Nifty Z-Score])</f>
        <v>656</v>
      </c>
      <c r="AU736">
        <f>_xlfn.RANK.AVG(Table2[[#This Row],[Sharpe Ratio Z-Score]],Table2[Sharpe Ratio Z-Score])</f>
        <v>725</v>
      </c>
      <c r="AV736">
        <f>(Table2[[#This Row],[Rank 1Y]]+Table2[[#This Row],[Rank 6M]]+Table2[[#This Row],[Rank Sharpe]])/3</f>
        <v>704.33333333333337</v>
      </c>
    </row>
    <row r="737" spans="1:48" hidden="1" x14ac:dyDescent="0.3">
      <c r="A737" t="s">
        <v>1732</v>
      </c>
      <c r="B737" t="s">
        <v>1733</v>
      </c>
      <c r="C737" t="s">
        <v>3168</v>
      </c>
      <c r="D737" t="s">
        <v>467</v>
      </c>
      <c r="E737">
        <v>4844.2822099650002</v>
      </c>
      <c r="F737">
        <v>288.05</v>
      </c>
      <c r="G737">
        <v>-57.213130195548899</v>
      </c>
      <c r="H737">
        <f>(Table2[[#This Row],[1Y Return vs Nifty]]-AVERAGE(Table2[1Y Return vs Nifty]))/_xlfn.STDEV.P(Table2[1Y Return vs Nifty])</f>
        <v>-1.4318681917304636</v>
      </c>
      <c r="I737">
        <v>-0.71301083509594998</v>
      </c>
      <c r="J737">
        <f>(Table2[[#This Row],[1M Return vs Nifty]]-AVERAGE(Table2[1M Return vs Nifty]))/_xlfn.STDEV.P(Table2[1M Return vs Nifty])</f>
        <v>-0.15246620300163793</v>
      </c>
      <c r="K737">
        <v>-34.1504281516115</v>
      </c>
      <c r="L737">
        <f>(Table2[[#This Row],[6M Return vs Nifty]]-AVERAGE(Table2[6M Return vs Nifty]))/_xlfn.STDEV.P(Table2[6M Return vs Nifty])</f>
        <v>-1.4019032764915234</v>
      </c>
      <c r="M737">
        <v>2.3548509778345799</v>
      </c>
      <c r="N737">
        <f>(Table2[[#This Row],[1W Return vs Nifty]]-AVERAGE(Table2[1W Return vs Nifty]))/_xlfn.STDEV.P(Table2[1W Return vs Nifty])</f>
        <v>-0.13834313817581495</v>
      </c>
      <c r="O737">
        <v>290.48</v>
      </c>
      <c r="P737">
        <v>299.39467667135102</v>
      </c>
      <c r="Q737">
        <v>338.05099731775499</v>
      </c>
      <c r="R737">
        <v>54.401540240021198</v>
      </c>
      <c r="S737">
        <f>(Table2[[#This Row],[Close Price]]-Table2[[#This Row],[20D EMA]])/Table2[[#This Row],[20D EMA]]</f>
        <v>-8.3654640594877667E-3</v>
      </c>
      <c r="T737">
        <f>(Table2[[#This Row],[Close Price]]-Table2[[#This Row],[50D EMA]])/Table2[[#This Row],[50D EMA]]</f>
        <v>-3.7892045367941503E-2</v>
      </c>
      <c r="U737">
        <f>(Table2[[#This Row],[Close Price]]-Table2[[#This Row],[200D EMA]])/Table2[[#This Row],[200D EMA]]</f>
        <v>-0.14790962817588127</v>
      </c>
      <c r="V737">
        <v>0.34654112134119602</v>
      </c>
      <c r="W737">
        <v>286.85000000000002</v>
      </c>
      <c r="X737">
        <v>295.45</v>
      </c>
      <c r="Y737">
        <v>280.25</v>
      </c>
      <c r="Z737">
        <v>295.45</v>
      </c>
      <c r="AA737">
        <v>280.25</v>
      </c>
      <c r="AB737">
        <v>298.60000000000002</v>
      </c>
      <c r="AC737" s="1">
        <f>(Table2[[#This Row],[Close Price]]/Table2[[#This Row],[Day Low]])-1</f>
        <v>4.1833710998779861E-3</v>
      </c>
      <c r="AD737" s="1">
        <f>(Table2[[#This Row],[Day High]]/Table2[[#This Row],[Close Price]])-1</f>
        <v>2.5689984377712083E-2</v>
      </c>
      <c r="AE737" s="1">
        <f>(Table2[[#This Row],[Close Price]]/Table2[[#This Row],[Current Week Low]])-1</f>
        <v>2.783229259589648E-2</v>
      </c>
      <c r="AF737" s="1">
        <f>(Table2[[#This Row],[Current Week High]]/Table2[[#This Row],[Close Price]])-1</f>
        <v>2.5689984377712083E-2</v>
      </c>
      <c r="AG737" s="1">
        <f>(Table2[[#This Row],[Close Price]]/Table2[[#This Row],[Current Month Low]])-1</f>
        <v>2.783229259589648E-2</v>
      </c>
      <c r="AH737" s="1">
        <f>(Table2[[#This Row],[Current Month High]]/Table2[[#This Row],[Close Price]])-1</f>
        <v>3.6625585835792451E-2</v>
      </c>
      <c r="AI737">
        <v>88.300642249609396</v>
      </c>
      <c r="AJ737">
        <v>9.67066438225776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-0.09</v>
      </c>
      <c r="AM737" t="s">
        <v>3202</v>
      </c>
      <c r="AN737">
        <v>4.03</v>
      </c>
      <c r="AO737" t="s">
        <v>3203</v>
      </c>
      <c r="AP737">
        <v>-8.0100302134149995E-2</v>
      </c>
      <c r="AQ737">
        <f>(Table2[[#This Row],[Sharpe Ratio]]-AVERAGE(Table2[Sharpe Ratio]))/_xlfn.STDEV.P(Table2[Sharpe Ratio])</f>
        <v>-1.7106874132434753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727</v>
      </c>
      <c r="AT737">
        <f>_xlfn.RANK.AVG(Table2[[#This Row],[6M Return vs Nifty Z-Score]],Table2[6M Return vs Nifty Z-Score])</f>
        <v>724</v>
      </c>
      <c r="AU737">
        <f>_xlfn.RANK.AVG(Table2[[#This Row],[Sharpe Ratio Z-Score]],Table2[Sharpe Ratio Z-Score])</f>
        <v>704</v>
      </c>
      <c r="AV737">
        <f>(Table2[[#This Row],[Rank 1Y]]+Table2[[#This Row],[Rank 6M]]+Table2[[#This Row],[Rank Sharpe]])/3</f>
        <v>718.33333333333337</v>
      </c>
    </row>
    <row r="738" spans="1:48" hidden="1" x14ac:dyDescent="0.3">
      <c r="A738" t="s">
        <v>1683</v>
      </c>
      <c r="B738" t="s">
        <v>1684</v>
      </c>
      <c r="C738" t="s">
        <v>3167</v>
      </c>
      <c r="D738" t="s">
        <v>472</v>
      </c>
      <c r="E738">
        <v>5314.6710675300001</v>
      </c>
      <c r="F738">
        <v>476.55</v>
      </c>
      <c r="G738">
        <v>-48.472244018026998</v>
      </c>
      <c r="H738">
        <f>(Table2[[#This Row],[1Y Return vs Nifty]]-AVERAGE(Table2[1Y Return vs Nifty]))/_xlfn.STDEV.P(Table2[1Y Return vs Nifty])</f>
        <v>-1.2771368284966278</v>
      </c>
      <c r="I738">
        <v>-11.594212379511299</v>
      </c>
      <c r="J738">
        <f>(Table2[[#This Row],[1M Return vs Nifty]]-AVERAGE(Table2[1M Return vs Nifty]))/_xlfn.STDEV.P(Table2[1M Return vs Nifty])</f>
        <v>-1.2969785242153862</v>
      </c>
      <c r="K738">
        <v>-32.030736207286999</v>
      </c>
      <c r="L738">
        <f>(Table2[[#This Row],[6M Return vs Nifty]]-AVERAGE(Table2[6M Return vs Nifty]))/_xlfn.STDEV.P(Table2[6M Return vs Nifty])</f>
        <v>-1.3331382651491224</v>
      </c>
      <c r="M738">
        <v>-1.20800436604349</v>
      </c>
      <c r="N738">
        <f>(Table2[[#This Row],[1W Return vs Nifty]]-AVERAGE(Table2[1W Return vs Nifty]))/_xlfn.STDEV.P(Table2[1W Return vs Nifty])</f>
        <v>-1.0428866760359095</v>
      </c>
      <c r="O738">
        <v>502.88</v>
      </c>
      <c r="P738">
        <v>538.81055140028002</v>
      </c>
      <c r="Q738">
        <v>601.22029096038102</v>
      </c>
      <c r="R738">
        <v>33.1411290472156</v>
      </c>
      <c r="S738">
        <f>(Table2[[#This Row],[Close Price]]-Table2[[#This Row],[20D EMA]])/Table2[[#This Row],[20D EMA]]</f>
        <v>-5.2358415526566941E-2</v>
      </c>
      <c r="T738">
        <f>(Table2[[#This Row],[Close Price]]-Table2[[#This Row],[50D EMA]])/Table2[[#This Row],[50D EMA]]</f>
        <v>-0.11555184143754252</v>
      </c>
      <c r="U738">
        <f>(Table2[[#This Row],[Close Price]]-Table2[[#This Row],[200D EMA]])/Table2[[#This Row],[200D EMA]]</f>
        <v>-0.20736208147804594</v>
      </c>
      <c r="V738">
        <v>1.5062457953211701</v>
      </c>
      <c r="W738">
        <v>466.05</v>
      </c>
      <c r="X738">
        <v>506.6</v>
      </c>
      <c r="Y738">
        <v>466.05</v>
      </c>
      <c r="Z738">
        <v>506.6</v>
      </c>
      <c r="AA738">
        <v>466.05</v>
      </c>
      <c r="AB738">
        <v>506.6</v>
      </c>
      <c r="AC738" s="1">
        <f>(Table2[[#This Row],[Close Price]]/Table2[[#This Row],[Day Low]])-1</f>
        <v>2.2529771483746464E-2</v>
      </c>
      <c r="AD738" s="1">
        <f>(Table2[[#This Row],[Day High]]/Table2[[#This Row],[Close Price]])-1</f>
        <v>6.3057391669289808E-2</v>
      </c>
      <c r="AE738" s="1">
        <f>(Table2[[#This Row],[Close Price]]/Table2[[#This Row],[Current Week Low]])-1</f>
        <v>2.2529771483746464E-2</v>
      </c>
      <c r="AF738" s="1">
        <f>(Table2[[#This Row],[Current Week High]]/Table2[[#This Row],[Close Price]])-1</f>
        <v>6.3057391669289808E-2</v>
      </c>
      <c r="AG738" s="1">
        <f>(Table2[[#This Row],[Close Price]]/Table2[[#This Row],[Current Month Low]])-1</f>
        <v>2.2529771483746464E-2</v>
      </c>
      <c r="AH738" s="1">
        <f>(Table2[[#This Row],[Current Month High]]/Table2[[#This Row],[Close Price]])-1</f>
        <v>6.3057391669289808E-2</v>
      </c>
      <c r="AI738">
        <v>62.837058021193897</v>
      </c>
      <c r="AJ738">
        <v>2.2529771483746401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-0.18</v>
      </c>
      <c r="AM738" t="s">
        <v>3202</v>
      </c>
      <c r="AN738">
        <v>-8.9700000000000006</v>
      </c>
      <c r="AO738" t="s">
        <v>3202</v>
      </c>
      <c r="AP738">
        <v>-0.13104706237055799</v>
      </c>
      <c r="AQ738">
        <f>(Table2[[#This Row],[Sharpe Ratio]]-AVERAGE(Table2[Sharpe Ratio]))/_xlfn.STDEV.P(Table2[Sharpe Ratio])</f>
        <v>-2.318484430374403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714</v>
      </c>
      <c r="AT738">
        <f>_xlfn.RANK.AVG(Table2[[#This Row],[6M Return vs Nifty Z-Score]],Table2[6M Return vs Nifty Z-Score])</f>
        <v>717</v>
      </c>
      <c r="AU738">
        <f>_xlfn.RANK.AVG(Table2[[#This Row],[Sharpe Ratio Z-Score]],Table2[Sharpe Ratio Z-Score])</f>
        <v>735</v>
      </c>
      <c r="AV738">
        <f>(Table2[[#This Row],[Rank 1Y]]+Table2[[#This Row],[Rank 6M]]+Table2[[#This Row],[Rank Sharpe]])/3</f>
        <v>722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4795-E6FA-44EA-AB7F-5C6491691226}">
  <dimension ref="A1:Q1489"/>
  <sheetViews>
    <sheetView workbookViewId="0">
      <selection activeCell="A2" sqref="A2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42.44140625" bestFit="1" customWidth="1"/>
    <col min="5" max="5" width="13" bestFit="1" customWidth="1"/>
    <col min="6" max="6" width="12.6640625" bestFit="1" customWidth="1"/>
    <col min="7" max="7" width="18.5546875" bestFit="1" customWidth="1"/>
    <col min="8" max="9" width="19.44140625" bestFit="1" customWidth="1"/>
    <col min="10" max="10" width="19.5546875" bestFit="1" customWidth="1"/>
    <col min="11" max="12" width="12" bestFit="1" customWidth="1"/>
    <col min="13" max="13" width="23.88671875" bestFit="1" customWidth="1"/>
    <col min="14" max="14" width="17.6640625" bestFit="1" customWidth="1"/>
    <col min="15" max="15" width="23.77734375" bestFit="1" customWidth="1"/>
    <col min="16" max="16" width="23.3320312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3154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3155</v>
      </c>
      <c r="D2" t="s">
        <v>18</v>
      </c>
      <c r="E2">
        <v>1793513.04203643</v>
      </c>
      <c r="F2">
        <v>1305.6500000000001</v>
      </c>
      <c r="G2">
        <v>-12.323875528992801</v>
      </c>
      <c r="H2">
        <v>-2.5347695416120999</v>
      </c>
      <c r="I2">
        <v>-15.34253945171</v>
      </c>
      <c r="J2">
        <v>-1.2085379727549601</v>
      </c>
      <c r="K2">
        <v>1394.8581117690501</v>
      </c>
      <c r="L2">
        <v>1413.99886156044</v>
      </c>
      <c r="M2">
        <v>42.847022480202298</v>
      </c>
      <c r="N2">
        <v>0.93104970111513496</v>
      </c>
      <c r="O2">
        <v>23.218320376823701</v>
      </c>
      <c r="P2">
        <v>13.631122038249799</v>
      </c>
      <c r="Q2">
        <v>-3.1243895512882001E-2</v>
      </c>
    </row>
    <row r="3" spans="1:17" x14ac:dyDescent="0.3">
      <c r="A3" t="s">
        <v>19</v>
      </c>
      <c r="B3" t="s">
        <v>20</v>
      </c>
      <c r="C3" t="s">
        <v>3156</v>
      </c>
      <c r="D3" t="s">
        <v>21</v>
      </c>
      <c r="E3">
        <v>1497761.5993888699</v>
      </c>
      <c r="F3">
        <v>4150.8999999999996</v>
      </c>
      <c r="G3">
        <v>-1.54019075643077</v>
      </c>
      <c r="H3">
        <v>-0.80611220512833903</v>
      </c>
      <c r="I3">
        <v>-4.1836084742104802</v>
      </c>
      <c r="J3">
        <v>1.86119627254188</v>
      </c>
      <c r="K3">
        <v>4175.8384729114896</v>
      </c>
      <c r="L3">
        <v>4055.15398434074</v>
      </c>
      <c r="M3">
        <v>62.806958816388899</v>
      </c>
      <c r="N3">
        <v>0.99134345141362001</v>
      </c>
      <c r="O3">
        <v>10.632633886627</v>
      </c>
      <c r="P3">
        <v>24.9386729272954</v>
      </c>
      <c r="Q3">
        <v>-1.2332319329363E-2</v>
      </c>
    </row>
    <row r="4" spans="1:17" x14ac:dyDescent="0.3">
      <c r="A4" t="s">
        <v>22</v>
      </c>
      <c r="B4" t="s">
        <v>23</v>
      </c>
      <c r="C4" t="s">
        <v>3157</v>
      </c>
      <c r="D4" t="s">
        <v>24</v>
      </c>
      <c r="E4">
        <v>1341287.52103185</v>
      </c>
      <c r="F4">
        <v>1746.55</v>
      </c>
      <c r="G4">
        <v>-7.2609894611392702</v>
      </c>
      <c r="H4">
        <v>8.59097382786147</v>
      </c>
      <c r="I4">
        <v>7.4561253164606898</v>
      </c>
      <c r="J4">
        <v>1.3759441864269</v>
      </c>
      <c r="K4">
        <v>1699.01747409834</v>
      </c>
      <c r="L4">
        <v>1622.17065691267</v>
      </c>
      <c r="M4">
        <v>61.196882901515103</v>
      </c>
      <c r="N4">
        <v>0.70252106160870498</v>
      </c>
      <c r="O4">
        <v>2.71678451804986</v>
      </c>
      <c r="P4">
        <v>28.088445601554699</v>
      </c>
      <c r="Q4">
        <v>-3.5970342354524003E-2</v>
      </c>
    </row>
    <row r="5" spans="1:17" x14ac:dyDescent="0.3">
      <c r="A5" t="s">
        <v>25</v>
      </c>
      <c r="B5" t="s">
        <v>26</v>
      </c>
      <c r="C5" t="s">
        <v>3158</v>
      </c>
      <c r="D5" t="s">
        <v>27</v>
      </c>
      <c r="E5">
        <v>956245.61990607996</v>
      </c>
      <c r="F5">
        <v>1575.8</v>
      </c>
      <c r="G5">
        <v>43.452256163896301</v>
      </c>
      <c r="H5">
        <v>-0.91457736404129797</v>
      </c>
      <c r="I5">
        <v>14.015600992811001</v>
      </c>
      <c r="J5">
        <v>-2.38624792136534</v>
      </c>
      <c r="K5">
        <v>1626.02827475045</v>
      </c>
      <c r="L5">
        <v>1418.4155081308199</v>
      </c>
      <c r="M5">
        <v>31.116532364931199</v>
      </c>
      <c r="N5">
        <v>0.77135378819065603</v>
      </c>
      <c r="O5">
        <v>12.8950374412996</v>
      </c>
      <c r="P5">
        <v>69.623250807319707</v>
      </c>
      <c r="Q5">
        <v>0.14831401987721499</v>
      </c>
    </row>
    <row r="6" spans="1:17" x14ac:dyDescent="0.3">
      <c r="A6" t="s">
        <v>28</v>
      </c>
      <c r="B6" t="s">
        <v>29</v>
      </c>
      <c r="C6" t="s">
        <v>3157</v>
      </c>
      <c r="D6" t="s">
        <v>24</v>
      </c>
      <c r="E6">
        <v>918767.21210641495</v>
      </c>
      <c r="F6">
        <v>1278.7</v>
      </c>
      <c r="G6">
        <v>10.173887015633399</v>
      </c>
      <c r="H6">
        <v>7.0705245476859098</v>
      </c>
      <c r="I6">
        <v>4.4642432565128098</v>
      </c>
      <c r="J6">
        <v>-0.86558917003952296</v>
      </c>
      <c r="K6">
        <v>1260.3414824885599</v>
      </c>
      <c r="L6">
        <v>1167.6094316682099</v>
      </c>
      <c r="M6">
        <v>59.603405975948299</v>
      </c>
      <c r="N6">
        <v>1.0759024237843799</v>
      </c>
      <c r="O6">
        <v>6.5418002658950298</v>
      </c>
      <c r="P6">
        <v>39.786827001912997</v>
      </c>
      <c r="Q6">
        <v>9.9209553259741998E-2</v>
      </c>
    </row>
    <row r="7" spans="1:17" x14ac:dyDescent="0.3">
      <c r="A7" t="s">
        <v>30</v>
      </c>
      <c r="B7" t="s">
        <v>31</v>
      </c>
      <c r="C7" t="s">
        <v>3157</v>
      </c>
      <c r="D7" t="s">
        <v>32</v>
      </c>
      <c r="E7">
        <v>762876.52050632006</v>
      </c>
      <c r="F7">
        <v>859.6</v>
      </c>
      <c r="G7">
        <v>23.5749539187367</v>
      </c>
      <c r="H7">
        <v>9.0619356587263198</v>
      </c>
      <c r="I7">
        <v>-1.3096894259610401</v>
      </c>
      <c r="J7">
        <v>4.3195658489169997</v>
      </c>
      <c r="K7">
        <v>812.03088189846596</v>
      </c>
      <c r="L7">
        <v>777.39284856583902</v>
      </c>
      <c r="M7">
        <v>74.731129367055502</v>
      </c>
      <c r="N7">
        <v>1.010917747345</v>
      </c>
      <c r="O7">
        <v>6.0958585388552802</v>
      </c>
      <c r="P7">
        <v>54.841033954787001</v>
      </c>
      <c r="Q7">
        <v>7.4801577289955998E-2</v>
      </c>
    </row>
    <row r="8" spans="1:17" x14ac:dyDescent="0.3">
      <c r="A8" t="s">
        <v>33</v>
      </c>
      <c r="B8" t="s">
        <v>34</v>
      </c>
      <c r="C8" t="s">
        <v>3156</v>
      </c>
      <c r="D8" t="s">
        <v>21</v>
      </c>
      <c r="E8">
        <v>755362.32444086997</v>
      </c>
      <c r="F8">
        <v>1803.05</v>
      </c>
      <c r="G8">
        <v>3.6990773949678699</v>
      </c>
      <c r="H8">
        <v>-3.0045001374926001</v>
      </c>
      <c r="I8">
        <v>16.624154680302698</v>
      </c>
      <c r="J8">
        <v>2.4712109626952499</v>
      </c>
      <c r="K8">
        <v>1853.44327259889</v>
      </c>
      <c r="L8">
        <v>1711.1037060184899</v>
      </c>
      <c r="M8">
        <v>50.236019299567097</v>
      </c>
      <c r="N8">
        <v>0.91820096713022104</v>
      </c>
      <c r="O8">
        <v>10.448961481933299</v>
      </c>
      <c r="P8">
        <v>32.738248610446497</v>
      </c>
      <c r="Q8">
        <v>-3.7776033370705002E-2</v>
      </c>
    </row>
    <row r="9" spans="1:17" x14ac:dyDescent="0.3">
      <c r="A9" t="s">
        <v>35</v>
      </c>
      <c r="B9" t="s">
        <v>36</v>
      </c>
      <c r="C9" t="s">
        <v>3159</v>
      </c>
      <c r="D9" t="s">
        <v>37</v>
      </c>
      <c r="E9">
        <v>601841.29852551001</v>
      </c>
      <c r="F9">
        <v>477.9</v>
      </c>
      <c r="G9">
        <v>-14.2498159484181</v>
      </c>
      <c r="H9">
        <v>-3.1410335803680902</v>
      </c>
      <c r="I9">
        <v>2.22074982466882E-2</v>
      </c>
      <c r="J9">
        <v>-1.80155634212841</v>
      </c>
      <c r="K9">
        <v>491.94589190867799</v>
      </c>
      <c r="L9">
        <v>467.54853750370597</v>
      </c>
      <c r="M9">
        <v>39.077067101250101</v>
      </c>
      <c r="N9">
        <v>0.88557481542812899</v>
      </c>
      <c r="O9">
        <v>10.587989119062501</v>
      </c>
      <c r="P9">
        <v>19.669462877175299</v>
      </c>
      <c r="Q9">
        <v>0.12461568273639</v>
      </c>
    </row>
    <row r="10" spans="1:17" x14ac:dyDescent="0.3">
      <c r="A10" t="s">
        <v>38</v>
      </c>
      <c r="B10" t="s">
        <v>39</v>
      </c>
      <c r="C10" t="s">
        <v>3157</v>
      </c>
      <c r="D10" t="s">
        <v>40</v>
      </c>
      <c r="E10">
        <v>597870.40768702503</v>
      </c>
      <c r="F10">
        <v>929.7</v>
      </c>
      <c r="G10">
        <v>27.514363646695099</v>
      </c>
      <c r="H10">
        <v>-0.26169035536109397</v>
      </c>
      <c r="I10">
        <v>-7.6316668090988697</v>
      </c>
      <c r="J10">
        <v>1.3431865364661799</v>
      </c>
      <c r="K10">
        <v>973.03519880073395</v>
      </c>
      <c r="L10">
        <v>962.34726183729595</v>
      </c>
      <c r="M10">
        <v>60.150475256207699</v>
      </c>
      <c r="N10">
        <v>0.57993459640874701</v>
      </c>
      <c r="O10">
        <v>31.440249542863199</v>
      </c>
      <c r="P10">
        <v>55.403259506895097</v>
      </c>
      <c r="Q10">
        <v>-2.9775065759944999E-2</v>
      </c>
    </row>
    <row r="11" spans="1:17" x14ac:dyDescent="0.3">
      <c r="A11" t="s">
        <v>41</v>
      </c>
      <c r="B11" t="s">
        <v>42</v>
      </c>
      <c r="C11" t="s">
        <v>3159</v>
      </c>
      <c r="D11" t="s">
        <v>43</v>
      </c>
      <c r="E11">
        <v>587562.28688834002</v>
      </c>
      <c r="F11">
        <v>2475.5</v>
      </c>
      <c r="G11">
        <v>-25.535044115470502</v>
      </c>
      <c r="H11">
        <v>-9.8416522829393696</v>
      </c>
      <c r="I11">
        <v>-4.46626700575146</v>
      </c>
      <c r="J11">
        <v>-1.97579992342183</v>
      </c>
      <c r="K11">
        <v>2696.6084418147302</v>
      </c>
      <c r="L11">
        <v>2615.9237614774802</v>
      </c>
      <c r="M11">
        <v>24.182934809277398</v>
      </c>
      <c r="N11">
        <v>1.1959093806041901</v>
      </c>
      <c r="O11">
        <v>22.601494647545898</v>
      </c>
      <c r="P11">
        <v>13.9706728666467</v>
      </c>
      <c r="Q11">
        <v>-4.4917275296256998E-2</v>
      </c>
    </row>
    <row r="12" spans="1:17" x14ac:dyDescent="0.3">
      <c r="A12" t="s">
        <v>44</v>
      </c>
      <c r="B12" t="s">
        <v>45</v>
      </c>
      <c r="C12" t="s">
        <v>3160</v>
      </c>
      <c r="D12" t="s">
        <v>46</v>
      </c>
      <c r="E12">
        <v>501296.997336075</v>
      </c>
      <c r="F12">
        <v>3646.55</v>
      </c>
      <c r="G12">
        <v>-1.5556775401488701</v>
      </c>
      <c r="H12">
        <v>6.4153510453623497</v>
      </c>
      <c r="I12">
        <v>-2.1219043510401998</v>
      </c>
      <c r="J12">
        <v>2.3316706699821301</v>
      </c>
      <c r="K12">
        <v>3569.66998585585</v>
      </c>
      <c r="L12">
        <v>3488.2703133391401</v>
      </c>
      <c r="M12">
        <v>66.675898052101402</v>
      </c>
      <c r="N12">
        <v>1.1014213090492</v>
      </c>
      <c r="O12">
        <v>7.49612647570991</v>
      </c>
      <c r="P12">
        <v>23.356787659416099</v>
      </c>
      <c r="Q12">
        <v>0.102501326108327</v>
      </c>
    </row>
    <row r="13" spans="1:17" x14ac:dyDescent="0.3">
      <c r="A13" t="s">
        <v>47</v>
      </c>
      <c r="B13" t="s">
        <v>48</v>
      </c>
      <c r="C13" t="s">
        <v>3156</v>
      </c>
      <c r="D13" t="s">
        <v>21</v>
      </c>
      <c r="E13">
        <v>497495.53649615898</v>
      </c>
      <c r="F13">
        <v>1831.95</v>
      </c>
      <c r="G13">
        <v>19.104924647237102</v>
      </c>
      <c r="H13">
        <v>5.03749095567873</v>
      </c>
      <c r="I13">
        <v>29.137185260408302</v>
      </c>
      <c r="J13">
        <v>-1.0556426932293399E-2</v>
      </c>
      <c r="K13">
        <v>1782.14092030647</v>
      </c>
      <c r="L13">
        <v>1603.09395291072</v>
      </c>
      <c r="M13">
        <v>57.962025825327501</v>
      </c>
      <c r="N13">
        <v>0.89307791773137302</v>
      </c>
      <c r="O13">
        <v>3.0868746417751498</v>
      </c>
      <c r="P13">
        <v>48.336032388663902</v>
      </c>
      <c r="Q13">
        <v>5.3254809270862999E-2</v>
      </c>
    </row>
    <row r="14" spans="1:17" x14ac:dyDescent="0.3">
      <c r="A14" t="s">
        <v>49</v>
      </c>
      <c r="B14" t="s">
        <v>50</v>
      </c>
      <c r="C14" t="s">
        <v>3161</v>
      </c>
      <c r="D14" t="s">
        <v>51</v>
      </c>
      <c r="E14">
        <v>438466.46909264999</v>
      </c>
      <c r="F14">
        <v>1790.95</v>
      </c>
      <c r="G14">
        <v>28.252608188283101</v>
      </c>
      <c r="H14">
        <v>-1.9918194637369999</v>
      </c>
      <c r="I14">
        <v>9.6821171494351894</v>
      </c>
      <c r="J14">
        <v>-1.5558885241139</v>
      </c>
      <c r="K14">
        <v>1838.7655802289501</v>
      </c>
      <c r="L14">
        <v>1636.85148729754</v>
      </c>
      <c r="M14">
        <v>40.507537857833903</v>
      </c>
      <c r="N14">
        <v>1.1512057473903801</v>
      </c>
      <c r="O14">
        <v>9.4586671878053394</v>
      </c>
      <c r="P14">
        <v>56.203392787056799</v>
      </c>
      <c r="Q14">
        <v>0.14438761941322301</v>
      </c>
    </row>
    <row r="15" spans="1:17" x14ac:dyDescent="0.3">
      <c r="A15" t="s">
        <v>52</v>
      </c>
      <c r="B15" t="s">
        <v>53</v>
      </c>
      <c r="C15" t="s">
        <v>3157</v>
      </c>
      <c r="D15" t="s">
        <v>54</v>
      </c>
      <c r="E15">
        <v>433449.05128140002</v>
      </c>
      <c r="F15">
        <v>6904.5</v>
      </c>
      <c r="G15">
        <v>-32.581812226385502</v>
      </c>
      <c r="H15">
        <v>-0.95750772083786195</v>
      </c>
      <c r="I15">
        <v>-8.0402073814084591</v>
      </c>
      <c r="J15">
        <v>1.0988312597043199</v>
      </c>
      <c r="K15">
        <v>7082.1571459141996</v>
      </c>
      <c r="L15">
        <v>7048.0193641668402</v>
      </c>
      <c r="M15">
        <v>53.631011972829299</v>
      </c>
      <c r="N15">
        <v>0.66047934218437698</v>
      </c>
      <c r="O15">
        <v>13.404301542472201</v>
      </c>
      <c r="P15">
        <v>11.5824687287888</v>
      </c>
      <c r="Q15">
        <v>-5.8396642081221001E-2</v>
      </c>
    </row>
    <row r="16" spans="1:17" x14ac:dyDescent="0.3">
      <c r="A16" t="s">
        <v>55</v>
      </c>
      <c r="B16" t="s">
        <v>56</v>
      </c>
      <c r="C16" t="s">
        <v>3162</v>
      </c>
      <c r="D16" t="s">
        <v>57</v>
      </c>
      <c r="E16">
        <v>396496.67821926001</v>
      </c>
      <c r="F16">
        <v>403.8</v>
      </c>
      <c r="G16">
        <v>44.152150881856301</v>
      </c>
      <c r="H16">
        <v>-2.6672969817500598</v>
      </c>
      <c r="I16">
        <v>7.1471981139906502</v>
      </c>
      <c r="J16">
        <v>0.65232574529840504</v>
      </c>
      <c r="K16">
        <v>411.60671011178999</v>
      </c>
      <c r="L16">
        <v>370.24653356844999</v>
      </c>
      <c r="M16">
        <v>48.266429229081197</v>
      </c>
      <c r="N16">
        <v>0.74775508509225797</v>
      </c>
      <c r="O16">
        <v>11.0574541852402</v>
      </c>
      <c r="P16">
        <v>71.683673469387699</v>
      </c>
      <c r="Q16">
        <v>0.19275903916870901</v>
      </c>
    </row>
    <row r="17" spans="1:17" x14ac:dyDescent="0.3">
      <c r="A17" t="s">
        <v>58</v>
      </c>
      <c r="B17" t="s">
        <v>59</v>
      </c>
      <c r="C17" t="s">
        <v>3157</v>
      </c>
      <c r="D17" t="s">
        <v>24</v>
      </c>
      <c r="E17">
        <v>360925.28867759998</v>
      </c>
      <c r="F17">
        <v>1159.9000000000001</v>
      </c>
      <c r="G17">
        <v>-11.0804151041316</v>
      </c>
      <c r="H17">
        <v>1.12314536944938</v>
      </c>
      <c r="I17">
        <v>-5.6497309892593899</v>
      </c>
      <c r="J17">
        <v>7.6250298028535293E-2</v>
      </c>
      <c r="K17">
        <v>1182.36169299276</v>
      </c>
      <c r="L17">
        <v>1150.08928606209</v>
      </c>
      <c r="M17">
        <v>48.851504474410298</v>
      </c>
      <c r="N17">
        <v>1.00917686107981</v>
      </c>
      <c r="O17">
        <v>15.497025605655599</v>
      </c>
      <c r="P17">
        <v>18.3148875401642</v>
      </c>
      <c r="Q17">
        <v>5.7183440685267997E-2</v>
      </c>
    </row>
    <row r="18" spans="1:17" x14ac:dyDescent="0.3">
      <c r="A18" t="s">
        <v>60</v>
      </c>
      <c r="B18" t="s">
        <v>61</v>
      </c>
      <c r="C18" t="s">
        <v>3163</v>
      </c>
      <c r="D18" t="s">
        <v>62</v>
      </c>
      <c r="E18">
        <v>356980.54258394998</v>
      </c>
      <c r="F18">
        <v>11300.15</v>
      </c>
      <c r="G18">
        <v>-14.4859688161084</v>
      </c>
      <c r="H18">
        <v>-7.4423016032249398</v>
      </c>
      <c r="I18">
        <v>-17.109885973790998</v>
      </c>
      <c r="J18">
        <v>1.1582162508471301</v>
      </c>
      <c r="K18">
        <v>12045.003376696801</v>
      </c>
      <c r="L18">
        <v>11914.2935304444</v>
      </c>
      <c r="M18">
        <v>42.501644431383703</v>
      </c>
      <c r="N18">
        <v>1.3528343260851501</v>
      </c>
      <c r="O18">
        <v>21.060339906992301</v>
      </c>
      <c r="P18">
        <v>16.045965915800998</v>
      </c>
      <c r="Q18">
        <v>4.3802541353005001E-2</v>
      </c>
    </row>
    <row r="19" spans="1:17" x14ac:dyDescent="0.3">
      <c r="A19" t="s">
        <v>63</v>
      </c>
      <c r="B19" t="s">
        <v>64</v>
      </c>
      <c r="C19" t="s">
        <v>3163</v>
      </c>
      <c r="D19" t="s">
        <v>62</v>
      </c>
      <c r="E19">
        <v>351760.12927103502</v>
      </c>
      <c r="F19">
        <v>2891.35</v>
      </c>
      <c r="G19">
        <v>70.698639849566106</v>
      </c>
      <c r="H19">
        <v>-0.57841744185674704</v>
      </c>
      <c r="I19">
        <v>23.4296475644976</v>
      </c>
      <c r="J19">
        <v>8.6092729318620709</v>
      </c>
      <c r="K19">
        <v>2891.95066146094</v>
      </c>
      <c r="L19">
        <v>2524.76423856561</v>
      </c>
      <c r="M19">
        <v>59.964776141506803</v>
      </c>
      <c r="N19">
        <v>1.20817658969507</v>
      </c>
      <c r="O19">
        <v>11.4392930637937</v>
      </c>
      <c r="P19">
        <v>96.156716417910403</v>
      </c>
      <c r="Q19">
        <v>0.18319757699560901</v>
      </c>
    </row>
    <row r="20" spans="1:17" x14ac:dyDescent="0.3">
      <c r="A20" t="s">
        <v>65</v>
      </c>
      <c r="B20" t="s">
        <v>66</v>
      </c>
      <c r="C20" t="s">
        <v>3164</v>
      </c>
      <c r="D20" t="s">
        <v>67</v>
      </c>
      <c r="E20">
        <v>351592.30457162502</v>
      </c>
      <c r="F20">
        <v>2970.1</v>
      </c>
      <c r="G20">
        <v>8.29270732354275</v>
      </c>
      <c r="H20">
        <v>4.1468848569743803E-2</v>
      </c>
      <c r="I20">
        <v>-3.77476304832535</v>
      </c>
      <c r="J20">
        <v>3.1860869703973602</v>
      </c>
      <c r="K20">
        <v>3000.60855809432</v>
      </c>
      <c r="L20">
        <v>3001.3173435948902</v>
      </c>
      <c r="M20">
        <v>63.974225689284999</v>
      </c>
      <c r="N20">
        <v>0.92176801788482998</v>
      </c>
      <c r="O20">
        <v>26.052994848658301</v>
      </c>
      <c r="P20">
        <v>38.6601307189542</v>
      </c>
      <c r="Q20">
        <v>6.6977178685853997E-2</v>
      </c>
    </row>
    <row r="21" spans="1:17" x14ac:dyDescent="0.3">
      <c r="A21" t="s">
        <v>68</v>
      </c>
      <c r="B21" t="s">
        <v>69</v>
      </c>
      <c r="C21" t="s">
        <v>3157</v>
      </c>
      <c r="D21" t="s">
        <v>24</v>
      </c>
      <c r="E21">
        <v>350433.81307899999</v>
      </c>
      <c r="F21">
        <v>1746.9</v>
      </c>
      <c r="G21">
        <v>-24.944246467607101</v>
      </c>
      <c r="H21">
        <v>-1.0483135840306601</v>
      </c>
      <c r="I21">
        <v>-2.2395123939362902</v>
      </c>
      <c r="J21">
        <v>1.50735692708392</v>
      </c>
      <c r="K21">
        <v>1799.55647550049</v>
      </c>
      <c r="L21">
        <v>1787.98976495887</v>
      </c>
      <c r="M21">
        <v>47.048932471563496</v>
      </c>
      <c r="N21">
        <v>0.71050085819573505</v>
      </c>
      <c r="O21">
        <v>11.168355372373901</v>
      </c>
      <c r="P21">
        <v>13.152184473880199</v>
      </c>
      <c r="Q21">
        <v>-0.11248996971488801</v>
      </c>
    </row>
    <row r="22" spans="1:17" x14ac:dyDescent="0.3">
      <c r="A22" t="s">
        <v>70</v>
      </c>
      <c r="B22" t="s">
        <v>71</v>
      </c>
      <c r="C22" t="s">
        <v>3155</v>
      </c>
      <c r="D22" t="s">
        <v>72</v>
      </c>
      <c r="E22">
        <v>338472.41203742998</v>
      </c>
      <c r="F22">
        <v>265.2</v>
      </c>
      <c r="G22">
        <v>12.571228282017101</v>
      </c>
      <c r="H22">
        <v>-6.6533936835519496</v>
      </c>
      <c r="I22">
        <v>-11.575275763672099</v>
      </c>
      <c r="J22">
        <v>2.3835476573644598</v>
      </c>
      <c r="K22">
        <v>284.888356075557</v>
      </c>
      <c r="L22">
        <v>274.87972216363198</v>
      </c>
      <c r="M22">
        <v>46.456539113008503</v>
      </c>
      <c r="N22">
        <v>0.64945641631181805</v>
      </c>
      <c r="O22">
        <v>30.0904977375565</v>
      </c>
      <c r="P22">
        <v>40.951368588891803</v>
      </c>
      <c r="Q22">
        <v>6.4535460381797E-2</v>
      </c>
    </row>
    <row r="23" spans="1:17" x14ac:dyDescent="0.3">
      <c r="A23" t="s">
        <v>73</v>
      </c>
      <c r="B23" t="s">
        <v>74</v>
      </c>
      <c r="C23" t="s">
        <v>3165</v>
      </c>
      <c r="D23" t="s">
        <v>75</v>
      </c>
      <c r="E23">
        <v>324933.28937208001</v>
      </c>
      <c r="F23">
        <v>11050.8</v>
      </c>
      <c r="G23">
        <v>2.5332296539365098</v>
      </c>
      <c r="H23">
        <v>0.46141767813304602</v>
      </c>
      <c r="I23">
        <v>5.6277592965057597</v>
      </c>
      <c r="J23">
        <v>0.82497387346464601</v>
      </c>
      <c r="K23">
        <v>11279.7270554881</v>
      </c>
      <c r="L23">
        <v>10666.6266634699</v>
      </c>
      <c r="M23">
        <v>58.670799705481997</v>
      </c>
      <c r="N23">
        <v>0.96728531048959199</v>
      </c>
      <c r="O23">
        <v>9.8382017591486601</v>
      </c>
      <c r="P23">
        <v>29.323994593361</v>
      </c>
      <c r="Q23">
        <v>3.1366957589561997E-2</v>
      </c>
    </row>
    <row r="24" spans="1:17" x14ac:dyDescent="0.3">
      <c r="A24" t="s">
        <v>76</v>
      </c>
      <c r="B24" t="s">
        <v>77</v>
      </c>
      <c r="C24" t="s">
        <v>3163</v>
      </c>
      <c r="D24" t="s">
        <v>62</v>
      </c>
      <c r="E24">
        <v>309092.87917880999</v>
      </c>
      <c r="F24">
        <v>819.75</v>
      </c>
      <c r="G24">
        <v>2.3971707924894399</v>
      </c>
      <c r="H24">
        <v>-8.41675419785423</v>
      </c>
      <c r="I24">
        <v>-25.580614967734</v>
      </c>
      <c r="J24">
        <v>-0.30164095972383298</v>
      </c>
      <c r="K24">
        <v>925.35653592542099</v>
      </c>
      <c r="L24">
        <v>926.88049847544005</v>
      </c>
      <c r="M24">
        <v>36.366811755430597</v>
      </c>
      <c r="N24">
        <v>0.92164206266321103</v>
      </c>
      <c r="O24">
        <v>43.824336688014597</v>
      </c>
      <c r="P24">
        <v>27.706807914005299</v>
      </c>
      <c r="Q24">
        <v>6.6120557926950999E-2</v>
      </c>
    </row>
    <row r="25" spans="1:17" x14ac:dyDescent="0.3">
      <c r="A25" t="s">
        <v>78</v>
      </c>
      <c r="B25" t="s">
        <v>79</v>
      </c>
      <c r="C25" t="s">
        <v>3162</v>
      </c>
      <c r="D25" t="s">
        <v>80</v>
      </c>
      <c r="E25">
        <v>296224.23163514998</v>
      </c>
      <c r="F25">
        <v>312.95</v>
      </c>
      <c r="G25">
        <v>25.7608783059062</v>
      </c>
      <c r="H25">
        <v>-3.4892682314822201</v>
      </c>
      <c r="I25">
        <v>-2.51018076538048</v>
      </c>
      <c r="J25">
        <v>-0.69216969752678603</v>
      </c>
      <c r="K25">
        <v>328.98655010050697</v>
      </c>
      <c r="L25">
        <v>306.66857865838</v>
      </c>
      <c r="M25">
        <v>42.623869657226599</v>
      </c>
      <c r="N25">
        <v>0.76525628109465704</v>
      </c>
      <c r="O25">
        <v>17.031474676465798</v>
      </c>
      <c r="P25">
        <v>52.139037433155003</v>
      </c>
      <c r="Q25">
        <v>0.12369161657364799</v>
      </c>
    </row>
    <row r="26" spans="1:17" x14ac:dyDescent="0.3">
      <c r="A26" t="s">
        <v>81</v>
      </c>
      <c r="B26" t="s">
        <v>82</v>
      </c>
      <c r="C26" t="s">
        <v>3166</v>
      </c>
      <c r="D26" t="s">
        <v>83</v>
      </c>
      <c r="E26">
        <v>295939.03546500002</v>
      </c>
      <c r="F26">
        <v>1353.1</v>
      </c>
      <c r="G26">
        <v>44.961222328224601</v>
      </c>
      <c r="H26">
        <v>-1.0512869247491601</v>
      </c>
      <c r="I26">
        <v>-3.42219736231405</v>
      </c>
      <c r="J26">
        <v>-2.4489618690822299</v>
      </c>
      <c r="K26">
        <v>1406.8817205540499</v>
      </c>
      <c r="L26">
        <v>1338.2283322583401</v>
      </c>
      <c r="M26">
        <v>49.995351137694797</v>
      </c>
      <c r="N26">
        <v>1.1018475665074301</v>
      </c>
      <c r="O26">
        <v>19.828541866824299</v>
      </c>
      <c r="P26">
        <v>72.3694267515923</v>
      </c>
      <c r="Q26">
        <v>7.0564637938548003E-2</v>
      </c>
    </row>
    <row r="27" spans="1:17" x14ac:dyDescent="0.3">
      <c r="A27" t="s">
        <v>84</v>
      </c>
      <c r="B27" t="s">
        <v>85</v>
      </c>
      <c r="C27" t="s">
        <v>3156</v>
      </c>
      <c r="D27" t="s">
        <v>21</v>
      </c>
      <c r="E27">
        <v>294675.44801196997</v>
      </c>
      <c r="F27">
        <v>563.4</v>
      </c>
      <c r="G27">
        <v>22.2908420318489</v>
      </c>
      <c r="H27">
        <v>6.9085867041512596</v>
      </c>
      <c r="I27">
        <v>12.943487732695401</v>
      </c>
      <c r="J27">
        <v>-5.4949842937164602E-2</v>
      </c>
      <c r="K27">
        <v>539.12780465772198</v>
      </c>
      <c r="L27">
        <v>503.22766784129499</v>
      </c>
      <c r="M27">
        <v>63.818772378738601</v>
      </c>
      <c r="N27">
        <v>0.78258114632985798</v>
      </c>
      <c r="O27">
        <v>2.9286474973375798</v>
      </c>
      <c r="P27">
        <v>49.442970822281097</v>
      </c>
      <c r="Q27">
        <v>-8.1543402969825998E-2</v>
      </c>
    </row>
    <row r="28" spans="1:17" x14ac:dyDescent="0.3">
      <c r="A28" t="s">
        <v>86</v>
      </c>
      <c r="B28" t="s">
        <v>87</v>
      </c>
      <c r="C28" t="s">
        <v>3167</v>
      </c>
      <c r="D28" t="s">
        <v>88</v>
      </c>
      <c r="E28">
        <v>293602.25662499998</v>
      </c>
      <c r="F28">
        <v>4433.8</v>
      </c>
      <c r="G28">
        <v>95.109318198252396</v>
      </c>
      <c r="H28">
        <v>4.7779306871850604</v>
      </c>
      <c r="I28">
        <v>10.8434864851531</v>
      </c>
      <c r="J28">
        <v>4.2061379482071697</v>
      </c>
      <c r="K28">
        <v>4443.4538550233101</v>
      </c>
      <c r="L28">
        <v>4121.8384891178403</v>
      </c>
      <c r="M28">
        <v>59.967110345646802</v>
      </c>
      <c r="N28">
        <v>0.72130370086913997</v>
      </c>
      <c r="O28">
        <v>27.988407235328602</v>
      </c>
      <c r="P28">
        <v>129.730569948186</v>
      </c>
      <c r="Q28">
        <v>0.246002499447911</v>
      </c>
    </row>
    <row r="29" spans="1:17" x14ac:dyDescent="0.3">
      <c r="A29" t="s">
        <v>89</v>
      </c>
      <c r="B29" t="s">
        <v>90</v>
      </c>
      <c r="C29" t="s">
        <v>3168</v>
      </c>
      <c r="D29" t="s">
        <v>91</v>
      </c>
      <c r="E29">
        <v>281818.71432829998</v>
      </c>
      <c r="F29">
        <v>3120.85</v>
      </c>
      <c r="G29">
        <v>-29.2628514236327</v>
      </c>
      <c r="H29">
        <v>-12.132745065178399</v>
      </c>
      <c r="I29">
        <v>-13.092522747039</v>
      </c>
      <c r="J29">
        <v>-3.4450183961372498</v>
      </c>
      <c r="K29">
        <v>3439.24721994122</v>
      </c>
      <c r="L29">
        <v>3447.6541051711602</v>
      </c>
      <c r="M29">
        <v>23.611089030923399</v>
      </c>
      <c r="N29">
        <v>1.0485609676572201</v>
      </c>
      <c r="O29">
        <v>24.547799477706398</v>
      </c>
      <c r="P29">
        <v>2.1337522294765301</v>
      </c>
      <c r="Q29">
        <v>4.718204978985E-3</v>
      </c>
    </row>
    <row r="30" spans="1:17" x14ac:dyDescent="0.3">
      <c r="A30" t="s">
        <v>92</v>
      </c>
      <c r="B30" t="s">
        <v>93</v>
      </c>
      <c r="C30" t="s">
        <v>3163</v>
      </c>
      <c r="D30" t="s">
        <v>94</v>
      </c>
      <c r="E30">
        <v>279830.08609639999</v>
      </c>
      <c r="F30">
        <v>9856.65</v>
      </c>
      <c r="G30">
        <v>57.194717752582399</v>
      </c>
      <c r="H30">
        <v>-12.6651811853108</v>
      </c>
      <c r="I30">
        <v>5.07825509501445</v>
      </c>
      <c r="J30">
        <v>0.79206933883977504</v>
      </c>
      <c r="K30">
        <v>10668.781539121699</v>
      </c>
      <c r="L30">
        <v>9443.3579831011302</v>
      </c>
      <c r="M30">
        <v>44.090199300632896</v>
      </c>
      <c r="N30">
        <v>1.06600614634988</v>
      </c>
      <c r="O30">
        <v>29.597784237037899</v>
      </c>
      <c r="P30">
        <v>84.269169291743296</v>
      </c>
      <c r="Q30">
        <v>0.159168897001988</v>
      </c>
    </row>
    <row r="31" spans="1:17" x14ac:dyDescent="0.3">
      <c r="A31" t="s">
        <v>95</v>
      </c>
      <c r="B31" t="s">
        <v>96</v>
      </c>
      <c r="C31" t="s">
        <v>3157</v>
      </c>
      <c r="D31" t="s">
        <v>40</v>
      </c>
      <c r="E31">
        <v>278828.96310567</v>
      </c>
      <c r="F31">
        <v>1729.7</v>
      </c>
      <c r="G31">
        <v>-14.5098415065147</v>
      </c>
      <c r="H31">
        <v>-5.1492003583423198</v>
      </c>
      <c r="I31">
        <v>-1.4128797882834101</v>
      </c>
      <c r="J31">
        <v>-5.52075203743762E-2</v>
      </c>
      <c r="K31">
        <v>1781.88355277085</v>
      </c>
      <c r="L31">
        <v>1687.0983014168501</v>
      </c>
      <c r="M31">
        <v>45.8280820772788</v>
      </c>
      <c r="N31">
        <v>0.52744970100156097</v>
      </c>
      <c r="O31">
        <v>17.355610799560601</v>
      </c>
      <c r="P31">
        <v>21.8914062224727</v>
      </c>
      <c r="Q31">
        <v>-4.9139398777121999E-2</v>
      </c>
    </row>
    <row r="32" spans="1:17" x14ac:dyDescent="0.3">
      <c r="A32" t="s">
        <v>97</v>
      </c>
      <c r="B32" t="s">
        <v>98</v>
      </c>
      <c r="C32" t="s">
        <v>3168</v>
      </c>
      <c r="D32" t="s">
        <v>99</v>
      </c>
      <c r="E32">
        <v>277764.79333140998</v>
      </c>
      <c r="F32">
        <v>2842.85</v>
      </c>
      <c r="G32">
        <v>-30.976037737031699</v>
      </c>
      <c r="H32">
        <v>-3.7201075332487799</v>
      </c>
      <c r="I32">
        <v>-10.9132705962737</v>
      </c>
      <c r="J32">
        <v>-2.86931830373151</v>
      </c>
      <c r="K32">
        <v>3054.9128431959798</v>
      </c>
      <c r="L32">
        <v>3045.7094227692701</v>
      </c>
      <c r="M32">
        <v>27.618737004422901</v>
      </c>
      <c r="N32">
        <v>0.850640706004961</v>
      </c>
      <c r="O32">
        <v>20.405578908489701</v>
      </c>
      <c r="P32">
        <v>6.4697951387588404</v>
      </c>
      <c r="Q32">
        <v>-6.6059476421541002E-2</v>
      </c>
    </row>
    <row r="33" spans="1:17" x14ac:dyDescent="0.3">
      <c r="A33" t="s">
        <v>100</v>
      </c>
      <c r="B33" t="s">
        <v>101</v>
      </c>
      <c r="C33" t="s">
        <v>3162</v>
      </c>
      <c r="D33" t="s">
        <v>102</v>
      </c>
      <c r="E33">
        <v>272635.74995097</v>
      </c>
      <c r="F33">
        <v>1642.7</v>
      </c>
      <c r="G33">
        <v>51.531149628613399</v>
      </c>
      <c r="H33">
        <v>-2.08408069472104</v>
      </c>
      <c r="I33">
        <v>-13.331288042341001</v>
      </c>
      <c r="J33">
        <v>4.5999314513084597</v>
      </c>
      <c r="K33">
        <v>1763.2540935080001</v>
      </c>
      <c r="L33">
        <v>1731.1596096706201</v>
      </c>
      <c r="M33">
        <v>61.168171530812501</v>
      </c>
      <c r="N33">
        <v>0.50838573178744795</v>
      </c>
      <c r="O33">
        <v>32.349181226030197</v>
      </c>
      <c r="P33">
        <v>80.516483516483504</v>
      </c>
      <c r="Q33">
        <v>4.4348251016724002E-2</v>
      </c>
    </row>
    <row r="34" spans="1:17" x14ac:dyDescent="0.3">
      <c r="A34" t="s">
        <v>103</v>
      </c>
      <c r="B34" t="s">
        <v>104</v>
      </c>
      <c r="C34" t="s">
        <v>3155</v>
      </c>
      <c r="D34" t="s">
        <v>105</v>
      </c>
      <c r="E34">
        <v>268571.70049065998</v>
      </c>
      <c r="F34">
        <v>435.35</v>
      </c>
      <c r="G34">
        <v>13.8403448318226</v>
      </c>
      <c r="H34">
        <v>-10.3300314389547</v>
      </c>
      <c r="I34">
        <v>-13.033609097005399</v>
      </c>
      <c r="J34">
        <v>-3.30263001523296</v>
      </c>
      <c r="K34">
        <v>478.79447814789597</v>
      </c>
      <c r="L34">
        <v>456.49567293595999</v>
      </c>
      <c r="M34">
        <v>25.5709711621686</v>
      </c>
      <c r="N34">
        <v>1.06465153159695</v>
      </c>
      <c r="O34">
        <v>24.8535660962443</v>
      </c>
      <c r="P34">
        <v>38.801211541527202</v>
      </c>
      <c r="Q34">
        <v>0.12644479123351601</v>
      </c>
    </row>
    <row r="35" spans="1:17" x14ac:dyDescent="0.3">
      <c r="A35" t="s">
        <v>106</v>
      </c>
      <c r="B35" t="s">
        <v>107</v>
      </c>
      <c r="C35" t="s">
        <v>3169</v>
      </c>
      <c r="D35" t="s">
        <v>108</v>
      </c>
      <c r="E35">
        <v>255237.03126163999</v>
      </c>
      <c r="F35">
        <v>3889.1</v>
      </c>
      <c r="G35">
        <v>-18.2414140104189</v>
      </c>
      <c r="H35">
        <v>-14.8545318234896</v>
      </c>
      <c r="I35">
        <v>-25.056077162076299</v>
      </c>
      <c r="J35">
        <v>0.162652035701739</v>
      </c>
      <c r="K35">
        <v>4460.4361130636798</v>
      </c>
      <c r="L35">
        <v>4524.2519958667399</v>
      </c>
      <c r="M35">
        <v>29.7927314570872</v>
      </c>
      <c r="N35">
        <v>0.57545851985083596</v>
      </c>
      <c r="O35">
        <v>41.0313440127536</v>
      </c>
      <c r="P35">
        <v>6.9609460946094597</v>
      </c>
      <c r="Q35">
        <v>-7.4507664567313003E-2</v>
      </c>
    </row>
    <row r="36" spans="1:17" x14ac:dyDescent="0.3">
      <c r="A36" t="s">
        <v>109</v>
      </c>
      <c r="B36" t="s">
        <v>110</v>
      </c>
      <c r="C36" t="s">
        <v>3167</v>
      </c>
      <c r="D36" t="s">
        <v>111</v>
      </c>
      <c r="E36">
        <v>251086.3232553</v>
      </c>
      <c r="F36">
        <v>7073.45</v>
      </c>
      <c r="G36">
        <v>86.603287218835803</v>
      </c>
      <c r="H36">
        <v>-1.2369024122527199</v>
      </c>
      <c r="I36">
        <v>7.5558388669959999</v>
      </c>
      <c r="J36">
        <v>1.47226992284674</v>
      </c>
      <c r="K36">
        <v>7112.2283535005099</v>
      </c>
      <c r="L36">
        <v>6350.4348501483701</v>
      </c>
      <c r="M36">
        <v>49.236216111876303</v>
      </c>
      <c r="N36">
        <v>0.76292882521077099</v>
      </c>
      <c r="O36">
        <v>14.935427549498399</v>
      </c>
      <c r="P36">
        <v>114.35021742753599</v>
      </c>
      <c r="Q36">
        <v>0.15821771621712599</v>
      </c>
    </row>
    <row r="37" spans="1:17" x14ac:dyDescent="0.3">
      <c r="A37" t="s">
        <v>112</v>
      </c>
      <c r="B37" t="s">
        <v>113</v>
      </c>
      <c r="C37" t="s">
        <v>3169</v>
      </c>
      <c r="D37" t="s">
        <v>114</v>
      </c>
      <c r="E37">
        <v>247257.52606124501</v>
      </c>
      <c r="F37">
        <v>6505.5</v>
      </c>
      <c r="G37">
        <v>143.68286040796201</v>
      </c>
      <c r="H37">
        <v>-2.96277631103256</v>
      </c>
      <c r="I37">
        <v>35.934780224219899</v>
      </c>
      <c r="J37">
        <v>-4.0703799313751796</v>
      </c>
      <c r="K37">
        <v>7206.6548007496003</v>
      </c>
      <c r="L37">
        <v>5604.6120451937804</v>
      </c>
      <c r="M37">
        <v>21.203575115616399</v>
      </c>
      <c r="N37">
        <v>0.85926326986013402</v>
      </c>
      <c r="O37">
        <v>28.2760740911536</v>
      </c>
      <c r="P37">
        <v>198.184901682174</v>
      </c>
      <c r="Q37">
        <v>0.262310790085237</v>
      </c>
    </row>
    <row r="38" spans="1:17" x14ac:dyDescent="0.3">
      <c r="A38" t="s">
        <v>115</v>
      </c>
      <c r="B38" t="s">
        <v>116</v>
      </c>
      <c r="C38" t="s">
        <v>3164</v>
      </c>
      <c r="D38" t="s">
        <v>117</v>
      </c>
      <c r="E38">
        <v>246067.86914793999</v>
      </c>
      <c r="F38">
        <v>989.8</v>
      </c>
      <c r="G38">
        <v>7.5242918059781703</v>
      </c>
      <c r="H38">
        <v>-0.49713647019055901</v>
      </c>
      <c r="I38">
        <v>6.94366622300854</v>
      </c>
      <c r="J38">
        <v>5.5983696543238599</v>
      </c>
      <c r="K38">
        <v>970.42100967224701</v>
      </c>
      <c r="L38">
        <v>909.07836003664499</v>
      </c>
      <c r="M38">
        <v>67.623391582670607</v>
      </c>
      <c r="N38">
        <v>0.83520677272173005</v>
      </c>
      <c r="O38">
        <v>7.3954334208930996</v>
      </c>
      <c r="P38">
        <v>32.859060402684499</v>
      </c>
      <c r="Q38">
        <v>4.5009886385903003E-2</v>
      </c>
    </row>
    <row r="39" spans="1:17" x14ac:dyDescent="0.3">
      <c r="A39" t="s">
        <v>118</v>
      </c>
      <c r="B39" t="s">
        <v>119</v>
      </c>
      <c r="C39" t="s">
        <v>3162</v>
      </c>
      <c r="D39" t="s">
        <v>57</v>
      </c>
      <c r="E39">
        <v>237703.14693382999</v>
      </c>
      <c r="F39">
        <v>599.65</v>
      </c>
      <c r="G39">
        <v>31.544376822761901</v>
      </c>
      <c r="H39">
        <v>-1.6427017702400599</v>
      </c>
      <c r="I39">
        <v>-5.2151166888685996</v>
      </c>
      <c r="J39">
        <v>2.2219523226859299</v>
      </c>
      <c r="K39">
        <v>629.88505749982698</v>
      </c>
      <c r="L39">
        <v>610.57533135355595</v>
      </c>
      <c r="M39">
        <v>60.606528576344402</v>
      </c>
      <c r="N39">
        <v>0.45886182910900403</v>
      </c>
      <c r="O39">
        <v>49.395480697073303</v>
      </c>
      <c r="P39">
        <v>57.802631578947299</v>
      </c>
      <c r="Q39">
        <v>0.16541051637252999</v>
      </c>
    </row>
    <row r="40" spans="1:17" x14ac:dyDescent="0.3">
      <c r="A40" t="s">
        <v>120</v>
      </c>
      <c r="B40" t="s">
        <v>121</v>
      </c>
      <c r="C40" t="s">
        <v>3169</v>
      </c>
      <c r="D40" t="s">
        <v>122</v>
      </c>
      <c r="E40">
        <v>222006.56361009</v>
      </c>
      <c r="F40">
        <v>255.22</v>
      </c>
      <c r="G40">
        <v>85.708104667755407</v>
      </c>
      <c r="H40">
        <v>-5.4422097905512299</v>
      </c>
      <c r="I40">
        <v>24.803857627392301</v>
      </c>
      <c r="J40">
        <v>3.05166202444128</v>
      </c>
      <c r="K40">
        <v>258.888518946913</v>
      </c>
      <c r="L40">
        <v>214.33095696686701</v>
      </c>
      <c r="M40">
        <v>51.747205878094299</v>
      </c>
      <c r="N40">
        <v>0.79989839487344006</v>
      </c>
      <c r="O40">
        <v>16.859963952668199</v>
      </c>
      <c r="P40">
        <v>126.862222222222</v>
      </c>
      <c r="Q40">
        <v>5.7777048766995E-2</v>
      </c>
    </row>
    <row r="41" spans="1:17" x14ac:dyDescent="0.3">
      <c r="A41" t="s">
        <v>123</v>
      </c>
      <c r="B41" t="s">
        <v>124</v>
      </c>
      <c r="C41" t="s">
        <v>3167</v>
      </c>
      <c r="D41" t="s">
        <v>125</v>
      </c>
      <c r="E41">
        <v>220645.67395336399</v>
      </c>
      <c r="F41">
        <v>300.35000000000002</v>
      </c>
      <c r="G41">
        <v>92.870246776081501</v>
      </c>
      <c r="H41">
        <v>10.8283830837598</v>
      </c>
      <c r="I41">
        <v>23.574934855223301</v>
      </c>
      <c r="J41">
        <v>4.9248747894313203</v>
      </c>
      <c r="K41">
        <v>286.784311526191</v>
      </c>
      <c r="L41">
        <v>259.15064374074598</v>
      </c>
      <c r="M41">
        <v>72.532913856521503</v>
      </c>
      <c r="N41">
        <v>1.1431073323905701</v>
      </c>
      <c r="O41">
        <v>13.3677376394206</v>
      </c>
      <c r="P41">
        <v>119.714703730797</v>
      </c>
      <c r="Q41">
        <v>0.20721199399316401</v>
      </c>
    </row>
    <row r="42" spans="1:17" x14ac:dyDescent="0.3">
      <c r="A42" t="s">
        <v>126</v>
      </c>
      <c r="B42" t="s">
        <v>127</v>
      </c>
      <c r="C42" t="s">
        <v>3159</v>
      </c>
      <c r="D42" t="s">
        <v>128</v>
      </c>
      <c r="E42">
        <v>219403.60332960001</v>
      </c>
      <c r="F42">
        <v>2262.85</v>
      </c>
      <c r="G42">
        <v>-31.840028585116102</v>
      </c>
      <c r="H42">
        <v>-10.227924382815701</v>
      </c>
      <c r="I42">
        <v>-18.303198903992602</v>
      </c>
      <c r="J42">
        <v>-0.19226499544651701</v>
      </c>
      <c r="K42">
        <v>2434.0024739977598</v>
      </c>
      <c r="L42">
        <v>2473.8530015354299</v>
      </c>
      <c r="M42">
        <v>36.387683653682203</v>
      </c>
      <c r="N42">
        <v>1.0266952597996799</v>
      </c>
      <c r="O42">
        <v>22.7655390326358</v>
      </c>
      <c r="P42">
        <v>2.1141696750902299</v>
      </c>
      <c r="Q42">
        <v>-1.8973384178961002E-2</v>
      </c>
    </row>
    <row r="43" spans="1:17" x14ac:dyDescent="0.3">
      <c r="A43" t="s">
        <v>129</v>
      </c>
      <c r="B43" t="s">
        <v>130</v>
      </c>
      <c r="C43" t="s">
        <v>3164</v>
      </c>
      <c r="D43" t="s">
        <v>131</v>
      </c>
      <c r="E43">
        <v>216801.11788999999</v>
      </c>
      <c r="F43">
        <v>507.6</v>
      </c>
      <c r="G43">
        <v>48.694412267674601</v>
      </c>
      <c r="H43">
        <v>0.96460549070849799</v>
      </c>
      <c r="I43">
        <v>5.3576183828651196</v>
      </c>
      <c r="J43">
        <v>-8.7249897902790607</v>
      </c>
      <c r="K43">
        <v>528.79796146651199</v>
      </c>
      <c r="L43">
        <v>498.48400944131703</v>
      </c>
      <c r="M43">
        <v>40.094900820226101</v>
      </c>
      <c r="N43">
        <v>1.12911442153742</v>
      </c>
      <c r="O43">
        <v>59.121355397951099</v>
      </c>
      <c r="P43">
        <v>78.355586788474994</v>
      </c>
      <c r="Q43">
        <v>4.6232175753312003E-2</v>
      </c>
    </row>
    <row r="44" spans="1:17" x14ac:dyDescent="0.3">
      <c r="A44" t="s">
        <v>132</v>
      </c>
      <c r="B44" t="s">
        <v>133</v>
      </c>
      <c r="C44" t="s">
        <v>3157</v>
      </c>
      <c r="D44" t="s">
        <v>54</v>
      </c>
      <c r="E44">
        <v>207148.83094973999</v>
      </c>
      <c r="F44">
        <v>321.55</v>
      </c>
      <c r="G44">
        <v>23.347425621389998</v>
      </c>
      <c r="H44">
        <v>-3.7268924713875902</v>
      </c>
      <c r="I44">
        <v>-18.245451202268601</v>
      </c>
      <c r="J44">
        <v>2.0748661557196</v>
      </c>
      <c r="K44">
        <v>332.50830022312198</v>
      </c>
      <c r="L44">
        <v>316.65581188333903</v>
      </c>
      <c r="M44">
        <v>53.254862464132998</v>
      </c>
      <c r="N44">
        <v>0.47256069312093302</v>
      </c>
      <c r="O44">
        <v>22.7491836417353</v>
      </c>
      <c r="P44">
        <v>50.397567820392801</v>
      </c>
    </row>
    <row r="45" spans="1:17" x14ac:dyDescent="0.3">
      <c r="A45" t="s">
        <v>134</v>
      </c>
      <c r="B45" t="s">
        <v>135</v>
      </c>
      <c r="C45" t="s">
        <v>3170</v>
      </c>
      <c r="D45" t="s">
        <v>136</v>
      </c>
      <c r="E45">
        <v>205005.31549092001</v>
      </c>
      <c r="F45">
        <v>803.4</v>
      </c>
      <c r="G45">
        <v>10.9105278219316</v>
      </c>
      <c r="H45">
        <v>-0.35393660748646899</v>
      </c>
      <c r="I45">
        <v>-14.6389944715881</v>
      </c>
      <c r="J45">
        <v>7.9152148869011493E-2</v>
      </c>
      <c r="K45">
        <v>840.75400521835297</v>
      </c>
      <c r="L45">
        <v>809.79762937282203</v>
      </c>
      <c r="M45">
        <v>52.432452906826498</v>
      </c>
      <c r="N45">
        <v>1.1507670702911501</v>
      </c>
      <c r="O45">
        <v>20.438137913866001</v>
      </c>
      <c r="P45">
        <v>36.982097186700699</v>
      </c>
      <c r="Q45">
        <v>9.7469034605638993E-2</v>
      </c>
    </row>
    <row r="46" spans="1:17" x14ac:dyDescent="0.3">
      <c r="A46" t="s">
        <v>137</v>
      </c>
      <c r="B46" t="s">
        <v>138</v>
      </c>
      <c r="C46" t="s">
        <v>3155</v>
      </c>
      <c r="D46" t="s">
        <v>18</v>
      </c>
      <c r="E46">
        <v>204207.22825656299</v>
      </c>
      <c r="F46">
        <v>144.15</v>
      </c>
      <c r="G46">
        <v>13.8433114002026</v>
      </c>
      <c r="H46">
        <v>-12.779499833286</v>
      </c>
      <c r="I46">
        <v>-18.411350325075599</v>
      </c>
      <c r="J46">
        <v>0.70709661833781801</v>
      </c>
      <c r="K46">
        <v>159.79286901971</v>
      </c>
      <c r="L46">
        <v>157.486077535666</v>
      </c>
      <c r="M46">
        <v>39.8218548890421</v>
      </c>
      <c r="N46">
        <v>1.13040393992925</v>
      </c>
      <c r="O46">
        <v>36.524453694068598</v>
      </c>
      <c r="P46">
        <v>47.997946611909597</v>
      </c>
      <c r="Q46">
        <v>5.767529660996E-2</v>
      </c>
    </row>
    <row r="47" spans="1:17" x14ac:dyDescent="0.3">
      <c r="A47" t="s">
        <v>139</v>
      </c>
      <c r="B47" t="s">
        <v>140</v>
      </c>
      <c r="C47" t="s">
        <v>3157</v>
      </c>
      <c r="D47" t="s">
        <v>141</v>
      </c>
      <c r="E47">
        <v>201268.060906</v>
      </c>
      <c r="F47">
        <v>153.9</v>
      </c>
      <c r="G47">
        <v>85.981765606490697</v>
      </c>
      <c r="H47">
        <v>3.3093981841340399</v>
      </c>
      <c r="I47">
        <v>-5.7681176815509598</v>
      </c>
      <c r="J47">
        <v>-0.382609918753331</v>
      </c>
      <c r="K47">
        <v>156.81435926997401</v>
      </c>
      <c r="L47">
        <v>151.44336768240399</v>
      </c>
      <c r="M47">
        <v>58.594032952053396</v>
      </c>
      <c r="N47">
        <v>1.3447139814412199</v>
      </c>
      <c r="O47">
        <v>48.797920727745201</v>
      </c>
      <c r="P47">
        <v>111.691884456671</v>
      </c>
      <c r="Q47">
        <v>0.16430463218611599</v>
      </c>
    </row>
    <row r="48" spans="1:17" x14ac:dyDescent="0.3">
      <c r="A48" t="s">
        <v>142</v>
      </c>
      <c r="B48" t="s">
        <v>143</v>
      </c>
      <c r="C48" t="s">
        <v>3159</v>
      </c>
      <c r="D48" t="s">
        <v>144</v>
      </c>
      <c r="E48">
        <v>194663.62626759999</v>
      </c>
      <c r="F48">
        <v>597.25</v>
      </c>
      <c r="G48">
        <v>25.942262952333198</v>
      </c>
      <c r="H48">
        <v>6.6683446879151296</v>
      </c>
      <c r="I48">
        <v>-5.0170908989597702</v>
      </c>
      <c r="J48">
        <v>-1.0973243027628601</v>
      </c>
      <c r="K48">
        <v>606.22347555007104</v>
      </c>
      <c r="L48">
        <v>573.18375439125202</v>
      </c>
      <c r="M48">
        <v>49.393889678718402</v>
      </c>
      <c r="N48">
        <v>0.78015374345295896</v>
      </c>
      <c r="O48">
        <v>14.0426956885726</v>
      </c>
      <c r="P48">
        <v>57.602385476039601</v>
      </c>
      <c r="Q48">
        <v>0.202000439196899</v>
      </c>
    </row>
    <row r="49" spans="1:17" x14ac:dyDescent="0.3">
      <c r="A49" t="s">
        <v>145</v>
      </c>
      <c r="B49" t="s">
        <v>146</v>
      </c>
      <c r="C49" t="s">
        <v>3164</v>
      </c>
      <c r="D49" t="s">
        <v>117</v>
      </c>
      <c r="E49">
        <v>191772.01153284099</v>
      </c>
      <c r="F49">
        <v>150.94999999999999</v>
      </c>
      <c r="G49">
        <v>1.46377979743602</v>
      </c>
      <c r="H49">
        <v>-5.8265292674122398</v>
      </c>
      <c r="I49">
        <v>-16.602512806049699</v>
      </c>
      <c r="J49">
        <v>2.9665556495290901</v>
      </c>
      <c r="K49">
        <v>154.680340503255</v>
      </c>
      <c r="L49">
        <v>153.40117408671401</v>
      </c>
      <c r="M49">
        <v>58.2341179599714</v>
      </c>
      <c r="N49">
        <v>0.79396028884306602</v>
      </c>
      <c r="O49">
        <v>22.292149718449799</v>
      </c>
      <c r="P49">
        <v>27.491554054053999</v>
      </c>
      <c r="Q49">
        <v>4.743953821099E-3</v>
      </c>
    </row>
    <row r="50" spans="1:17" x14ac:dyDescent="0.3">
      <c r="A50" t="s">
        <v>147</v>
      </c>
      <c r="B50" t="s">
        <v>148</v>
      </c>
      <c r="C50" t="s">
        <v>3164</v>
      </c>
      <c r="D50" t="s">
        <v>149</v>
      </c>
      <c r="E50">
        <v>185050.7476488</v>
      </c>
      <c r="F50">
        <v>457.9</v>
      </c>
      <c r="G50">
        <v>67.901413572427302</v>
      </c>
      <c r="H50">
        <v>-5.28705679245589</v>
      </c>
      <c r="I50">
        <v>7.1262128062374597</v>
      </c>
      <c r="J50">
        <v>1.68698629987916</v>
      </c>
      <c r="K50">
        <v>469.047852147752</v>
      </c>
      <c r="L50">
        <v>411.03770862186502</v>
      </c>
      <c r="M50">
        <v>53.901171199817099</v>
      </c>
      <c r="N50">
        <v>0.59540719384343999</v>
      </c>
      <c r="O50">
        <v>14.3590303559729</v>
      </c>
      <c r="P50">
        <v>98.4398699891657</v>
      </c>
      <c r="Q50">
        <v>3.6906019864484003E-2</v>
      </c>
    </row>
    <row r="51" spans="1:17" x14ac:dyDescent="0.3">
      <c r="A51" t="s">
        <v>150</v>
      </c>
      <c r="B51" t="s">
        <v>151</v>
      </c>
      <c r="C51" t="s">
        <v>3165</v>
      </c>
      <c r="D51" t="s">
        <v>75</v>
      </c>
      <c r="E51">
        <v>177475.34561168001</v>
      </c>
      <c r="F51">
        <v>2562.6999999999998</v>
      </c>
      <c r="G51">
        <v>9.2007329063130108</v>
      </c>
      <c r="H51">
        <v>-1.7304688204481899</v>
      </c>
      <c r="I51">
        <v>-2.6521470000033802</v>
      </c>
      <c r="J51">
        <v>-0.875961155212164</v>
      </c>
      <c r="K51">
        <v>2684.18802036851</v>
      </c>
      <c r="L51">
        <v>2494.8754278083902</v>
      </c>
      <c r="M51">
        <v>45.255099139079498</v>
      </c>
      <c r="N51">
        <v>0.71827916114305601</v>
      </c>
      <c r="O51">
        <v>12.293674640028099</v>
      </c>
      <c r="P51">
        <v>34.561849123729502</v>
      </c>
      <c r="Q51">
        <v>3.8924092318678001E-2</v>
      </c>
    </row>
    <row r="52" spans="1:17" x14ac:dyDescent="0.3">
      <c r="A52" t="s">
        <v>152</v>
      </c>
      <c r="B52" t="s">
        <v>153</v>
      </c>
      <c r="C52" t="s">
        <v>3156</v>
      </c>
      <c r="D52" t="s">
        <v>21</v>
      </c>
      <c r="E52">
        <v>177383.57564947999</v>
      </c>
      <c r="F52">
        <v>5886</v>
      </c>
      <c r="G52">
        <v>-11.2187609162689</v>
      </c>
      <c r="H52">
        <v>-0.95604618815337306</v>
      </c>
      <c r="I52">
        <v>16.744931593892701</v>
      </c>
      <c r="J52">
        <v>3.50216251654102</v>
      </c>
      <c r="K52">
        <v>5991.3708404786703</v>
      </c>
      <c r="L52">
        <v>5613.3419362995101</v>
      </c>
      <c r="M52">
        <v>58.480673773516003</v>
      </c>
      <c r="N52">
        <v>0.40183835702157</v>
      </c>
      <c r="O52">
        <v>11.7048929663608</v>
      </c>
      <c r="P52">
        <v>30.407329042549598</v>
      </c>
      <c r="Q52">
        <v>-6.1599616213822997E-2</v>
      </c>
    </row>
    <row r="53" spans="1:17" x14ac:dyDescent="0.3">
      <c r="A53" t="s">
        <v>154</v>
      </c>
      <c r="B53" t="s">
        <v>155</v>
      </c>
      <c r="C53" t="s">
        <v>3156</v>
      </c>
      <c r="D53" t="s">
        <v>21</v>
      </c>
      <c r="E53">
        <v>165703.35089321001</v>
      </c>
      <c r="F53">
        <v>1651</v>
      </c>
      <c r="G53">
        <v>18.9943128978591</v>
      </c>
      <c r="H53">
        <v>6.48280743869151</v>
      </c>
      <c r="I53">
        <v>19.236785241097099</v>
      </c>
      <c r="J53">
        <v>2.17201792142607</v>
      </c>
      <c r="K53">
        <v>1634.8887469793499</v>
      </c>
      <c r="L53">
        <v>1469.2896215692799</v>
      </c>
      <c r="M53">
        <v>58.298401393258601</v>
      </c>
      <c r="N53">
        <v>0.82270472147535501</v>
      </c>
      <c r="O53">
        <v>6.7141126589945497</v>
      </c>
      <c r="P53">
        <v>47.780164697457899</v>
      </c>
      <c r="Q53">
        <v>-1.4454826366543E-2</v>
      </c>
    </row>
    <row r="54" spans="1:17" x14ac:dyDescent="0.3">
      <c r="A54" t="s">
        <v>156</v>
      </c>
      <c r="B54" t="s">
        <v>157</v>
      </c>
      <c r="C54" t="s">
        <v>3171</v>
      </c>
      <c r="D54" t="s">
        <v>158</v>
      </c>
      <c r="E54">
        <v>161779.78367040001</v>
      </c>
      <c r="F54">
        <v>3158.35</v>
      </c>
      <c r="G54">
        <v>4.8349681904096302</v>
      </c>
      <c r="H54">
        <v>1.1740565015534301</v>
      </c>
      <c r="I54">
        <v>-1.4514608030012499</v>
      </c>
      <c r="J54">
        <v>1.0619049454482301</v>
      </c>
      <c r="K54">
        <v>3168.21536218664</v>
      </c>
      <c r="L54">
        <v>3023.0698689215401</v>
      </c>
      <c r="M54">
        <v>57.059426572103398</v>
      </c>
      <c r="N54">
        <v>0.84795399278765105</v>
      </c>
      <c r="O54">
        <v>8.1260784903509808</v>
      </c>
      <c r="P54">
        <v>30.575078551347701</v>
      </c>
      <c r="Q54">
        <v>1.1900012200869E-2</v>
      </c>
    </row>
    <row r="55" spans="1:17" x14ac:dyDescent="0.3">
      <c r="A55" t="s">
        <v>159</v>
      </c>
      <c r="B55" t="s">
        <v>160</v>
      </c>
      <c r="C55" t="s">
        <v>3157</v>
      </c>
      <c r="D55" t="s">
        <v>40</v>
      </c>
      <c r="E55">
        <v>160703.59260182999</v>
      </c>
      <c r="F55">
        <v>1589.85</v>
      </c>
      <c r="G55">
        <v>-6.12554258526208</v>
      </c>
      <c r="H55">
        <v>-9.4486770533260103</v>
      </c>
      <c r="I55">
        <v>1.1283858660080099</v>
      </c>
      <c r="J55">
        <v>-2.2746577880758201</v>
      </c>
      <c r="K55">
        <v>1711.54635999777</v>
      </c>
      <c r="L55">
        <v>1604.09342865177</v>
      </c>
      <c r="M55">
        <v>34.500897680084201</v>
      </c>
      <c r="N55">
        <v>1.1202981359675901</v>
      </c>
      <c r="O55">
        <v>21.7724942604648</v>
      </c>
      <c r="P55">
        <v>21.5760495526496</v>
      </c>
      <c r="Q55">
        <v>2.1298008914474999E-2</v>
      </c>
    </row>
    <row r="56" spans="1:17" x14ac:dyDescent="0.3">
      <c r="A56" t="s">
        <v>161</v>
      </c>
      <c r="B56" t="s">
        <v>162</v>
      </c>
      <c r="C56" t="s">
        <v>3161</v>
      </c>
      <c r="D56" t="s">
        <v>163</v>
      </c>
      <c r="E56">
        <v>158063.97456070001</v>
      </c>
      <c r="F56">
        <v>5959.95</v>
      </c>
      <c r="G56">
        <v>46.498207397650901</v>
      </c>
      <c r="H56">
        <v>11.2930831648774</v>
      </c>
      <c r="I56">
        <v>43.868730017001297</v>
      </c>
      <c r="J56">
        <v>0.30689792294270801</v>
      </c>
      <c r="K56">
        <v>5597.8257022669704</v>
      </c>
      <c r="L56">
        <v>4738.7933587923299</v>
      </c>
      <c r="M56">
        <v>61.347189590813599</v>
      </c>
      <c r="N56">
        <v>0.721412941690314</v>
      </c>
      <c r="O56">
        <v>5.3003800367452802</v>
      </c>
      <c r="P56">
        <v>77.908955223880596</v>
      </c>
      <c r="Q56">
        <v>7.5669082859149998E-3</v>
      </c>
    </row>
    <row r="57" spans="1:17" x14ac:dyDescent="0.3">
      <c r="A57" t="s">
        <v>164</v>
      </c>
      <c r="B57" t="s">
        <v>165</v>
      </c>
      <c r="C57" t="s">
        <v>3166</v>
      </c>
      <c r="D57" t="s">
        <v>166</v>
      </c>
      <c r="E57">
        <v>156913.135405315</v>
      </c>
      <c r="F57">
        <v>3995.75</v>
      </c>
      <c r="G57">
        <v>29.845734433080398</v>
      </c>
      <c r="H57">
        <v>-9.8475384891288993</v>
      </c>
      <c r="I57">
        <v>-7.31228759160979</v>
      </c>
      <c r="J57">
        <v>-0.26854280658139501</v>
      </c>
      <c r="K57">
        <v>4449.3635332983204</v>
      </c>
      <c r="L57">
        <v>4056.5343865239201</v>
      </c>
      <c r="M57">
        <v>34.934305773460999</v>
      </c>
      <c r="N57">
        <v>1.3511454813013899</v>
      </c>
      <c r="O57">
        <v>26.0088844397172</v>
      </c>
      <c r="P57">
        <v>60.278780585639801</v>
      </c>
      <c r="Q57">
        <v>7.1282112164338995E-2</v>
      </c>
    </row>
    <row r="58" spans="1:17" x14ac:dyDescent="0.3">
      <c r="A58" t="s">
        <v>167</v>
      </c>
      <c r="B58" t="s">
        <v>168</v>
      </c>
      <c r="C58" t="s">
        <v>3157</v>
      </c>
      <c r="D58" t="s">
        <v>141</v>
      </c>
      <c r="E58">
        <v>154296.25778879999</v>
      </c>
      <c r="F58">
        <v>462</v>
      </c>
      <c r="G58">
        <v>50.936156660416202</v>
      </c>
      <c r="H58">
        <v>2.5123058190253298</v>
      </c>
      <c r="I58">
        <v>1.0904399429826901</v>
      </c>
      <c r="J58">
        <v>0.67057415321124003</v>
      </c>
      <c r="K58">
        <v>476.876808658691</v>
      </c>
      <c r="L58">
        <v>450.06326326480399</v>
      </c>
      <c r="M58">
        <v>55.857073691702801</v>
      </c>
      <c r="N58">
        <v>0.82647467138027197</v>
      </c>
      <c r="O58">
        <v>25.541125541125499</v>
      </c>
      <c r="P58">
        <v>77.897574123989202</v>
      </c>
      <c r="Q58">
        <v>0.185130827412084</v>
      </c>
    </row>
    <row r="59" spans="1:17" x14ac:dyDescent="0.3">
      <c r="A59" t="s">
        <v>169</v>
      </c>
      <c r="B59" t="s">
        <v>170</v>
      </c>
      <c r="C59" t="s">
        <v>3157</v>
      </c>
      <c r="D59" t="s">
        <v>40</v>
      </c>
      <c r="E59">
        <v>152512.37904693899</v>
      </c>
      <c r="F59">
        <v>711.7</v>
      </c>
      <c r="G59">
        <v>-10.357351378900001</v>
      </c>
      <c r="H59">
        <v>2.16594909805</v>
      </c>
      <c r="I59">
        <v>20.3443610671575</v>
      </c>
      <c r="J59">
        <v>-1.58565218594684</v>
      </c>
      <c r="K59">
        <v>713.96445332462702</v>
      </c>
      <c r="L59">
        <v>663.55713022069699</v>
      </c>
      <c r="M59">
        <v>40.853491729276101</v>
      </c>
      <c r="N59">
        <v>0.68942630510391101</v>
      </c>
      <c r="O59">
        <v>6.9551777434312099</v>
      </c>
      <c r="P59">
        <v>39.166992569417197</v>
      </c>
      <c r="Q59">
        <v>-4.2498184094226003E-2</v>
      </c>
    </row>
    <row r="60" spans="1:17" x14ac:dyDescent="0.3">
      <c r="A60" t="s">
        <v>171</v>
      </c>
      <c r="B60" t="s">
        <v>172</v>
      </c>
      <c r="C60" t="s">
        <v>3167</v>
      </c>
      <c r="D60" t="s">
        <v>173</v>
      </c>
      <c r="E60">
        <v>151812.219391875</v>
      </c>
      <c r="F60">
        <v>6999.75</v>
      </c>
      <c r="G60">
        <v>41.616398059389702</v>
      </c>
      <c r="H60">
        <v>-7.1966418446276901</v>
      </c>
      <c r="I60">
        <v>-6.88935222499508</v>
      </c>
      <c r="J60">
        <v>-3.6239979590530198</v>
      </c>
      <c r="K60">
        <v>7817.6626756005799</v>
      </c>
      <c r="L60">
        <v>7136.8344687741501</v>
      </c>
      <c r="M60">
        <v>22.895294640186801</v>
      </c>
      <c r="N60">
        <v>1.5352758980721699</v>
      </c>
      <c r="O60">
        <v>30.718239937140599</v>
      </c>
      <c r="P60">
        <v>67.739036664270301</v>
      </c>
      <c r="Q60">
        <v>0.14925222652963899</v>
      </c>
    </row>
    <row r="61" spans="1:17" x14ac:dyDescent="0.3">
      <c r="A61" t="s">
        <v>174</v>
      </c>
      <c r="B61" t="s">
        <v>175</v>
      </c>
      <c r="C61" t="s">
        <v>3164</v>
      </c>
      <c r="D61" t="s">
        <v>176</v>
      </c>
      <c r="E61">
        <v>151453.04093741899</v>
      </c>
      <c r="F61">
        <v>648.1</v>
      </c>
      <c r="G61">
        <v>9.0571142067817796</v>
      </c>
      <c r="H61">
        <v>-3.3377450407883802</v>
      </c>
      <c r="I61">
        <v>-4.0065514698676603</v>
      </c>
      <c r="J61">
        <v>3.3890147201053402</v>
      </c>
      <c r="K61">
        <v>700.01249053097001</v>
      </c>
      <c r="L61">
        <v>645.06418519050806</v>
      </c>
      <c r="M61">
        <v>54.833507986916402</v>
      </c>
      <c r="N61">
        <v>1.11394124455817</v>
      </c>
      <c r="O61">
        <v>19.2177133158463</v>
      </c>
      <c r="P61">
        <v>35.543239569172798</v>
      </c>
      <c r="Q61">
        <v>4.4752307099719002E-2</v>
      </c>
    </row>
    <row r="62" spans="1:17" hidden="1" x14ac:dyDescent="0.3">
      <c r="A62" t="s">
        <v>177</v>
      </c>
      <c r="B62" t="s">
        <v>178</v>
      </c>
      <c r="C62" t="s">
        <v>3172</v>
      </c>
      <c r="D62" t="s">
        <v>62</v>
      </c>
      <c r="E62">
        <v>150604.49288500001</v>
      </c>
      <c r="F62">
        <v>1833.65</v>
      </c>
      <c r="G62">
        <v>-23.923704738549802</v>
      </c>
      <c r="H62">
        <v>-1.6578960980778099</v>
      </c>
      <c r="I62">
        <v>-7.7329526003009699</v>
      </c>
      <c r="J62">
        <v>1.7871684948203801</v>
      </c>
      <c r="O62">
        <v>7.4359883292885698</v>
      </c>
      <c r="P62">
        <v>4.6603881278538699</v>
      </c>
    </row>
    <row r="63" spans="1:17" x14ac:dyDescent="0.3">
      <c r="A63" t="s">
        <v>179</v>
      </c>
      <c r="B63" t="s">
        <v>180</v>
      </c>
      <c r="C63" t="s">
        <v>3162</v>
      </c>
      <c r="D63" t="s">
        <v>80</v>
      </c>
      <c r="E63">
        <v>143566.60584671001</v>
      </c>
      <c r="F63">
        <v>444.9</v>
      </c>
      <c r="G63">
        <v>53.406629522263898</v>
      </c>
      <c r="H63">
        <v>-1.7031686925076099</v>
      </c>
      <c r="I63">
        <v>-6.5573459712717996</v>
      </c>
      <c r="J63">
        <v>4.1016931667394703</v>
      </c>
      <c r="K63">
        <v>443.57764836036898</v>
      </c>
      <c r="L63">
        <v>411.09105328707199</v>
      </c>
      <c r="M63">
        <v>58.923981174613402</v>
      </c>
      <c r="N63">
        <v>0.85813993358984297</v>
      </c>
      <c r="O63">
        <v>11.2272420768712</v>
      </c>
      <c r="P63">
        <v>80.230909459185696</v>
      </c>
      <c r="Q63">
        <v>8.3971118661715999E-2</v>
      </c>
    </row>
    <row r="64" spans="1:17" x14ac:dyDescent="0.3">
      <c r="A64" t="s">
        <v>181</v>
      </c>
      <c r="B64" t="s">
        <v>182</v>
      </c>
      <c r="C64" t="s">
        <v>3165</v>
      </c>
      <c r="D64" t="s">
        <v>75</v>
      </c>
      <c r="E64">
        <v>143513.88944567001</v>
      </c>
      <c r="F64">
        <v>570.70000000000005</v>
      </c>
      <c r="G64">
        <v>11.3308428054158</v>
      </c>
      <c r="H64">
        <v>-2.66969207831698</v>
      </c>
      <c r="I64">
        <v>-12.4195712401358</v>
      </c>
      <c r="J64">
        <v>0.84672942083063596</v>
      </c>
      <c r="K64">
        <v>597.17361501750804</v>
      </c>
      <c r="L64">
        <v>595.73638192361602</v>
      </c>
      <c r="M64">
        <v>57.2523095559133</v>
      </c>
      <c r="N64">
        <v>0.66113677690830097</v>
      </c>
      <c r="O64">
        <v>23.874189591729401</v>
      </c>
      <c r="P64">
        <v>39.672050905531002</v>
      </c>
      <c r="Q64">
        <v>3.0463984180721999E-2</v>
      </c>
    </row>
    <row r="65" spans="1:17" x14ac:dyDescent="0.3">
      <c r="A65" t="s">
        <v>183</v>
      </c>
      <c r="B65" t="s">
        <v>184</v>
      </c>
      <c r="C65" t="s">
        <v>3157</v>
      </c>
      <c r="D65" t="s">
        <v>141</v>
      </c>
      <c r="E65">
        <v>140298.17472000001</v>
      </c>
      <c r="F65">
        <v>528.65</v>
      </c>
      <c r="G65">
        <v>46.693351621616301</v>
      </c>
      <c r="H65">
        <v>3.4674663778487398</v>
      </c>
      <c r="I65">
        <v>-4.2451654074146798</v>
      </c>
      <c r="J65">
        <v>2.4787908458254002E-2</v>
      </c>
      <c r="K65">
        <v>544.43166642685196</v>
      </c>
      <c r="L65">
        <v>507.20449638094698</v>
      </c>
      <c r="M65">
        <v>53.305261624609301</v>
      </c>
      <c r="N65">
        <v>0.94647051236208901</v>
      </c>
      <c r="O65">
        <v>23.711340206185501</v>
      </c>
      <c r="P65">
        <v>74.991724594505101</v>
      </c>
      <c r="Q65">
        <v>0.19965461027974701</v>
      </c>
    </row>
    <row r="66" spans="1:17" x14ac:dyDescent="0.3">
      <c r="A66" t="s">
        <v>185</v>
      </c>
      <c r="B66" t="s">
        <v>186</v>
      </c>
      <c r="C66" t="s">
        <v>3155</v>
      </c>
      <c r="D66" t="s">
        <v>18</v>
      </c>
      <c r="E66">
        <v>137530.62396960001</v>
      </c>
      <c r="F66">
        <v>315</v>
      </c>
      <c r="G66">
        <v>44.295563845688299</v>
      </c>
      <c r="H66">
        <v>-4.9046906206160399</v>
      </c>
      <c r="I66">
        <v>-4.2522457826298403</v>
      </c>
      <c r="J66">
        <v>1.59479752076199</v>
      </c>
      <c r="K66">
        <v>329.46604633015801</v>
      </c>
      <c r="L66">
        <v>306.36775754197203</v>
      </c>
      <c r="M66">
        <v>49.433476061708902</v>
      </c>
      <c r="N66">
        <v>0.77071589167246302</v>
      </c>
      <c r="O66">
        <v>19.3650793650793</v>
      </c>
      <c r="P66">
        <v>72.037138175860093</v>
      </c>
      <c r="Q66">
        <v>3.9253288889080001E-2</v>
      </c>
    </row>
    <row r="67" spans="1:17" x14ac:dyDescent="0.3">
      <c r="A67" t="s">
        <v>187</v>
      </c>
      <c r="B67" t="s">
        <v>188</v>
      </c>
      <c r="C67" t="s">
        <v>3155</v>
      </c>
      <c r="D67" t="s">
        <v>189</v>
      </c>
      <c r="E67">
        <v>137366.981741556</v>
      </c>
      <c r="F67">
        <v>210.43</v>
      </c>
      <c r="G67">
        <v>43.580836860945702</v>
      </c>
      <c r="H67">
        <v>-7.4303194251233897</v>
      </c>
      <c r="I67">
        <v>0.66740291746649805</v>
      </c>
      <c r="J67">
        <v>3.1391455413490101</v>
      </c>
      <c r="K67">
        <v>217.54602576938899</v>
      </c>
      <c r="L67">
        <v>202.93549367517599</v>
      </c>
      <c r="M67">
        <v>53.436100386229498</v>
      </c>
      <c r="N67">
        <v>1.0034189747482101</v>
      </c>
      <c r="O67">
        <v>17.046048567219401</v>
      </c>
      <c r="P67">
        <v>71.220504475183006</v>
      </c>
      <c r="Q67">
        <v>9.7978859397579998E-2</v>
      </c>
    </row>
    <row r="68" spans="1:17" x14ac:dyDescent="0.3">
      <c r="A68" t="s">
        <v>190</v>
      </c>
      <c r="B68" t="s">
        <v>191</v>
      </c>
      <c r="C68" t="s">
        <v>3159</v>
      </c>
      <c r="D68" t="s">
        <v>128</v>
      </c>
      <c r="E68">
        <v>137172.08588904</v>
      </c>
      <c r="F68">
        <v>5688.9</v>
      </c>
      <c r="G68">
        <v>-2.4905766427367801</v>
      </c>
      <c r="H68">
        <v>-6.2571388355130804</v>
      </c>
      <c r="I68">
        <v>1.4497688729103499</v>
      </c>
      <c r="J68">
        <v>-1.28617898377906</v>
      </c>
      <c r="K68">
        <v>5862.2075167967496</v>
      </c>
      <c r="L68">
        <v>5511.10098630415</v>
      </c>
      <c r="M68">
        <v>44.206542295475401</v>
      </c>
      <c r="N68">
        <v>0.67506920798830405</v>
      </c>
      <c r="O68">
        <v>13.7284888115452</v>
      </c>
      <c r="P68">
        <v>23.9182286504677</v>
      </c>
      <c r="Q68">
        <v>4.8970686890864999E-2</v>
      </c>
    </row>
    <row r="69" spans="1:17" x14ac:dyDescent="0.3">
      <c r="A69" t="s">
        <v>192</v>
      </c>
      <c r="B69" t="s">
        <v>193</v>
      </c>
      <c r="C69" t="s">
        <v>3157</v>
      </c>
      <c r="D69" t="s">
        <v>32</v>
      </c>
      <c r="E69">
        <v>135774.11400964399</v>
      </c>
      <c r="F69">
        <v>262.75</v>
      </c>
      <c r="G69">
        <v>12.689768451708099</v>
      </c>
      <c r="H69">
        <v>6.6538115510330602</v>
      </c>
      <c r="I69">
        <v>-7.0768046292640401</v>
      </c>
      <c r="J69">
        <v>4.4599509951726501</v>
      </c>
      <c r="K69">
        <v>248.393661641356</v>
      </c>
      <c r="L69">
        <v>246.29935816087101</v>
      </c>
      <c r="M69">
        <v>71.744432835536898</v>
      </c>
      <c r="N69">
        <v>1.10712970685214</v>
      </c>
      <c r="O69">
        <v>14.062797335870499</v>
      </c>
      <c r="P69">
        <v>37.817991083136597</v>
      </c>
      <c r="Q69">
        <v>0.13134662902081101</v>
      </c>
    </row>
    <row r="70" spans="1:17" x14ac:dyDescent="0.3">
      <c r="A70" t="s">
        <v>194</v>
      </c>
      <c r="B70" t="s">
        <v>195</v>
      </c>
      <c r="C70" t="s">
        <v>3163</v>
      </c>
      <c r="D70" t="s">
        <v>196</v>
      </c>
      <c r="E70">
        <v>134759.76201765001</v>
      </c>
      <c r="F70">
        <v>4878</v>
      </c>
      <c r="G70">
        <v>15.4318174188373</v>
      </c>
      <c r="H70">
        <v>6.1798113962323402</v>
      </c>
      <c r="I70">
        <v>-2.97550530949932</v>
      </c>
      <c r="J70">
        <v>1.2340337507108401</v>
      </c>
      <c r="K70">
        <v>4811.1762446507901</v>
      </c>
      <c r="L70">
        <v>4534.6304420387796</v>
      </c>
      <c r="M70">
        <v>60.104473611048697</v>
      </c>
      <c r="N70">
        <v>0.98757234151966</v>
      </c>
      <c r="O70">
        <v>4.65354653546534</v>
      </c>
      <c r="P70">
        <v>40.1683859659205</v>
      </c>
      <c r="Q70">
        <v>8.0285858488917006E-2</v>
      </c>
    </row>
    <row r="71" spans="1:17" x14ac:dyDescent="0.3">
      <c r="A71" t="s">
        <v>197</v>
      </c>
      <c r="B71" t="s">
        <v>198</v>
      </c>
      <c r="C71" t="s">
        <v>3163</v>
      </c>
      <c r="D71" t="s">
        <v>199</v>
      </c>
      <c r="E71">
        <v>132120.512473059</v>
      </c>
      <c r="F71">
        <v>182.69</v>
      </c>
      <c r="G71">
        <v>73.988214964625399</v>
      </c>
      <c r="H71">
        <v>-4.6485061539052497</v>
      </c>
      <c r="I71">
        <v>37.180705097571803</v>
      </c>
      <c r="J71">
        <v>1.8689057150428401</v>
      </c>
      <c r="K71">
        <v>194.33844860400299</v>
      </c>
      <c r="L71">
        <v>166.176727183428</v>
      </c>
      <c r="M71">
        <v>43.795988935133799</v>
      </c>
      <c r="N71">
        <v>0.69276849588975398</v>
      </c>
      <c r="O71">
        <v>18.774973999671499</v>
      </c>
      <c r="P71">
        <v>110.47235023041399</v>
      </c>
      <c r="Q71">
        <v>3.1514853670252002E-2</v>
      </c>
    </row>
    <row r="72" spans="1:17" x14ac:dyDescent="0.3">
      <c r="A72" t="s">
        <v>200</v>
      </c>
      <c r="B72" t="s">
        <v>201</v>
      </c>
      <c r="C72" t="s">
        <v>3159</v>
      </c>
      <c r="D72" t="s">
        <v>202</v>
      </c>
      <c r="E72">
        <v>130448.845610205</v>
      </c>
      <c r="F72">
        <v>1258.5</v>
      </c>
      <c r="G72">
        <v>-1.4765838482562199</v>
      </c>
      <c r="H72">
        <v>-2.87256814635233</v>
      </c>
      <c r="I72">
        <v>-13.333625299552899</v>
      </c>
      <c r="J72">
        <v>-1.2984854519596101</v>
      </c>
      <c r="K72">
        <v>1347.1900985673001</v>
      </c>
      <c r="L72">
        <v>1311.1453903321601</v>
      </c>
      <c r="M72">
        <v>40.652932046979501</v>
      </c>
      <c r="N72">
        <v>0.81693569986105496</v>
      </c>
      <c r="O72">
        <v>22.514898688915299</v>
      </c>
      <c r="P72">
        <v>29.169660268910999</v>
      </c>
      <c r="Q72">
        <v>2.4293048508197999E-2</v>
      </c>
    </row>
    <row r="73" spans="1:17" x14ac:dyDescent="0.3">
      <c r="A73" t="s">
        <v>203</v>
      </c>
      <c r="B73" t="s">
        <v>204</v>
      </c>
      <c r="C73" t="s">
        <v>3162</v>
      </c>
      <c r="D73" t="s">
        <v>205</v>
      </c>
      <c r="E73">
        <v>129294.05075846</v>
      </c>
      <c r="F73">
        <v>964.05</v>
      </c>
      <c r="G73">
        <v>1.8115945545876999</v>
      </c>
      <c r="H73">
        <v>12.226178403550501</v>
      </c>
      <c r="I73">
        <v>-14.1338018081161</v>
      </c>
      <c r="J73">
        <v>14.160524918002199</v>
      </c>
      <c r="K73">
        <v>1002.95016770019</v>
      </c>
      <c r="L73">
        <v>1035.4808825759801</v>
      </c>
      <c r="M73">
        <v>73.279584976566497</v>
      </c>
      <c r="N73">
        <v>1.07398772298898</v>
      </c>
      <c r="O73">
        <v>39.826772470307503</v>
      </c>
      <c r="P73">
        <v>33.8958333333333</v>
      </c>
      <c r="Q73">
        <v>-3.0354437892349002E-2</v>
      </c>
    </row>
    <row r="74" spans="1:17" x14ac:dyDescent="0.3">
      <c r="A74" t="s">
        <v>206</v>
      </c>
      <c r="B74" t="s">
        <v>207</v>
      </c>
      <c r="C74" t="s">
        <v>3161</v>
      </c>
      <c r="D74" t="s">
        <v>51</v>
      </c>
      <c r="E74">
        <v>128734.75175082</v>
      </c>
      <c r="F74">
        <v>1576.15</v>
      </c>
      <c r="G74">
        <v>4.8737969262928198</v>
      </c>
      <c r="H74">
        <v>0.62151707360410202</v>
      </c>
      <c r="I74">
        <v>5.1158627660431399</v>
      </c>
      <c r="J74">
        <v>3.3165423228434698</v>
      </c>
      <c r="K74">
        <v>1572.9532829326999</v>
      </c>
      <c r="L74">
        <v>1487.82551268869</v>
      </c>
      <c r="M74">
        <v>62.389662045062401</v>
      </c>
      <c r="N74">
        <v>1.8823411956549001</v>
      </c>
      <c r="O74">
        <v>7.9878184182977403</v>
      </c>
      <c r="P74">
        <v>35.344124339873702</v>
      </c>
      <c r="Q74">
        <v>6.5634152304004004E-2</v>
      </c>
    </row>
    <row r="75" spans="1:17" x14ac:dyDescent="0.3">
      <c r="A75" t="s">
        <v>208</v>
      </c>
      <c r="B75" t="s">
        <v>209</v>
      </c>
      <c r="C75" t="s">
        <v>3157</v>
      </c>
      <c r="D75" t="s">
        <v>32</v>
      </c>
      <c r="E75">
        <v>122951.507081063</v>
      </c>
      <c r="F75">
        <v>106.71</v>
      </c>
      <c r="G75">
        <v>15.4354673002998</v>
      </c>
      <c r="H75">
        <v>2.3398608951810802</v>
      </c>
      <c r="I75">
        <v>-21.252442925239102</v>
      </c>
      <c r="J75">
        <v>7.86752984394212</v>
      </c>
      <c r="K75">
        <v>106.00597644852</v>
      </c>
      <c r="L75">
        <v>108.895164350423</v>
      </c>
      <c r="M75">
        <v>67.348667185480807</v>
      </c>
      <c r="N75">
        <v>1.8513524769455001</v>
      </c>
      <c r="O75">
        <v>33.914347296410803</v>
      </c>
      <c r="P75">
        <v>43.138832997987897</v>
      </c>
      <c r="Q75">
        <v>0.12037373097958901</v>
      </c>
    </row>
    <row r="76" spans="1:17" x14ac:dyDescent="0.3">
      <c r="A76" t="s">
        <v>210</v>
      </c>
      <c r="B76" t="s">
        <v>211</v>
      </c>
      <c r="C76" t="s">
        <v>3170</v>
      </c>
      <c r="D76" t="s">
        <v>136</v>
      </c>
      <c r="E76">
        <v>121425.540087039</v>
      </c>
      <c r="F76">
        <v>1217.3</v>
      </c>
      <c r="G76">
        <v>20.212188724699999</v>
      </c>
      <c r="H76">
        <v>2.86279418097297</v>
      </c>
      <c r="I76">
        <v>0.35248965927488701</v>
      </c>
      <c r="J76">
        <v>3.2567431778584401</v>
      </c>
      <c r="K76">
        <v>1213.8560967134299</v>
      </c>
      <c r="L76">
        <v>1192.0794278603501</v>
      </c>
      <c r="M76">
        <v>61.654051632630399</v>
      </c>
      <c r="N76">
        <v>1.0124746345508899</v>
      </c>
      <c r="O76">
        <v>35.541772775815303</v>
      </c>
      <c r="P76">
        <v>48.108042340917301</v>
      </c>
      <c r="Q76">
        <v>7.2932475135968997E-2</v>
      </c>
    </row>
    <row r="77" spans="1:17" x14ac:dyDescent="0.3">
      <c r="A77" t="s">
        <v>212</v>
      </c>
      <c r="B77" t="s">
        <v>213</v>
      </c>
      <c r="C77" t="s">
        <v>3157</v>
      </c>
      <c r="D77" t="s">
        <v>54</v>
      </c>
      <c r="E77">
        <v>119822.80013946</v>
      </c>
      <c r="F77">
        <v>3070.15</v>
      </c>
      <c r="G77">
        <v>29.800423704147299</v>
      </c>
      <c r="H77">
        <v>-2.7877576535137698</v>
      </c>
      <c r="I77">
        <v>15.0024224040256</v>
      </c>
      <c r="J77">
        <v>0.54684522435812399</v>
      </c>
      <c r="K77">
        <v>3238.2344985844402</v>
      </c>
      <c r="L77">
        <v>2816.1656181072199</v>
      </c>
      <c r="M77">
        <v>45.209513132444002</v>
      </c>
      <c r="N77">
        <v>1.3081728093288001</v>
      </c>
      <c r="O77">
        <v>18.9599856684526</v>
      </c>
      <c r="P77">
        <v>59.331049872852702</v>
      </c>
      <c r="Q77">
        <v>9.0591939927939999E-2</v>
      </c>
    </row>
    <row r="78" spans="1:17" x14ac:dyDescent="0.3">
      <c r="A78" t="s">
        <v>214</v>
      </c>
      <c r="B78" t="s">
        <v>215</v>
      </c>
      <c r="C78" t="s">
        <v>3162</v>
      </c>
      <c r="D78" t="s">
        <v>57</v>
      </c>
      <c r="E78">
        <v>119118.927965139</v>
      </c>
      <c r="F78">
        <v>714.8</v>
      </c>
      <c r="G78">
        <v>60.389595491103201</v>
      </c>
      <c r="H78">
        <v>3.1919922166854199E-3</v>
      </c>
      <c r="I78">
        <v>13.8816816285242</v>
      </c>
      <c r="J78">
        <v>1.40604440630469</v>
      </c>
      <c r="K78">
        <v>698.921498638912</v>
      </c>
      <c r="L78">
        <v>630.83315858052197</v>
      </c>
      <c r="M78">
        <v>52.775027637445902</v>
      </c>
      <c r="N78">
        <v>0.89435319823207504</v>
      </c>
      <c r="O78">
        <v>12.604924454392799</v>
      </c>
      <c r="P78">
        <v>88.850726552179594</v>
      </c>
      <c r="Q78">
        <v>8.1664734730151997E-2</v>
      </c>
    </row>
    <row r="79" spans="1:17" x14ac:dyDescent="0.3">
      <c r="A79" t="s">
        <v>216</v>
      </c>
      <c r="B79" t="s">
        <v>217</v>
      </c>
      <c r="C79" t="s">
        <v>3163</v>
      </c>
      <c r="D79" t="s">
        <v>94</v>
      </c>
      <c r="E79">
        <v>118014.65057925999</v>
      </c>
      <c r="F79">
        <v>2479.4499999999998</v>
      </c>
      <c r="G79">
        <v>29.2594409238223</v>
      </c>
      <c r="H79">
        <v>-5.0100191187701704</v>
      </c>
      <c r="I79">
        <v>16.7449501901799</v>
      </c>
      <c r="J79">
        <v>0.70112032381546496</v>
      </c>
      <c r="K79">
        <v>2626.3304223617602</v>
      </c>
      <c r="L79">
        <v>2368.4139900361902</v>
      </c>
      <c r="M79">
        <v>42.173205226585097</v>
      </c>
      <c r="N79">
        <v>1.0621585966166001</v>
      </c>
      <c r="O79">
        <v>19.300651354130899</v>
      </c>
      <c r="P79">
        <v>54.521376043873801</v>
      </c>
      <c r="Q79">
        <v>0.20555818132682299</v>
      </c>
    </row>
    <row r="80" spans="1:17" x14ac:dyDescent="0.3">
      <c r="A80" t="s">
        <v>218</v>
      </c>
      <c r="B80" t="s">
        <v>219</v>
      </c>
      <c r="C80" t="s">
        <v>3157</v>
      </c>
      <c r="D80" t="s">
        <v>220</v>
      </c>
      <c r="E80">
        <v>117862.0529602</v>
      </c>
      <c r="F80">
        <v>10498.85</v>
      </c>
      <c r="G80">
        <v>23.904672649376501</v>
      </c>
      <c r="H80">
        <v>3.2739050573906101</v>
      </c>
      <c r="I80">
        <v>18.299496543111601</v>
      </c>
      <c r="J80">
        <v>3.6719440270972701</v>
      </c>
      <c r="K80">
        <v>10319.9443003996</v>
      </c>
      <c r="L80">
        <v>9283.2113994292395</v>
      </c>
      <c r="M80">
        <v>62.900207634515503</v>
      </c>
      <c r="N80">
        <v>0.59999263641481904</v>
      </c>
      <c r="O80">
        <v>8.1070783943003093</v>
      </c>
      <c r="P80">
        <v>49.983571428571402</v>
      </c>
      <c r="Q80">
        <v>9.6805540299053999E-2</v>
      </c>
    </row>
    <row r="81" spans="1:17" hidden="1" x14ac:dyDescent="0.3">
      <c r="A81" t="s">
        <v>221</v>
      </c>
      <c r="B81" t="s">
        <v>222</v>
      </c>
      <c r="C81" t="s">
        <v>3172</v>
      </c>
      <c r="D81" t="s">
        <v>54</v>
      </c>
      <c r="E81">
        <v>114645.267485965</v>
      </c>
      <c r="F81">
        <v>138.36000000000001</v>
      </c>
      <c r="G81">
        <v>-40.841307008778998</v>
      </c>
      <c r="H81">
        <v>-5.28602516800846</v>
      </c>
      <c r="I81">
        <v>-24.650554870530101</v>
      </c>
      <c r="J81">
        <v>2.4275253926507601</v>
      </c>
      <c r="M81">
        <v>53.324334685574598</v>
      </c>
      <c r="O81">
        <v>36.238797340271702</v>
      </c>
      <c r="P81">
        <v>7.8746296585061799</v>
      </c>
    </row>
    <row r="82" spans="1:17" x14ac:dyDescent="0.3">
      <c r="A82" t="s">
        <v>223</v>
      </c>
      <c r="B82" t="s">
        <v>224</v>
      </c>
      <c r="C82" t="s">
        <v>3167</v>
      </c>
      <c r="D82" t="s">
        <v>173</v>
      </c>
      <c r="E82">
        <v>110891.8112197</v>
      </c>
      <c r="F82">
        <v>727</v>
      </c>
      <c r="G82">
        <v>62.554630472927897</v>
      </c>
      <c r="H82">
        <v>3.5202334782490001</v>
      </c>
      <c r="I82">
        <v>18.8934802409455</v>
      </c>
      <c r="J82">
        <v>1.3586799400246901</v>
      </c>
      <c r="K82">
        <v>742.23130760055506</v>
      </c>
      <c r="L82">
        <v>645.79544935094896</v>
      </c>
      <c r="M82">
        <v>44.8883202532813</v>
      </c>
      <c r="N82">
        <v>0.840325561042647</v>
      </c>
      <c r="O82">
        <v>20.3163686382393</v>
      </c>
      <c r="P82">
        <v>92.991770639766401</v>
      </c>
      <c r="Q82">
        <v>0.18839314365964699</v>
      </c>
    </row>
    <row r="83" spans="1:17" x14ac:dyDescent="0.3">
      <c r="A83" t="s">
        <v>225</v>
      </c>
      <c r="B83" t="s">
        <v>226</v>
      </c>
      <c r="C83" t="s">
        <v>3161</v>
      </c>
      <c r="D83" t="s">
        <v>51</v>
      </c>
      <c r="E83">
        <v>110131.06387413001</v>
      </c>
      <c r="F83">
        <v>2727</v>
      </c>
      <c r="G83">
        <v>27.3277845084672</v>
      </c>
      <c r="H83">
        <v>8.3768386328458799</v>
      </c>
      <c r="I83">
        <v>14.485090226283001</v>
      </c>
      <c r="J83">
        <v>4.6711256578110598</v>
      </c>
      <c r="K83">
        <v>2553.49413787813</v>
      </c>
      <c r="L83">
        <v>2279.4609651535602</v>
      </c>
      <c r="M83">
        <v>68.628625964613306</v>
      </c>
      <c r="N83">
        <v>0.85204181621256903</v>
      </c>
      <c r="O83">
        <v>5.3905390539053801</v>
      </c>
      <c r="P83">
        <v>54.890378280131699</v>
      </c>
    </row>
    <row r="84" spans="1:17" x14ac:dyDescent="0.3">
      <c r="A84" t="s">
        <v>227</v>
      </c>
      <c r="B84" t="s">
        <v>228</v>
      </c>
      <c r="C84" t="s">
        <v>3157</v>
      </c>
      <c r="D84" t="s">
        <v>54</v>
      </c>
      <c r="E84">
        <v>109639.900898775</v>
      </c>
      <c r="F84">
        <v>1283</v>
      </c>
      <c r="G84">
        <v>-12.388429494136799</v>
      </c>
      <c r="H84">
        <v>-10.8012292571622</v>
      </c>
      <c r="I84">
        <v>-10.292523297479599</v>
      </c>
      <c r="J84">
        <v>2.0224423259719302</v>
      </c>
      <c r="K84">
        <v>1419.46732283764</v>
      </c>
      <c r="L84">
        <v>1339.3970182114101</v>
      </c>
      <c r="M84">
        <v>39.580341413987298</v>
      </c>
      <c r="N84">
        <v>1.3822226450863699</v>
      </c>
      <c r="O84">
        <v>28.760717069368599</v>
      </c>
      <c r="P84">
        <v>26.8789556962025</v>
      </c>
      <c r="Q84">
        <v>8.8259995203401997E-2</v>
      </c>
    </row>
    <row r="85" spans="1:17" x14ac:dyDescent="0.3">
      <c r="A85" t="s">
        <v>229</v>
      </c>
      <c r="B85" t="s">
        <v>230</v>
      </c>
      <c r="C85" t="s">
        <v>3161</v>
      </c>
      <c r="D85" t="s">
        <v>51</v>
      </c>
      <c r="E85">
        <v>108637.6017856</v>
      </c>
      <c r="F85">
        <v>3162.95</v>
      </c>
      <c r="G85">
        <v>33.578266832111801</v>
      </c>
      <c r="H85">
        <v>-5.3641942629215302</v>
      </c>
      <c r="I85">
        <v>12.2481399826342</v>
      </c>
      <c r="J85">
        <v>1.7326459566204799</v>
      </c>
      <c r="K85">
        <v>3320.77924629995</v>
      </c>
      <c r="L85">
        <v>2956.10184816945</v>
      </c>
      <c r="M85">
        <v>39.496245544857302</v>
      </c>
      <c r="N85">
        <v>2.2370135791408901</v>
      </c>
      <c r="O85">
        <v>13.523767369070001</v>
      </c>
      <c r="P85">
        <v>60.862047043865203</v>
      </c>
      <c r="Q85">
        <v>0.122517674160282</v>
      </c>
    </row>
    <row r="86" spans="1:17" x14ac:dyDescent="0.3">
      <c r="A86" t="s">
        <v>231</v>
      </c>
      <c r="B86" t="s">
        <v>232</v>
      </c>
      <c r="C86" t="s">
        <v>3161</v>
      </c>
      <c r="D86" t="s">
        <v>51</v>
      </c>
      <c r="E86">
        <v>108470.94049360001</v>
      </c>
      <c r="F86">
        <v>1287.3499999999999</v>
      </c>
      <c r="G86">
        <v>-5.5927225772142597</v>
      </c>
      <c r="H86">
        <v>0.30603434671723301</v>
      </c>
      <c r="I86">
        <v>-5.64218163420378</v>
      </c>
      <c r="J86">
        <v>3.50156305050935</v>
      </c>
      <c r="K86">
        <v>1316.8505376256501</v>
      </c>
      <c r="L86">
        <v>1267.5622778489301</v>
      </c>
      <c r="M86">
        <v>54.543560994156401</v>
      </c>
      <c r="N86">
        <v>0.94877568962589198</v>
      </c>
      <c r="O86">
        <v>10.419854740358099</v>
      </c>
      <c r="P86">
        <v>20.996090078574301</v>
      </c>
      <c r="Q86">
        <v>1.5295191144181E-2</v>
      </c>
    </row>
    <row r="87" spans="1:17" x14ac:dyDescent="0.3">
      <c r="A87" t="s">
        <v>233</v>
      </c>
      <c r="B87" t="s">
        <v>234</v>
      </c>
      <c r="C87" t="s">
        <v>3163</v>
      </c>
      <c r="D87" t="s">
        <v>199</v>
      </c>
      <c r="E87">
        <v>106981.3955628</v>
      </c>
      <c r="F87">
        <v>35369.65</v>
      </c>
      <c r="G87">
        <v>58.891812092772497</v>
      </c>
      <c r="H87">
        <v>1.51071782480554</v>
      </c>
      <c r="I87">
        <v>10.955279270200601</v>
      </c>
      <c r="J87">
        <v>-1.06256377054552E-2</v>
      </c>
      <c r="K87">
        <v>35688.878424839197</v>
      </c>
      <c r="L87">
        <v>31663.733577053299</v>
      </c>
      <c r="M87">
        <v>53.763995082094901</v>
      </c>
      <c r="N87">
        <v>0.59971294534733899</v>
      </c>
      <c r="O87">
        <v>10.5150885010171</v>
      </c>
      <c r="P87">
        <v>83.118217776673305</v>
      </c>
      <c r="Q87">
        <v>0.11295427253472499</v>
      </c>
    </row>
    <row r="88" spans="1:17" x14ac:dyDescent="0.3">
      <c r="A88" t="s">
        <v>235</v>
      </c>
      <c r="B88" t="s">
        <v>236</v>
      </c>
      <c r="C88" t="s">
        <v>3159</v>
      </c>
      <c r="D88" t="s">
        <v>237</v>
      </c>
      <c r="E88">
        <v>105927.74147665501</v>
      </c>
      <c r="F88">
        <v>1438.95</v>
      </c>
      <c r="G88">
        <v>8.2079990190805798</v>
      </c>
      <c r="H88">
        <v>-2.7741227572873499</v>
      </c>
      <c r="I88">
        <v>11.163077145920999</v>
      </c>
      <c r="J88">
        <v>0.88005106635298402</v>
      </c>
      <c r="K88">
        <v>1481.4711903591101</v>
      </c>
      <c r="L88">
        <v>1326.2650110322099</v>
      </c>
      <c r="M88">
        <v>42.701603651193899</v>
      </c>
      <c r="N88">
        <v>0.67904186194395699</v>
      </c>
      <c r="O88">
        <v>14.4932068522186</v>
      </c>
      <c r="P88">
        <v>40.5293227208359</v>
      </c>
      <c r="Q88">
        <v>4.6399253627704001E-2</v>
      </c>
    </row>
    <row r="89" spans="1:17" x14ac:dyDescent="0.3">
      <c r="A89" t="s">
        <v>238</v>
      </c>
      <c r="B89" t="s">
        <v>239</v>
      </c>
      <c r="C89" t="s">
        <v>3168</v>
      </c>
      <c r="D89" t="s">
        <v>240</v>
      </c>
      <c r="E89">
        <v>105022.14423598</v>
      </c>
      <c r="F89">
        <v>1666.05</v>
      </c>
      <c r="G89">
        <v>8.2690318144089208</v>
      </c>
      <c r="H89">
        <v>-11.175537379141099</v>
      </c>
      <c r="I89">
        <v>-8.9175454071163696</v>
      </c>
      <c r="J89">
        <v>-0.21045716330636999</v>
      </c>
      <c r="K89">
        <v>1820.4205926019899</v>
      </c>
      <c r="L89">
        <v>1729.6331808530599</v>
      </c>
      <c r="M89">
        <v>38.564575101210501</v>
      </c>
      <c r="N89">
        <v>1.00980083598262</v>
      </c>
      <c r="O89">
        <v>26.406770505086801</v>
      </c>
      <c r="P89">
        <v>33.926848874598001</v>
      </c>
      <c r="Q89">
        <v>2.8878215174E-5</v>
      </c>
    </row>
    <row r="90" spans="1:17" x14ac:dyDescent="0.3">
      <c r="A90" t="s">
        <v>241</v>
      </c>
      <c r="B90" t="s">
        <v>242</v>
      </c>
      <c r="C90" t="s">
        <v>3161</v>
      </c>
      <c r="D90" t="s">
        <v>243</v>
      </c>
      <c r="E90">
        <v>104980.540403469</v>
      </c>
      <c r="F90">
        <v>1078.75</v>
      </c>
      <c r="G90">
        <v>55.8631901343823</v>
      </c>
      <c r="H90">
        <v>18.473608595466501</v>
      </c>
      <c r="I90">
        <v>25.467825656047001</v>
      </c>
      <c r="J90">
        <v>8.5574512250411701</v>
      </c>
      <c r="K90">
        <v>961.188486863972</v>
      </c>
      <c r="L90">
        <v>859.76733316084403</v>
      </c>
      <c r="M90">
        <v>81.361491293169294</v>
      </c>
      <c r="N90">
        <v>0.951942927356899</v>
      </c>
      <c r="O90">
        <v>3.6384704519119402</v>
      </c>
      <c r="P90">
        <v>84.733281959071803</v>
      </c>
      <c r="Q90">
        <v>0.13859326956306101</v>
      </c>
    </row>
    <row r="91" spans="1:17" hidden="1" x14ac:dyDescent="0.3">
      <c r="A91" t="s">
        <v>244</v>
      </c>
      <c r="B91" t="s">
        <v>245</v>
      </c>
      <c r="C91" t="s">
        <v>3172</v>
      </c>
      <c r="D91" t="s">
        <v>246</v>
      </c>
      <c r="E91">
        <v>104473.40814833999</v>
      </c>
      <c r="F91">
        <v>3348.65</v>
      </c>
      <c r="G91">
        <v>18.476151470148402</v>
      </c>
      <c r="H91">
        <v>46.855212171723203</v>
      </c>
      <c r="I91">
        <v>34.666903608397298</v>
      </c>
      <c r="J91">
        <v>48.269865565300599</v>
      </c>
      <c r="O91">
        <v>11.77638749944</v>
      </c>
      <c r="P91">
        <v>45.593478260869503</v>
      </c>
    </row>
    <row r="92" spans="1:17" x14ac:dyDescent="0.3">
      <c r="A92" t="s">
        <v>247</v>
      </c>
      <c r="B92" t="s">
        <v>248</v>
      </c>
      <c r="C92" t="s">
        <v>3157</v>
      </c>
      <c r="D92" t="s">
        <v>32</v>
      </c>
      <c r="E92">
        <v>104171.193942816</v>
      </c>
      <c r="F92">
        <v>54.86</v>
      </c>
      <c r="G92">
        <v>13.839501072029</v>
      </c>
      <c r="H92">
        <v>0.71063798511757603</v>
      </c>
      <c r="I92">
        <v>-20.588433658408899</v>
      </c>
      <c r="J92">
        <v>2.5550204665977798</v>
      </c>
      <c r="K92">
        <v>56.1610454568116</v>
      </c>
      <c r="L92">
        <v>56.946323495642901</v>
      </c>
      <c r="M92">
        <v>58.8095480871633</v>
      </c>
      <c r="N92">
        <v>0.94029295741035401</v>
      </c>
      <c r="O92">
        <v>52.661319722930998</v>
      </c>
      <c r="P92">
        <v>40.847240051347796</v>
      </c>
      <c r="Q92">
        <v>9.9884230605067001E-2</v>
      </c>
    </row>
    <row r="93" spans="1:17" x14ac:dyDescent="0.3">
      <c r="A93" t="s">
        <v>249</v>
      </c>
      <c r="B93" t="s">
        <v>250</v>
      </c>
      <c r="C93" t="s">
        <v>3167</v>
      </c>
      <c r="D93" t="s">
        <v>240</v>
      </c>
      <c r="E93">
        <v>103529.62746217501</v>
      </c>
      <c r="F93">
        <v>6816.75</v>
      </c>
      <c r="G93">
        <v>8.5544040972970894</v>
      </c>
      <c r="H93">
        <v>-2.07388324522053</v>
      </c>
      <c r="I93">
        <v>8.8470205949078107</v>
      </c>
      <c r="J93">
        <v>8.2629954556280598</v>
      </c>
      <c r="K93">
        <v>6781.3703680929102</v>
      </c>
      <c r="L93">
        <v>6207.6710747881898</v>
      </c>
      <c r="M93">
        <v>66.686359903766899</v>
      </c>
      <c r="N93">
        <v>0.74322316232734598</v>
      </c>
      <c r="O93">
        <v>11.5634283199471</v>
      </c>
      <c r="P93">
        <v>79.340962904498795</v>
      </c>
      <c r="Q93">
        <v>0.135408426427989</v>
      </c>
    </row>
    <row r="94" spans="1:17" x14ac:dyDescent="0.3">
      <c r="A94" t="s">
        <v>251</v>
      </c>
      <c r="B94" t="s">
        <v>252</v>
      </c>
      <c r="C94" t="s">
        <v>3157</v>
      </c>
      <c r="D94" t="s">
        <v>40</v>
      </c>
      <c r="E94">
        <v>103480.345597875</v>
      </c>
      <c r="F94">
        <v>713.85</v>
      </c>
      <c r="G94">
        <v>8.0146885294250794</v>
      </c>
      <c r="H94">
        <v>-2.9715903710379599</v>
      </c>
      <c r="I94">
        <v>15.0411094360873</v>
      </c>
      <c r="J94">
        <v>-4.2262648286582403</v>
      </c>
      <c r="K94">
        <v>739.19478986572301</v>
      </c>
      <c r="L94">
        <v>662.44189589944699</v>
      </c>
      <c r="M94">
        <v>33.0483551147328</v>
      </c>
      <c r="N94">
        <v>0.78319205130763103</v>
      </c>
      <c r="O94">
        <v>11.620088253834799</v>
      </c>
      <c r="P94">
        <v>54.029560901931099</v>
      </c>
      <c r="Q94">
        <v>-2.2424062944210999E-2</v>
      </c>
    </row>
    <row r="95" spans="1:17" x14ac:dyDescent="0.3">
      <c r="A95" t="s">
        <v>253</v>
      </c>
      <c r="B95" t="s">
        <v>254</v>
      </c>
      <c r="C95" t="s">
        <v>3169</v>
      </c>
      <c r="D95" t="s">
        <v>122</v>
      </c>
      <c r="E95">
        <v>103401.49869170001</v>
      </c>
      <c r="F95">
        <v>7903</v>
      </c>
      <c r="G95">
        <v>57.398823865289202</v>
      </c>
      <c r="H95">
        <v>-0.92564465230563198</v>
      </c>
      <c r="I95">
        <v>25.7786235292733</v>
      </c>
      <c r="J95">
        <v>4.3902038954076801</v>
      </c>
      <c r="K95">
        <v>7747.6751140595798</v>
      </c>
      <c r="L95">
        <v>6706.7577452281903</v>
      </c>
      <c r="M95">
        <v>61.470125968274601</v>
      </c>
      <c r="N95">
        <v>0.92659761843441002</v>
      </c>
      <c r="O95">
        <v>7.1997975452359801</v>
      </c>
      <c r="P95">
        <v>84.109678396291201</v>
      </c>
      <c r="Q95">
        <v>1.5828069862633999E-2</v>
      </c>
    </row>
    <row r="96" spans="1:17" x14ac:dyDescent="0.3">
      <c r="A96" t="s">
        <v>255</v>
      </c>
      <c r="B96" t="s">
        <v>256</v>
      </c>
      <c r="C96" t="s">
        <v>3156</v>
      </c>
      <c r="D96" t="s">
        <v>257</v>
      </c>
      <c r="E96">
        <v>100345.2463618</v>
      </c>
      <c r="F96">
        <v>11423.3</v>
      </c>
      <c r="G96">
        <v>163.70213286847701</v>
      </c>
      <c r="H96">
        <v>6.7746650011427496</v>
      </c>
      <c r="I96">
        <v>40.475356529371197</v>
      </c>
      <c r="J96">
        <v>3.4543996783741102</v>
      </c>
      <c r="K96">
        <v>11119.2062845009</v>
      </c>
      <c r="L96">
        <v>9332.8228196752207</v>
      </c>
      <c r="M96">
        <v>64.641113251986297</v>
      </c>
      <c r="N96">
        <v>0.48603058909063901</v>
      </c>
      <c r="O96">
        <v>10.4672029973825</v>
      </c>
      <c r="P96">
        <v>190.669211195928</v>
      </c>
      <c r="Q96">
        <v>0.109692242920894</v>
      </c>
    </row>
    <row r="97" spans="1:17" x14ac:dyDescent="0.3">
      <c r="A97" t="s">
        <v>258</v>
      </c>
      <c r="B97" t="s">
        <v>259</v>
      </c>
      <c r="C97" t="s">
        <v>3161</v>
      </c>
      <c r="D97" t="s">
        <v>243</v>
      </c>
      <c r="E97">
        <v>100190.58684417</v>
      </c>
      <c r="F97">
        <v>7424.85</v>
      </c>
      <c r="G97">
        <v>19.845062688957501</v>
      </c>
      <c r="H97">
        <v>4.4279597044550503</v>
      </c>
      <c r="I97">
        <v>17.334482743438301</v>
      </c>
      <c r="J97">
        <v>-0.43092637725602601</v>
      </c>
      <c r="K97">
        <v>6942.1859044494804</v>
      </c>
      <c r="L97">
        <v>6429.65079431503</v>
      </c>
      <c r="M97">
        <v>47.432334856947598</v>
      </c>
      <c r="N97">
        <v>1.13825141414357</v>
      </c>
      <c r="O97">
        <v>0.79530226199855303</v>
      </c>
      <c r="P97">
        <v>45.944431886308401</v>
      </c>
      <c r="Q97">
        <v>3.7416827772928998E-2</v>
      </c>
    </row>
    <row r="98" spans="1:17" x14ac:dyDescent="0.3">
      <c r="A98" t="s">
        <v>260</v>
      </c>
      <c r="B98" t="s">
        <v>261</v>
      </c>
      <c r="C98" t="s">
        <v>3161</v>
      </c>
      <c r="D98" t="s">
        <v>51</v>
      </c>
      <c r="E98">
        <v>100130.3443449</v>
      </c>
      <c r="F98">
        <v>973.25</v>
      </c>
      <c r="G98">
        <v>38.245717936809399</v>
      </c>
      <c r="H98">
        <v>-3.63317976914399</v>
      </c>
      <c r="I98">
        <v>-9.2799384756593302</v>
      </c>
      <c r="J98">
        <v>1.01428402658886</v>
      </c>
      <c r="K98">
        <v>1049.6706774175</v>
      </c>
      <c r="L98">
        <v>998.23213120211699</v>
      </c>
      <c r="M98">
        <v>41.564983623996397</v>
      </c>
      <c r="N98">
        <v>0.41623383597860603</v>
      </c>
      <c r="O98">
        <v>36.069868995633101</v>
      </c>
      <c r="P98">
        <v>65.617289202756695</v>
      </c>
      <c r="Q98">
        <v>9.0970322731189004E-2</v>
      </c>
    </row>
    <row r="99" spans="1:17" x14ac:dyDescent="0.3">
      <c r="A99" t="s">
        <v>262</v>
      </c>
      <c r="B99" t="s">
        <v>263</v>
      </c>
      <c r="C99" t="s">
        <v>3167</v>
      </c>
      <c r="D99" t="s">
        <v>264</v>
      </c>
      <c r="E99">
        <v>100114.93799999999</v>
      </c>
      <c r="F99">
        <v>3554.55</v>
      </c>
      <c r="G99">
        <v>84.506077970434504</v>
      </c>
      <c r="H99">
        <v>2.7288620109628998</v>
      </c>
      <c r="I99">
        <v>-3.1007768663086401</v>
      </c>
      <c r="J99">
        <v>1.7943752395655099</v>
      </c>
      <c r="K99">
        <v>3637.29185372649</v>
      </c>
      <c r="L99">
        <v>3326.8832020518998</v>
      </c>
      <c r="M99">
        <v>62.272084339833</v>
      </c>
      <c r="N99">
        <v>0.85302043665344196</v>
      </c>
      <c r="O99">
        <v>17.367880603733202</v>
      </c>
      <c r="P99">
        <v>110.079787234042</v>
      </c>
      <c r="Q99">
        <v>0.21933663516270399</v>
      </c>
    </row>
    <row r="100" spans="1:17" x14ac:dyDescent="0.3">
      <c r="A100" t="s">
        <v>265</v>
      </c>
      <c r="B100" t="s">
        <v>266</v>
      </c>
      <c r="C100" t="s">
        <v>3159</v>
      </c>
      <c r="D100" t="s">
        <v>267</v>
      </c>
      <c r="E100">
        <v>99643.430125690007</v>
      </c>
      <c r="F100">
        <v>984.85</v>
      </c>
      <c r="G100">
        <v>-16.557317686598701</v>
      </c>
      <c r="H100">
        <v>-8.8796013223214896</v>
      </c>
      <c r="I100">
        <v>-17.810961712305001</v>
      </c>
      <c r="J100">
        <v>-1.5295402600739401</v>
      </c>
      <c r="K100">
        <v>1091.16900681215</v>
      </c>
      <c r="L100">
        <v>1095.4277897030099</v>
      </c>
      <c r="M100">
        <v>42.285964359801604</v>
      </c>
      <c r="N100">
        <v>0.89610474635638504</v>
      </c>
      <c r="O100">
        <v>27.270183157145201</v>
      </c>
      <c r="P100">
        <v>11.2204528621082</v>
      </c>
      <c r="Q100">
        <v>-8.3143456601420009E-3</v>
      </c>
    </row>
    <row r="101" spans="1:17" x14ac:dyDescent="0.3">
      <c r="A101" t="s">
        <v>268</v>
      </c>
      <c r="B101" t="s">
        <v>269</v>
      </c>
      <c r="C101" t="s">
        <v>3161</v>
      </c>
      <c r="D101" t="s">
        <v>51</v>
      </c>
      <c r="E101">
        <v>98814.100863205007</v>
      </c>
      <c r="F101">
        <v>2111.5</v>
      </c>
      <c r="G101">
        <v>52.785865616863703</v>
      </c>
      <c r="H101">
        <v>1.2259087765797501</v>
      </c>
      <c r="I101">
        <v>22.595110776377201</v>
      </c>
      <c r="J101">
        <v>-0.47362726908779301</v>
      </c>
      <c r="K101">
        <v>2150.4809833977001</v>
      </c>
      <c r="L101">
        <v>1835.7726846841899</v>
      </c>
      <c r="M101">
        <v>46.049780883926204</v>
      </c>
      <c r="N101">
        <v>0.79240795526539998</v>
      </c>
      <c r="O101">
        <v>9.49561922803694</v>
      </c>
      <c r="P101">
        <v>83.043647869619804</v>
      </c>
      <c r="Q101">
        <v>0.116071394094722</v>
      </c>
    </row>
    <row r="102" spans="1:17" x14ac:dyDescent="0.3">
      <c r="A102" t="s">
        <v>270</v>
      </c>
      <c r="B102" t="s">
        <v>271</v>
      </c>
      <c r="C102" t="s">
        <v>3160</v>
      </c>
      <c r="D102" t="s">
        <v>141</v>
      </c>
      <c r="E102">
        <v>97922.9689965</v>
      </c>
      <c r="F102">
        <v>477.85</v>
      </c>
      <c r="G102">
        <v>181.32400024240701</v>
      </c>
      <c r="H102">
        <v>-2.4853930855674098</v>
      </c>
      <c r="I102">
        <v>70.565538610656006</v>
      </c>
      <c r="J102">
        <v>0.61377912713463001</v>
      </c>
      <c r="K102">
        <v>489.64360816667198</v>
      </c>
      <c r="L102">
        <v>414.86439188435202</v>
      </c>
      <c r="M102">
        <v>56.1727387002448</v>
      </c>
      <c r="N102">
        <v>0.50206460856150104</v>
      </c>
      <c r="O102">
        <v>35.398137490844299</v>
      </c>
      <c r="P102">
        <v>209.48834196891099</v>
      </c>
      <c r="Q102">
        <v>0.206978185812597</v>
      </c>
    </row>
    <row r="103" spans="1:17" x14ac:dyDescent="0.3">
      <c r="A103" t="s">
        <v>272</v>
      </c>
      <c r="B103" t="s">
        <v>273</v>
      </c>
      <c r="C103" t="s">
        <v>3163</v>
      </c>
      <c r="D103" t="s">
        <v>94</v>
      </c>
      <c r="E103">
        <v>97846.272135039995</v>
      </c>
      <c r="F103">
        <v>4816</v>
      </c>
      <c r="G103">
        <v>29.157673612867399</v>
      </c>
      <c r="H103">
        <v>-9.7069798845781605</v>
      </c>
      <c r="I103">
        <v>-0.92705821863683402</v>
      </c>
      <c r="J103">
        <v>-1.2075869111265101</v>
      </c>
      <c r="K103">
        <v>5307.2185776565102</v>
      </c>
      <c r="L103">
        <v>4998.9431916898802</v>
      </c>
      <c r="M103">
        <v>37.917877315963302</v>
      </c>
      <c r="N103">
        <v>0.94476932684572601</v>
      </c>
      <c r="O103">
        <v>29.697882059800602</v>
      </c>
      <c r="P103">
        <v>55.598274720126597</v>
      </c>
      <c r="Q103">
        <v>7.8957665378522002E-2</v>
      </c>
    </row>
    <row r="104" spans="1:17" x14ac:dyDescent="0.3">
      <c r="A104" t="s">
        <v>274</v>
      </c>
      <c r="B104" t="s">
        <v>275</v>
      </c>
      <c r="C104" t="s">
        <v>3169</v>
      </c>
      <c r="D104" t="s">
        <v>276</v>
      </c>
      <c r="E104">
        <v>97455.287421554996</v>
      </c>
      <c r="F104">
        <v>683.8</v>
      </c>
      <c r="G104">
        <v>45.6154800397888</v>
      </c>
      <c r="H104">
        <v>4.8287679916312696</v>
      </c>
      <c r="I104">
        <v>12.286279289833301</v>
      </c>
      <c r="J104">
        <v>0.70861143787001502</v>
      </c>
      <c r="K104">
        <v>674.19068886282605</v>
      </c>
      <c r="L104">
        <v>603.41164269774299</v>
      </c>
      <c r="M104">
        <v>53.877827890603001</v>
      </c>
      <c r="N104">
        <v>0.965265133248836</v>
      </c>
      <c r="O104">
        <v>5.3597543141269401</v>
      </c>
      <c r="P104">
        <v>73.465246067985703</v>
      </c>
      <c r="Q104">
        <v>0.178553513942181</v>
      </c>
    </row>
    <row r="105" spans="1:17" x14ac:dyDescent="0.3">
      <c r="A105" t="s">
        <v>277</v>
      </c>
      <c r="B105" t="s">
        <v>278</v>
      </c>
      <c r="C105" t="s">
        <v>3164</v>
      </c>
      <c r="D105" t="s">
        <v>117</v>
      </c>
      <c r="E105">
        <v>96306.223902330006</v>
      </c>
      <c r="F105">
        <v>947.6</v>
      </c>
      <c r="G105">
        <v>25.633329737040299</v>
      </c>
      <c r="H105">
        <v>-4.8399254790217201</v>
      </c>
      <c r="I105">
        <v>-5.9565369356486704</v>
      </c>
      <c r="J105">
        <v>3.1895849604281201</v>
      </c>
      <c r="K105">
        <v>962.28770870290896</v>
      </c>
      <c r="L105">
        <v>916.14666347884599</v>
      </c>
      <c r="M105">
        <v>58.258403345271802</v>
      </c>
      <c r="N105">
        <v>0.79457359783667503</v>
      </c>
      <c r="O105">
        <v>15.766146053187001</v>
      </c>
      <c r="P105">
        <v>52.838709677419303</v>
      </c>
      <c r="Q105">
        <v>0.113794439129379</v>
      </c>
    </row>
    <row r="106" spans="1:17" x14ac:dyDescent="0.3">
      <c r="A106" t="s">
        <v>279</v>
      </c>
      <c r="B106" t="s">
        <v>280</v>
      </c>
      <c r="C106" t="s">
        <v>3157</v>
      </c>
      <c r="D106" t="s">
        <v>220</v>
      </c>
      <c r="E106">
        <v>96094.228971949997</v>
      </c>
      <c r="F106">
        <v>4517.1499999999996</v>
      </c>
      <c r="G106">
        <v>38.037413622128298</v>
      </c>
      <c r="H106">
        <v>9.3444290862515604</v>
      </c>
      <c r="I106">
        <v>11.4786969549923</v>
      </c>
      <c r="J106">
        <v>3.13402967979775</v>
      </c>
      <c r="K106">
        <v>4387.37270083153</v>
      </c>
      <c r="L106">
        <v>3964.7618421390698</v>
      </c>
      <c r="M106">
        <v>60.420441752220498</v>
      </c>
      <c r="N106">
        <v>0.89944413014703195</v>
      </c>
      <c r="O106">
        <v>7.6785141073464498</v>
      </c>
      <c r="P106">
        <v>65.782181851546</v>
      </c>
      <c r="Q106">
        <v>6.6704131163402999E-2</v>
      </c>
    </row>
    <row r="107" spans="1:17" x14ac:dyDescent="0.3">
      <c r="A107" t="s">
        <v>281</v>
      </c>
      <c r="B107" t="s">
        <v>282</v>
      </c>
      <c r="C107" t="s">
        <v>3157</v>
      </c>
      <c r="D107" t="s">
        <v>40</v>
      </c>
      <c r="E107">
        <v>95713.267987610001</v>
      </c>
      <c r="F107">
        <v>1916.5</v>
      </c>
      <c r="G107">
        <v>14.2212249504186</v>
      </c>
      <c r="H107">
        <v>-7.6573057848764696</v>
      </c>
      <c r="I107">
        <v>5.2303971379076302</v>
      </c>
      <c r="J107">
        <v>0.107599357141041</v>
      </c>
      <c r="K107">
        <v>2020.02297311454</v>
      </c>
      <c r="L107">
        <v>1843.50063143278</v>
      </c>
      <c r="M107">
        <v>44.814817636918903</v>
      </c>
      <c r="N107">
        <v>0.80301271984908595</v>
      </c>
      <c r="O107">
        <v>20.109574745629999</v>
      </c>
      <c r="P107">
        <v>43.450598802395199</v>
      </c>
      <c r="Q107">
        <v>5.458425563112E-3</v>
      </c>
    </row>
    <row r="108" spans="1:17" x14ac:dyDescent="0.3">
      <c r="A108" t="s">
        <v>283</v>
      </c>
      <c r="B108" t="s">
        <v>284</v>
      </c>
      <c r="C108" t="s">
        <v>3159</v>
      </c>
      <c r="D108" t="s">
        <v>202</v>
      </c>
      <c r="E108">
        <v>95633.922118759903</v>
      </c>
      <c r="F108">
        <v>534.5</v>
      </c>
      <c r="G108">
        <v>-24.994304244708498</v>
      </c>
      <c r="H108">
        <v>-4.3593279338414996</v>
      </c>
      <c r="I108">
        <v>-12.7937564267857</v>
      </c>
      <c r="J108">
        <v>0.31286522469281702</v>
      </c>
      <c r="K108">
        <v>582.62031030019205</v>
      </c>
      <c r="L108">
        <v>583.83303566299298</v>
      </c>
      <c r="M108">
        <v>39.400382465043897</v>
      </c>
      <c r="N108">
        <v>0.97709925293320099</v>
      </c>
      <c r="O108">
        <v>25.724976613657599</v>
      </c>
      <c r="P108">
        <v>9.2600163532297692</v>
      </c>
      <c r="Q108">
        <v>-8.7336056013584004E-2</v>
      </c>
    </row>
    <row r="109" spans="1:17" x14ac:dyDescent="0.3">
      <c r="A109" t="s">
        <v>285</v>
      </c>
      <c r="B109" t="s">
        <v>286</v>
      </c>
      <c r="C109" t="s">
        <v>3157</v>
      </c>
      <c r="D109" t="s">
        <v>32</v>
      </c>
      <c r="E109">
        <v>95468.604511500002</v>
      </c>
      <c r="F109">
        <v>105.07</v>
      </c>
      <c r="G109">
        <v>10.860849897661099</v>
      </c>
      <c r="H109">
        <v>-0.70622843366564503</v>
      </c>
      <c r="I109">
        <v>-17.417107260489601</v>
      </c>
      <c r="J109">
        <v>2.5576666225352001</v>
      </c>
      <c r="K109">
        <v>105.21662566630501</v>
      </c>
      <c r="L109">
        <v>105.140066652801</v>
      </c>
      <c r="M109">
        <v>60.184689738082099</v>
      </c>
      <c r="N109">
        <v>1.1421500562144999</v>
      </c>
      <c r="O109">
        <v>22.680118016560399</v>
      </c>
      <c r="P109">
        <v>37.887139107611503</v>
      </c>
      <c r="Q109">
        <v>0.108717467087399</v>
      </c>
    </row>
    <row r="110" spans="1:17" x14ac:dyDescent="0.3">
      <c r="A110" t="s">
        <v>287</v>
      </c>
      <c r="B110" t="s">
        <v>288</v>
      </c>
      <c r="C110" t="s">
        <v>3167</v>
      </c>
      <c r="D110" t="s">
        <v>246</v>
      </c>
      <c r="E110">
        <v>94598.714332671996</v>
      </c>
      <c r="F110">
        <v>66.8</v>
      </c>
      <c r="G110">
        <v>54.152875782994002</v>
      </c>
      <c r="H110">
        <v>-5.4384077015840004</v>
      </c>
      <c r="I110">
        <v>59.545214140333101</v>
      </c>
      <c r="J110">
        <v>2.4630914403039599</v>
      </c>
      <c r="K110">
        <v>71.800835890307795</v>
      </c>
      <c r="L110">
        <v>58.597748453827002</v>
      </c>
      <c r="M110">
        <v>50.0854194329915</v>
      </c>
      <c r="N110">
        <v>0.78772678502562898</v>
      </c>
      <c r="O110">
        <v>28.802395209580801</v>
      </c>
      <c r="P110">
        <v>97.0501474926253</v>
      </c>
      <c r="Q110">
        <v>0.209929714590497</v>
      </c>
    </row>
    <row r="111" spans="1:17" x14ac:dyDescent="0.3">
      <c r="A111" t="s">
        <v>289</v>
      </c>
      <c r="B111" t="s">
        <v>290</v>
      </c>
      <c r="C111" t="s">
        <v>3168</v>
      </c>
      <c r="D111" t="s">
        <v>291</v>
      </c>
      <c r="E111">
        <v>93629.910392200007</v>
      </c>
      <c r="F111">
        <v>15698.5</v>
      </c>
      <c r="G111">
        <v>174.149580190086</v>
      </c>
      <c r="H111">
        <v>16.4930645983221</v>
      </c>
      <c r="I111">
        <v>80.543484986733702</v>
      </c>
      <c r="J111">
        <v>10.1966542174514</v>
      </c>
      <c r="K111">
        <v>14089.756083525899</v>
      </c>
      <c r="L111">
        <v>11015.842562414</v>
      </c>
      <c r="M111">
        <v>67.484694215044001</v>
      </c>
      <c r="N111">
        <v>1.6712393810033099</v>
      </c>
      <c r="O111">
        <v>1.2835621237697801</v>
      </c>
      <c r="P111">
        <v>201.51154304152399</v>
      </c>
      <c r="Q111">
        <v>0.131452455768924</v>
      </c>
    </row>
    <row r="112" spans="1:17" x14ac:dyDescent="0.3">
      <c r="A112" t="s">
        <v>292</v>
      </c>
      <c r="B112" t="s">
        <v>293</v>
      </c>
      <c r="C112" t="s">
        <v>3171</v>
      </c>
      <c r="D112" t="s">
        <v>294</v>
      </c>
      <c r="E112">
        <v>92398.037809675006</v>
      </c>
      <c r="F112">
        <v>10217.15</v>
      </c>
      <c r="G112">
        <v>47.2680620693232</v>
      </c>
      <c r="H112">
        <v>-3.4976740683550598</v>
      </c>
      <c r="I112">
        <v>9.6020002153399098</v>
      </c>
      <c r="J112">
        <v>-1.79160190860465</v>
      </c>
      <c r="K112">
        <v>10745.2902391927</v>
      </c>
      <c r="L112">
        <v>9520.3867177507891</v>
      </c>
      <c r="M112">
        <v>41.290863584683102</v>
      </c>
      <c r="N112">
        <v>1.0577883126771599</v>
      </c>
      <c r="O112">
        <v>30.153712140861199</v>
      </c>
      <c r="P112">
        <v>82.449107142857102</v>
      </c>
      <c r="Q112">
        <v>0.15893970416987899</v>
      </c>
    </row>
    <row r="113" spans="1:17" x14ac:dyDescent="0.3">
      <c r="A113" t="s">
        <v>295</v>
      </c>
      <c r="B113" t="s">
        <v>296</v>
      </c>
      <c r="C113" t="s">
        <v>3157</v>
      </c>
      <c r="D113" t="s">
        <v>32</v>
      </c>
      <c r="E113">
        <v>92221.589338167003</v>
      </c>
      <c r="F113">
        <v>120.07</v>
      </c>
      <c r="G113">
        <v>-10.179877260653999</v>
      </c>
      <c r="H113">
        <v>3.2062521514162499</v>
      </c>
      <c r="I113">
        <v>-23.8295008892505</v>
      </c>
      <c r="J113">
        <v>3.97419420685784</v>
      </c>
      <c r="K113">
        <v>118.844004532548</v>
      </c>
      <c r="L113">
        <v>125.22903010462301</v>
      </c>
      <c r="M113">
        <v>72.732721454092299</v>
      </c>
      <c r="N113">
        <v>0.78709588737890401</v>
      </c>
      <c r="O113">
        <v>43.666194719746798</v>
      </c>
      <c r="P113">
        <v>16.913339824732201</v>
      </c>
      <c r="Q113">
        <v>0.10441965456404199</v>
      </c>
    </row>
    <row r="114" spans="1:17" x14ac:dyDescent="0.3">
      <c r="A114" t="s">
        <v>297</v>
      </c>
      <c r="B114" t="s">
        <v>298</v>
      </c>
      <c r="C114" t="s">
        <v>3157</v>
      </c>
      <c r="D114" t="s">
        <v>299</v>
      </c>
      <c r="E114">
        <v>92148.086639750007</v>
      </c>
      <c r="F114">
        <v>84.79</v>
      </c>
      <c r="G114">
        <v>10.6433334903865</v>
      </c>
      <c r="H114">
        <v>3.1576609633363901</v>
      </c>
      <c r="I114">
        <v>-8.9278836486223394</v>
      </c>
      <c r="J114">
        <v>2.7825816734462601</v>
      </c>
      <c r="K114">
        <v>85.677392286484704</v>
      </c>
      <c r="L114">
        <v>84.1668529406098</v>
      </c>
      <c r="M114">
        <v>63.177961867843401</v>
      </c>
      <c r="N114">
        <v>1.01351670598074</v>
      </c>
      <c r="O114">
        <v>27.255572591107398</v>
      </c>
      <c r="P114">
        <v>42.504201680672203</v>
      </c>
      <c r="Q114">
        <v>5.2777549313035001E-2</v>
      </c>
    </row>
    <row r="115" spans="1:17" x14ac:dyDescent="0.3">
      <c r="A115" t="s">
        <v>300</v>
      </c>
      <c r="B115" t="s">
        <v>301</v>
      </c>
      <c r="C115" t="s">
        <v>3165</v>
      </c>
      <c r="D115" t="s">
        <v>75</v>
      </c>
      <c r="E115">
        <v>90234.883884419905</v>
      </c>
      <c r="F115">
        <v>24778.65</v>
      </c>
      <c r="G115">
        <v>-31.841667333169699</v>
      </c>
      <c r="H115">
        <v>-1.7742510158570099</v>
      </c>
      <c r="I115">
        <v>-10.934650267683899</v>
      </c>
      <c r="J115">
        <v>-1.8820341332513799</v>
      </c>
      <c r="K115">
        <v>25244.8107534759</v>
      </c>
      <c r="L115">
        <v>25777.634797178602</v>
      </c>
      <c r="M115">
        <v>51.380415196290699</v>
      </c>
      <c r="N115">
        <v>0.55706758236079201</v>
      </c>
      <c r="O115">
        <v>24.049332792545101</v>
      </c>
      <c r="P115">
        <v>4.5512658227848197</v>
      </c>
      <c r="Q115">
        <v>-6.7139285872167997E-2</v>
      </c>
    </row>
    <row r="116" spans="1:17" x14ac:dyDescent="0.3">
      <c r="A116" t="s">
        <v>302</v>
      </c>
      <c r="B116" t="s">
        <v>303</v>
      </c>
      <c r="C116" t="s">
        <v>3158</v>
      </c>
      <c r="D116" t="s">
        <v>304</v>
      </c>
      <c r="E116">
        <v>90228.929760519997</v>
      </c>
      <c r="F116">
        <v>339.5</v>
      </c>
      <c r="G116">
        <v>57.978347160027603</v>
      </c>
      <c r="H116">
        <v>-6.3814157668148601</v>
      </c>
      <c r="I116">
        <v>-8.1207123889431791</v>
      </c>
      <c r="J116">
        <v>-0.223097772498283</v>
      </c>
      <c r="K116">
        <v>375.90108618059998</v>
      </c>
      <c r="L116">
        <v>343.96841026356901</v>
      </c>
      <c r="M116">
        <v>35.956787117441003</v>
      </c>
      <c r="N116">
        <v>0.66281860834991602</v>
      </c>
      <c r="O116">
        <v>35.596465390279803</v>
      </c>
      <c r="P116">
        <v>92.296799773435197</v>
      </c>
      <c r="Q116">
        <v>9.7579083854019994E-3</v>
      </c>
    </row>
    <row r="117" spans="1:17" x14ac:dyDescent="0.3">
      <c r="A117" t="s">
        <v>305</v>
      </c>
      <c r="B117" t="s">
        <v>306</v>
      </c>
      <c r="C117" t="s">
        <v>3156</v>
      </c>
      <c r="D117" t="s">
        <v>257</v>
      </c>
      <c r="E117">
        <v>87622.118882494993</v>
      </c>
      <c r="F117">
        <v>5737.4</v>
      </c>
      <c r="G117">
        <v>59.604236676834297</v>
      </c>
      <c r="H117">
        <v>13.084796772343701</v>
      </c>
      <c r="I117">
        <v>62.154348201055299</v>
      </c>
      <c r="J117">
        <v>1.85292682208246</v>
      </c>
      <c r="K117">
        <v>5336.3081602725897</v>
      </c>
      <c r="L117">
        <v>4517.6570605295501</v>
      </c>
      <c r="M117">
        <v>64.164755075197903</v>
      </c>
      <c r="N117">
        <v>0.94828600182462197</v>
      </c>
      <c r="O117">
        <v>1.0780144316240901</v>
      </c>
      <c r="P117">
        <v>87.264181735100095</v>
      </c>
      <c r="Q117">
        <v>0.13391083226414099</v>
      </c>
    </row>
    <row r="118" spans="1:17" x14ac:dyDescent="0.3">
      <c r="A118" t="s">
        <v>307</v>
      </c>
      <c r="B118" t="s">
        <v>308</v>
      </c>
      <c r="C118" t="s">
        <v>3167</v>
      </c>
      <c r="D118" t="s">
        <v>173</v>
      </c>
      <c r="E118">
        <v>86348.207077290004</v>
      </c>
      <c r="F118">
        <v>244.29</v>
      </c>
      <c r="G118">
        <v>64.749669056644393</v>
      </c>
      <c r="H118">
        <v>-5.4260072306072296</v>
      </c>
      <c r="I118">
        <v>-21.336500860312</v>
      </c>
      <c r="J118">
        <v>5.1456018126549399</v>
      </c>
      <c r="K118">
        <v>259.08015441381002</v>
      </c>
      <c r="L118">
        <v>253.594964327817</v>
      </c>
      <c r="M118">
        <v>58.2992990989719</v>
      </c>
      <c r="N118">
        <v>1.5027929264965201</v>
      </c>
      <c r="O118">
        <v>37.275369437963001</v>
      </c>
      <c r="P118">
        <v>100.319803198031</v>
      </c>
      <c r="Q118">
        <v>0.15240152543215099</v>
      </c>
    </row>
    <row r="119" spans="1:17" x14ac:dyDescent="0.3">
      <c r="A119" t="s">
        <v>309</v>
      </c>
      <c r="B119" t="s">
        <v>310</v>
      </c>
      <c r="C119" t="s">
        <v>3167</v>
      </c>
      <c r="D119" t="s">
        <v>311</v>
      </c>
      <c r="E119">
        <v>86304.159450000006</v>
      </c>
      <c r="F119">
        <v>4256.5</v>
      </c>
      <c r="G119">
        <v>91.151003520448299</v>
      </c>
      <c r="H119">
        <v>6.9252802110389</v>
      </c>
      <c r="I119">
        <v>88.2226513907748</v>
      </c>
      <c r="J119">
        <v>5.2438790857967001</v>
      </c>
      <c r="K119">
        <v>4257.0993385984902</v>
      </c>
      <c r="L119">
        <v>3623.7173586256099</v>
      </c>
      <c r="M119">
        <v>59.260201427639103</v>
      </c>
      <c r="N119">
        <v>0.78052030164142105</v>
      </c>
      <c r="O119">
        <v>37.671796076588699</v>
      </c>
      <c r="P119">
        <v>137.07808844825601</v>
      </c>
      <c r="Q119">
        <v>0.243713186527314</v>
      </c>
    </row>
    <row r="120" spans="1:17" x14ac:dyDescent="0.3">
      <c r="A120" t="s">
        <v>312</v>
      </c>
      <c r="B120" t="s">
        <v>313</v>
      </c>
      <c r="C120" t="s">
        <v>3166</v>
      </c>
      <c r="D120" t="s">
        <v>46</v>
      </c>
      <c r="E120">
        <v>86182.361720223998</v>
      </c>
      <c r="F120">
        <v>80.89</v>
      </c>
      <c r="G120">
        <v>19.750576108103999</v>
      </c>
      <c r="H120">
        <v>-7.0868759575445202</v>
      </c>
      <c r="I120">
        <v>-6.1126952617845101</v>
      </c>
      <c r="J120">
        <v>0.86491639869794601</v>
      </c>
      <c r="K120">
        <v>86.902484508232007</v>
      </c>
      <c r="L120">
        <v>85.176396315500597</v>
      </c>
      <c r="M120">
        <v>51.504621877822203</v>
      </c>
      <c r="N120">
        <v>0.73485787674951597</v>
      </c>
      <c r="O120">
        <v>28.2606008159228</v>
      </c>
      <c r="P120">
        <v>45.747747747747702</v>
      </c>
      <c r="Q120">
        <v>9.7202981596186996E-2</v>
      </c>
    </row>
    <row r="121" spans="1:17" x14ac:dyDescent="0.3">
      <c r="A121" t="s">
        <v>314</v>
      </c>
      <c r="B121" t="s">
        <v>315</v>
      </c>
      <c r="C121" t="s">
        <v>3162</v>
      </c>
      <c r="D121" t="s">
        <v>80</v>
      </c>
      <c r="E121">
        <v>85960.714902319902</v>
      </c>
      <c r="F121">
        <v>1756.05</v>
      </c>
      <c r="G121">
        <v>108.31018482188701</v>
      </c>
      <c r="H121">
        <v>-2.2867452634221999</v>
      </c>
      <c r="I121">
        <v>19.393661510321198</v>
      </c>
      <c r="J121">
        <v>-2.13330837162927</v>
      </c>
      <c r="K121">
        <v>1820.1751667420799</v>
      </c>
      <c r="L121">
        <v>1526.4208300272601</v>
      </c>
      <c r="M121">
        <v>39.7832196138882</v>
      </c>
      <c r="N121">
        <v>0.52930798126551704</v>
      </c>
      <c r="O121">
        <v>15.9989749722388</v>
      </c>
      <c r="P121">
        <v>138.02778719078199</v>
      </c>
      <c r="Q121">
        <v>0.151554080170791</v>
      </c>
    </row>
    <row r="122" spans="1:17" x14ac:dyDescent="0.3">
      <c r="A122" t="s">
        <v>316</v>
      </c>
      <c r="B122" t="s">
        <v>317</v>
      </c>
      <c r="C122" t="s">
        <v>3155</v>
      </c>
      <c r="D122" t="s">
        <v>72</v>
      </c>
      <c r="E122">
        <v>85413.175105410002</v>
      </c>
      <c r="F122">
        <v>524.54999999999995</v>
      </c>
      <c r="G122">
        <v>127.774867896052</v>
      </c>
      <c r="H122">
        <v>-5.3910616550208896</v>
      </c>
      <c r="I122">
        <v>15.083213505129301</v>
      </c>
      <c r="J122">
        <v>10.8053786257578</v>
      </c>
      <c r="K122">
        <v>545.75186913301604</v>
      </c>
      <c r="L122">
        <v>480.59660651635198</v>
      </c>
      <c r="M122">
        <v>64.562260183720099</v>
      </c>
      <c r="N122">
        <v>0.402944982819742</v>
      </c>
      <c r="O122">
        <v>46.392145648651201</v>
      </c>
      <c r="P122">
        <v>168.357776261937</v>
      </c>
      <c r="Q122">
        <v>0.130693004011849</v>
      </c>
    </row>
    <row r="123" spans="1:17" x14ac:dyDescent="0.3">
      <c r="A123" t="s">
        <v>318</v>
      </c>
      <c r="B123" t="s">
        <v>319</v>
      </c>
      <c r="C123" t="s">
        <v>3162</v>
      </c>
      <c r="D123" t="s">
        <v>102</v>
      </c>
      <c r="E123">
        <v>84318.022153169994</v>
      </c>
      <c r="F123">
        <v>84.52</v>
      </c>
      <c r="G123">
        <v>43.335956681804703</v>
      </c>
      <c r="H123">
        <v>-7.3851843500138603</v>
      </c>
      <c r="I123">
        <v>-21.4608160820272</v>
      </c>
      <c r="J123">
        <v>2.0174975074861998</v>
      </c>
      <c r="K123">
        <v>88.703956701660701</v>
      </c>
      <c r="L123">
        <v>88.513220788123306</v>
      </c>
      <c r="M123">
        <v>54.137232237380402</v>
      </c>
      <c r="N123">
        <v>1.0002872838872201</v>
      </c>
      <c r="O123">
        <v>40.085186938002799</v>
      </c>
      <c r="P123">
        <v>69.209209209209106</v>
      </c>
      <c r="Q123">
        <v>0.116665894775083</v>
      </c>
    </row>
    <row r="124" spans="1:17" x14ac:dyDescent="0.3">
      <c r="A124" t="s">
        <v>320</v>
      </c>
      <c r="B124" t="s">
        <v>321</v>
      </c>
      <c r="C124" t="s">
        <v>3157</v>
      </c>
      <c r="D124" t="s">
        <v>24</v>
      </c>
      <c r="E124">
        <v>83948.190128319999</v>
      </c>
      <c r="F124">
        <v>1056.8</v>
      </c>
      <c r="G124">
        <v>-53.5978976732276</v>
      </c>
      <c r="H124">
        <v>-19.802935052649399</v>
      </c>
      <c r="I124">
        <v>-35.750289819413197</v>
      </c>
      <c r="J124">
        <v>2.9178036147646602</v>
      </c>
      <c r="K124">
        <v>1279.1054632919499</v>
      </c>
      <c r="L124">
        <v>1392.04384078522</v>
      </c>
      <c r="M124">
        <v>28.867045146932998</v>
      </c>
      <c r="N124">
        <v>2.2081227821858498</v>
      </c>
      <c r="O124">
        <v>60.342543527630497</v>
      </c>
      <c r="P124">
        <v>3.8011983105785201</v>
      </c>
      <c r="Q124">
        <v>-2.0454386237748E-2</v>
      </c>
    </row>
    <row r="125" spans="1:17" x14ac:dyDescent="0.3">
      <c r="A125" t="s">
        <v>322</v>
      </c>
      <c r="B125" t="s">
        <v>323</v>
      </c>
      <c r="C125" t="s">
        <v>3159</v>
      </c>
      <c r="D125" t="s">
        <v>202</v>
      </c>
      <c r="E125">
        <v>83903.316371419904</v>
      </c>
      <c r="F125">
        <v>631.65</v>
      </c>
      <c r="G125">
        <v>-4.2553910275346496</v>
      </c>
      <c r="H125">
        <v>-3.5938796609364898</v>
      </c>
      <c r="I125">
        <v>-0.25317230451010803</v>
      </c>
      <c r="J125">
        <v>0.38060474014143297</v>
      </c>
      <c r="K125">
        <v>661.464617941391</v>
      </c>
      <c r="L125">
        <v>620.02571430917806</v>
      </c>
      <c r="M125">
        <v>50.304240069645601</v>
      </c>
      <c r="N125">
        <v>1.13217345887951</v>
      </c>
      <c r="O125">
        <v>13.963429114224599</v>
      </c>
      <c r="P125">
        <v>29.888957433682801</v>
      </c>
      <c r="Q125">
        <v>-1.1008627053466001E-2</v>
      </c>
    </row>
    <row r="126" spans="1:17" x14ac:dyDescent="0.3">
      <c r="A126" t="s">
        <v>324</v>
      </c>
      <c r="B126" t="s">
        <v>325</v>
      </c>
      <c r="C126" t="s">
        <v>3155</v>
      </c>
      <c r="D126" t="s">
        <v>18</v>
      </c>
      <c r="E126">
        <v>83325.529765719999</v>
      </c>
      <c r="F126">
        <v>396.5</v>
      </c>
      <c r="G126">
        <v>86.106229000877903</v>
      </c>
      <c r="H126">
        <v>-1.8139003781230101</v>
      </c>
      <c r="I126">
        <v>7.1937616533311299</v>
      </c>
      <c r="J126">
        <v>4.2291519318749602</v>
      </c>
      <c r="K126">
        <v>397.83290842127201</v>
      </c>
      <c r="L126">
        <v>354.04889243767298</v>
      </c>
      <c r="M126">
        <v>52.219925532759802</v>
      </c>
      <c r="N126">
        <v>0.775841340110489</v>
      </c>
      <c r="O126">
        <v>15.296343001261</v>
      </c>
      <c r="P126">
        <v>128.70601807344701</v>
      </c>
      <c r="Q126">
        <v>5.7800923278575E-2</v>
      </c>
    </row>
    <row r="127" spans="1:17" x14ac:dyDescent="0.3">
      <c r="A127" t="s">
        <v>326</v>
      </c>
      <c r="B127" t="s">
        <v>327</v>
      </c>
      <c r="C127" t="s">
        <v>3155</v>
      </c>
      <c r="D127" t="s">
        <v>189</v>
      </c>
      <c r="E127">
        <v>81638.902461089994</v>
      </c>
      <c r="F127">
        <v>725.7</v>
      </c>
      <c r="G127">
        <v>9.0244349883062203</v>
      </c>
      <c r="H127">
        <v>-0.56206936158611898</v>
      </c>
      <c r="I127">
        <v>-28.148550662801199</v>
      </c>
      <c r="J127">
        <v>3.2510429494817399</v>
      </c>
      <c r="K127">
        <v>768.08004210098295</v>
      </c>
      <c r="L127">
        <v>869.81068082287004</v>
      </c>
      <c r="M127">
        <v>59.463433576084</v>
      </c>
      <c r="N127">
        <v>0.435856500074422</v>
      </c>
      <c r="O127">
        <v>73.542786275320296</v>
      </c>
      <c r="P127">
        <v>37.703984819734302</v>
      </c>
      <c r="Q127">
        <v>-2.8655376838354001E-2</v>
      </c>
    </row>
    <row r="128" spans="1:17" x14ac:dyDescent="0.3">
      <c r="A128" t="s">
        <v>328</v>
      </c>
      <c r="B128" t="s">
        <v>329</v>
      </c>
      <c r="C128" t="s">
        <v>3161</v>
      </c>
      <c r="D128" t="s">
        <v>51</v>
      </c>
      <c r="E128">
        <v>81013.114384154993</v>
      </c>
      <c r="F128">
        <v>1350.6</v>
      </c>
      <c r="G128">
        <v>24.9468266126269</v>
      </c>
      <c r="H128">
        <v>-2.5194304442965199</v>
      </c>
      <c r="I128">
        <v>11.617637256638201</v>
      </c>
      <c r="J128">
        <v>-1.26669889360812</v>
      </c>
      <c r="K128">
        <v>1448.03453519148</v>
      </c>
      <c r="L128">
        <v>1292.26683729258</v>
      </c>
      <c r="M128">
        <v>27.9039990322003</v>
      </c>
      <c r="N128">
        <v>0.61493345342115202</v>
      </c>
      <c r="O128">
        <v>17.873537686953899</v>
      </c>
      <c r="P128">
        <v>55.018651362984201</v>
      </c>
      <c r="Q128">
        <v>8.6899194670039995E-2</v>
      </c>
    </row>
    <row r="129" spans="1:17" x14ac:dyDescent="0.3">
      <c r="A129" t="s">
        <v>330</v>
      </c>
      <c r="B129" t="s">
        <v>331</v>
      </c>
      <c r="C129" t="s">
        <v>3159</v>
      </c>
      <c r="D129" t="s">
        <v>202</v>
      </c>
      <c r="E129">
        <v>80887.167623429996</v>
      </c>
      <c r="F129">
        <v>2911.95</v>
      </c>
      <c r="G129">
        <v>12.867923046879501</v>
      </c>
      <c r="H129">
        <v>-18.507696033279402</v>
      </c>
      <c r="I129">
        <v>-6.7811430834072404</v>
      </c>
      <c r="J129">
        <v>-4.0444356649748601</v>
      </c>
      <c r="K129">
        <v>3352.4123537784899</v>
      </c>
      <c r="L129">
        <v>3039.7541218197398</v>
      </c>
      <c r="M129">
        <v>10.541981777896</v>
      </c>
      <c r="N129">
        <v>1.1760724674902101</v>
      </c>
      <c r="O129">
        <v>33.587458575868403</v>
      </c>
      <c r="P129">
        <v>38.978642166805798</v>
      </c>
      <c r="Q129">
        <v>9.7356570202035003E-2</v>
      </c>
    </row>
    <row r="130" spans="1:17" x14ac:dyDescent="0.3">
      <c r="A130" t="s">
        <v>332</v>
      </c>
      <c r="B130" t="s">
        <v>333</v>
      </c>
      <c r="C130" t="s">
        <v>3170</v>
      </c>
      <c r="D130" t="s">
        <v>136</v>
      </c>
      <c r="E130">
        <v>80067.985150399996</v>
      </c>
      <c r="F130">
        <v>2811.85</v>
      </c>
      <c r="G130">
        <v>34.651875066993902</v>
      </c>
      <c r="H130">
        <v>0.81605062644099502</v>
      </c>
      <c r="I130">
        <v>-7.3957871283838204</v>
      </c>
      <c r="J130">
        <v>0.86350549351191497</v>
      </c>
      <c r="K130">
        <v>2969.68364801392</v>
      </c>
      <c r="L130">
        <v>2737.06095453131</v>
      </c>
      <c r="M130">
        <v>43.969821955098098</v>
      </c>
      <c r="N130">
        <v>0.75658954841984805</v>
      </c>
      <c r="O130">
        <v>21.0128563045681</v>
      </c>
      <c r="P130">
        <v>60.255898780348801</v>
      </c>
      <c r="Q130">
        <v>1.7836029014229999E-2</v>
      </c>
    </row>
    <row r="131" spans="1:17" x14ac:dyDescent="0.3">
      <c r="A131" t="s">
        <v>334</v>
      </c>
      <c r="B131" t="s">
        <v>335</v>
      </c>
      <c r="C131" t="s">
        <v>3163</v>
      </c>
      <c r="D131" t="s">
        <v>336</v>
      </c>
      <c r="E131">
        <v>79240.008991680006</v>
      </c>
      <c r="F131">
        <v>3982.2</v>
      </c>
      <c r="G131">
        <v>-0.54115012969498999</v>
      </c>
      <c r="H131">
        <v>2.7911809913723502</v>
      </c>
      <c r="I131">
        <v>-8.9961232269835207</v>
      </c>
      <c r="J131">
        <v>-8.1187098493892709</v>
      </c>
      <c r="K131">
        <v>4265.7622073691</v>
      </c>
      <c r="L131">
        <v>3950.9865802804102</v>
      </c>
      <c r="M131">
        <v>24.749708977852801</v>
      </c>
      <c r="N131">
        <v>0.68576732085422798</v>
      </c>
      <c r="O131">
        <v>20.807593792376</v>
      </c>
      <c r="P131">
        <v>28.0532510129268</v>
      </c>
      <c r="Q131">
        <v>0.101481294535268</v>
      </c>
    </row>
    <row r="132" spans="1:17" x14ac:dyDescent="0.3">
      <c r="A132" t="s">
        <v>337</v>
      </c>
      <c r="B132" t="s">
        <v>338</v>
      </c>
      <c r="C132" t="s">
        <v>3157</v>
      </c>
      <c r="D132" t="s">
        <v>32</v>
      </c>
      <c r="E132">
        <v>77511.042286644995</v>
      </c>
      <c r="F132">
        <v>574.70000000000005</v>
      </c>
      <c r="G132">
        <v>11.3117206049514</v>
      </c>
      <c r="H132">
        <v>12.087896473091099</v>
      </c>
      <c r="I132">
        <v>2.5373110361454998</v>
      </c>
      <c r="J132">
        <v>-1.0326398769612699</v>
      </c>
      <c r="K132">
        <v>542.32981888464303</v>
      </c>
      <c r="L132">
        <v>517.83300865514605</v>
      </c>
      <c r="M132">
        <v>65.502320306349006</v>
      </c>
      <c r="N132">
        <v>1.5623854273217599</v>
      </c>
      <c r="O132">
        <v>10.092222028884599</v>
      </c>
      <c r="P132">
        <v>47.019698132514698</v>
      </c>
      <c r="Q132">
        <v>0.156351575385476</v>
      </c>
    </row>
    <row r="133" spans="1:17" x14ac:dyDescent="0.3">
      <c r="A133" t="s">
        <v>339</v>
      </c>
      <c r="B133" t="s">
        <v>340</v>
      </c>
      <c r="C133" t="s">
        <v>3157</v>
      </c>
      <c r="D133" t="s">
        <v>54</v>
      </c>
      <c r="E133">
        <v>76033.246316489996</v>
      </c>
      <c r="F133">
        <v>1823.85</v>
      </c>
      <c r="G133">
        <v>11.784111617941599</v>
      </c>
      <c r="H133">
        <v>-0.21699188898053501</v>
      </c>
      <c r="I133">
        <v>0.322992043204061</v>
      </c>
      <c r="J133">
        <v>-4.1203684838891403</v>
      </c>
      <c r="K133">
        <v>1928.7766888235899</v>
      </c>
      <c r="L133">
        <v>1748.4685065660699</v>
      </c>
      <c r="M133">
        <v>34.736216278042399</v>
      </c>
      <c r="N133">
        <v>0.79417833229041401</v>
      </c>
      <c r="O133">
        <v>13.9759300381061</v>
      </c>
      <c r="P133">
        <v>49.987664473684198</v>
      </c>
      <c r="Q133">
        <v>-1.8997055249856998E-2</v>
      </c>
    </row>
    <row r="134" spans="1:17" x14ac:dyDescent="0.3">
      <c r="A134" t="s">
        <v>341</v>
      </c>
      <c r="B134" t="s">
        <v>342</v>
      </c>
      <c r="C134" t="s">
        <v>3157</v>
      </c>
      <c r="D134" t="s">
        <v>122</v>
      </c>
      <c r="E134">
        <v>75455.573562619902</v>
      </c>
      <c r="F134">
        <v>1739</v>
      </c>
      <c r="G134">
        <v>118.708164612747</v>
      </c>
      <c r="H134">
        <v>0.24930513674110999</v>
      </c>
      <c r="I134">
        <v>31.308374510106798</v>
      </c>
      <c r="J134">
        <v>-1.6510906716262801</v>
      </c>
      <c r="K134">
        <v>1673.8296287948999</v>
      </c>
      <c r="L134">
        <v>1406.4301541427401</v>
      </c>
      <c r="M134">
        <v>44.967065952941198</v>
      </c>
      <c r="N134">
        <v>0.63436862392216897</v>
      </c>
      <c r="O134">
        <v>13.0822311673375</v>
      </c>
      <c r="P134">
        <v>148.623918793337</v>
      </c>
      <c r="Q134">
        <v>2.5032976919705002E-2</v>
      </c>
    </row>
    <row r="135" spans="1:17" x14ac:dyDescent="0.3">
      <c r="A135" t="s">
        <v>343</v>
      </c>
      <c r="B135" t="s">
        <v>344</v>
      </c>
      <c r="C135" t="s">
        <v>3170</v>
      </c>
      <c r="D135" t="s">
        <v>136</v>
      </c>
      <c r="E135">
        <v>73536.734422064997</v>
      </c>
      <c r="F135">
        <v>2032.25</v>
      </c>
      <c r="G135">
        <v>43.182384701600498</v>
      </c>
      <c r="H135">
        <v>13.626654331439999</v>
      </c>
      <c r="I135">
        <v>30.021193938923499</v>
      </c>
      <c r="J135">
        <v>4.9508579473687604</v>
      </c>
      <c r="K135">
        <v>1898.05998648215</v>
      </c>
      <c r="L135">
        <v>1687.5081759117299</v>
      </c>
      <c r="M135">
        <v>62.167359409739603</v>
      </c>
      <c r="N135">
        <v>1.1119710926320301</v>
      </c>
      <c r="O135">
        <v>2.8367572887193901</v>
      </c>
      <c r="P135">
        <v>69.213155703580298</v>
      </c>
      <c r="Q135">
        <v>9.9496564629554002E-2</v>
      </c>
    </row>
    <row r="136" spans="1:17" hidden="1" x14ac:dyDescent="0.3">
      <c r="A136" t="s">
        <v>345</v>
      </c>
      <c r="B136" t="s">
        <v>346</v>
      </c>
      <c r="C136" t="s">
        <v>3158</v>
      </c>
      <c r="D136" t="s">
        <v>27</v>
      </c>
      <c r="E136">
        <v>73337.5</v>
      </c>
      <c r="F136">
        <v>1415.05</v>
      </c>
      <c r="G136">
        <v>49.292835597661501</v>
      </c>
      <c r="H136">
        <v>6.1394706388807503</v>
      </c>
      <c r="I136">
        <v>51.1890651190051</v>
      </c>
      <c r="J136">
        <v>3.0341284520357399</v>
      </c>
      <c r="K136">
        <v>1376.5821065160001</v>
      </c>
      <c r="M136">
        <v>57.9441973575845</v>
      </c>
      <c r="N136">
        <v>0.90670480373784601</v>
      </c>
      <c r="O136">
        <v>10.8088053425674</v>
      </c>
      <c r="P136">
        <v>87.423841059602594</v>
      </c>
    </row>
    <row r="137" spans="1:17" x14ac:dyDescent="0.3">
      <c r="A137" t="s">
        <v>347</v>
      </c>
      <c r="B137" t="s">
        <v>348</v>
      </c>
      <c r="C137" t="s">
        <v>3168</v>
      </c>
      <c r="D137" t="s">
        <v>91</v>
      </c>
      <c r="E137">
        <v>72186.26023</v>
      </c>
      <c r="F137">
        <v>706.05</v>
      </c>
      <c r="G137">
        <v>84.845622532965706</v>
      </c>
      <c r="H137">
        <v>6.8313334452422894E-2</v>
      </c>
      <c r="I137">
        <v>73.232351412376005</v>
      </c>
      <c r="J137">
        <v>3.76691462205588</v>
      </c>
      <c r="K137">
        <v>674.127462968082</v>
      </c>
      <c r="L137">
        <v>526.98911565250899</v>
      </c>
      <c r="M137">
        <v>58.5909615265087</v>
      </c>
      <c r="N137">
        <v>0.69808656141135705</v>
      </c>
      <c r="O137">
        <v>11.3589689115501</v>
      </c>
      <c r="P137">
        <v>132.17691548832599</v>
      </c>
      <c r="Q137">
        <v>0.24255223379534699</v>
      </c>
    </row>
    <row r="138" spans="1:17" x14ac:dyDescent="0.3">
      <c r="A138" t="s">
        <v>349</v>
      </c>
      <c r="B138" t="s">
        <v>350</v>
      </c>
      <c r="C138" t="s">
        <v>3170</v>
      </c>
      <c r="D138" t="s">
        <v>136</v>
      </c>
      <c r="E138">
        <v>72106.394487960002</v>
      </c>
      <c r="F138">
        <v>1647.05</v>
      </c>
      <c r="G138">
        <v>83.527914919734897</v>
      </c>
      <c r="H138">
        <v>-1.0826854525162499</v>
      </c>
      <c r="I138">
        <v>3.4895958976829702</v>
      </c>
      <c r="J138">
        <v>1.81549689544597</v>
      </c>
      <c r="K138">
        <v>1745.0725917729001</v>
      </c>
      <c r="L138">
        <v>1557.4540828435099</v>
      </c>
      <c r="M138">
        <v>49.674095355609303</v>
      </c>
      <c r="N138">
        <v>0.42772984112198598</v>
      </c>
      <c r="O138">
        <v>25.970674842900898</v>
      </c>
      <c r="P138">
        <v>110.889884763124</v>
      </c>
      <c r="Q138">
        <v>0.144312064418709</v>
      </c>
    </row>
    <row r="139" spans="1:17" x14ac:dyDescent="0.3">
      <c r="A139" t="s">
        <v>351</v>
      </c>
      <c r="B139" t="s">
        <v>352</v>
      </c>
      <c r="C139" t="s">
        <v>3164</v>
      </c>
      <c r="D139" t="s">
        <v>353</v>
      </c>
      <c r="E139">
        <v>70645.184620100001</v>
      </c>
      <c r="F139">
        <v>238.91</v>
      </c>
      <c r="G139">
        <v>21.829753179116398</v>
      </c>
      <c r="H139">
        <v>3.3558769729704299</v>
      </c>
      <c r="I139">
        <v>-16.8985052330511</v>
      </c>
      <c r="J139">
        <v>7.4729715500896301</v>
      </c>
      <c r="K139">
        <v>227.42897810365699</v>
      </c>
      <c r="L139">
        <v>222.45011238312301</v>
      </c>
      <c r="M139">
        <v>72.115511217367796</v>
      </c>
      <c r="N139">
        <v>1.0006467331115501</v>
      </c>
      <c r="O139">
        <v>19.8568498597798</v>
      </c>
      <c r="P139">
        <v>48.946384039900202</v>
      </c>
      <c r="Q139">
        <v>0.10935177684274899</v>
      </c>
    </row>
    <row r="140" spans="1:17" x14ac:dyDescent="0.3">
      <c r="A140" t="s">
        <v>354</v>
      </c>
      <c r="B140" t="s">
        <v>355</v>
      </c>
      <c r="C140" t="s">
        <v>3171</v>
      </c>
      <c r="D140" t="s">
        <v>158</v>
      </c>
      <c r="E140">
        <v>69997.854194679996</v>
      </c>
      <c r="F140">
        <v>4694.5</v>
      </c>
      <c r="G140">
        <v>8.8793360414414497</v>
      </c>
      <c r="H140">
        <v>2.9116820306635001</v>
      </c>
      <c r="I140">
        <v>25.3366673156941</v>
      </c>
      <c r="J140">
        <v>2.0501715373442799</v>
      </c>
      <c r="K140">
        <v>4480.03015244787</v>
      </c>
      <c r="L140">
        <v>4094.6260178319799</v>
      </c>
      <c r="M140">
        <v>68.615230932929606</v>
      </c>
      <c r="N140">
        <v>0.61664682405680105</v>
      </c>
      <c r="O140">
        <v>2.3335818511023501</v>
      </c>
      <c r="P140">
        <v>45.791925465838503</v>
      </c>
      <c r="Q140">
        <v>6.6275961416584997E-2</v>
      </c>
    </row>
    <row r="141" spans="1:17" x14ac:dyDescent="0.3">
      <c r="A141" t="s">
        <v>356</v>
      </c>
      <c r="B141" t="s">
        <v>357</v>
      </c>
      <c r="C141" t="s">
        <v>3161</v>
      </c>
      <c r="D141" t="s">
        <v>51</v>
      </c>
      <c r="E141">
        <v>69990.959700000007</v>
      </c>
      <c r="F141">
        <v>5723.8</v>
      </c>
      <c r="G141">
        <v>17.427379935150899</v>
      </c>
      <c r="H141">
        <v>-3.66267326513668</v>
      </c>
      <c r="I141">
        <v>3.3326472105587301</v>
      </c>
      <c r="J141">
        <v>1.04555706621585</v>
      </c>
      <c r="K141">
        <v>5944.5571401769203</v>
      </c>
      <c r="L141">
        <v>5396.08852992423</v>
      </c>
      <c r="M141">
        <v>46.382388226073303</v>
      </c>
      <c r="N141">
        <v>0.69616485630039904</v>
      </c>
      <c r="O141">
        <v>12.510919319333301</v>
      </c>
      <c r="P141">
        <v>50.041941910454</v>
      </c>
      <c r="Q141">
        <v>5.6165654129600999E-2</v>
      </c>
    </row>
    <row r="142" spans="1:17" x14ac:dyDescent="0.3">
      <c r="A142" t="s">
        <v>358</v>
      </c>
      <c r="B142" t="s">
        <v>359</v>
      </c>
      <c r="C142" t="s">
        <v>3171</v>
      </c>
      <c r="D142" t="s">
        <v>158</v>
      </c>
      <c r="E142">
        <v>69453.818621625003</v>
      </c>
      <c r="F142">
        <v>2378.4499999999998</v>
      </c>
      <c r="G142">
        <v>-23.104788051911498</v>
      </c>
      <c r="H142">
        <v>1.3955126290813999</v>
      </c>
      <c r="I142">
        <v>-10.0939453092492</v>
      </c>
      <c r="J142">
        <v>3.80978082128604</v>
      </c>
      <c r="K142">
        <v>2356.8383349628698</v>
      </c>
      <c r="L142">
        <v>2400.46909136254</v>
      </c>
      <c r="M142">
        <v>65.302573094935198</v>
      </c>
      <c r="N142">
        <v>0.75111847940394905</v>
      </c>
      <c r="O142">
        <v>13.2649414534675</v>
      </c>
      <c r="P142">
        <v>13.8504619214015</v>
      </c>
      <c r="Q142">
        <v>-2.6676887967878E-2</v>
      </c>
    </row>
    <row r="143" spans="1:17" x14ac:dyDescent="0.3">
      <c r="A143" t="s">
        <v>360</v>
      </c>
      <c r="B143" t="s">
        <v>361</v>
      </c>
      <c r="C143" t="s">
        <v>3169</v>
      </c>
      <c r="D143" t="s">
        <v>122</v>
      </c>
      <c r="E143">
        <v>68588</v>
      </c>
      <c r="F143">
        <v>844.05</v>
      </c>
      <c r="G143">
        <v>-0.77131862101061799</v>
      </c>
      <c r="H143">
        <v>-1.8922548051233098E-2</v>
      </c>
      <c r="I143">
        <v>-23.547878382448499</v>
      </c>
      <c r="J143">
        <v>2.1632201219440801</v>
      </c>
      <c r="K143">
        <v>880.48189851809695</v>
      </c>
      <c r="L143">
        <v>908.36245658984205</v>
      </c>
      <c r="M143">
        <v>58.865034537702698</v>
      </c>
      <c r="N143">
        <v>1.0696057625430899</v>
      </c>
      <c r="O143">
        <v>34.932764646644102</v>
      </c>
      <c r="P143">
        <v>27.039434075857901</v>
      </c>
      <c r="Q143">
        <v>-3.9176957041687999E-2</v>
      </c>
    </row>
    <row r="144" spans="1:17" x14ac:dyDescent="0.3">
      <c r="A144" t="s">
        <v>362</v>
      </c>
      <c r="B144" t="s">
        <v>363</v>
      </c>
      <c r="C144" t="s">
        <v>3163</v>
      </c>
      <c r="D144" t="s">
        <v>117</v>
      </c>
      <c r="E144">
        <v>68490.415710360001</v>
      </c>
      <c r="F144">
        <v>1446.65</v>
      </c>
      <c r="G144">
        <v>12.453370138116499</v>
      </c>
      <c r="H144">
        <v>1.9316539308723899</v>
      </c>
      <c r="I144">
        <v>8.1649266921427799</v>
      </c>
      <c r="J144">
        <v>3.4668805882979301</v>
      </c>
      <c r="K144">
        <v>1490.8042291962499</v>
      </c>
      <c r="L144">
        <v>1426.78422407012</v>
      </c>
      <c r="M144">
        <v>63.971595477393898</v>
      </c>
      <c r="N144">
        <v>0.81216627734903601</v>
      </c>
      <c r="O144">
        <v>24.736460097466502</v>
      </c>
      <c r="P144">
        <v>42.527093596059103</v>
      </c>
      <c r="Q144">
        <v>8.5899707466278993E-2</v>
      </c>
    </row>
    <row r="145" spans="1:17" x14ac:dyDescent="0.3">
      <c r="A145" t="s">
        <v>364</v>
      </c>
      <c r="B145" t="s">
        <v>365</v>
      </c>
      <c r="C145" t="s">
        <v>3159</v>
      </c>
      <c r="D145" t="s">
        <v>366</v>
      </c>
      <c r="E145">
        <v>68420.647165529997</v>
      </c>
      <c r="F145">
        <v>1900.8</v>
      </c>
      <c r="G145">
        <v>7.64879505625772</v>
      </c>
      <c r="H145">
        <v>17.997092626910401</v>
      </c>
      <c r="I145">
        <v>22.824571143470301</v>
      </c>
      <c r="J145">
        <v>6.9762661939300203</v>
      </c>
      <c r="K145">
        <v>1771.9306743730799</v>
      </c>
      <c r="L145">
        <v>1628.5998037568099</v>
      </c>
      <c r="M145">
        <v>71.197222695479795</v>
      </c>
      <c r="N145">
        <v>0.78537236247042996</v>
      </c>
      <c r="O145">
        <v>4.8085016835016798</v>
      </c>
      <c r="P145">
        <v>62.468481559040903</v>
      </c>
      <c r="Q145">
        <v>7.0369486688966004E-2</v>
      </c>
    </row>
    <row r="146" spans="1:17" x14ac:dyDescent="0.3">
      <c r="A146" t="s">
        <v>367</v>
      </c>
      <c r="B146" t="s">
        <v>368</v>
      </c>
      <c r="C146" t="s">
        <v>3171</v>
      </c>
      <c r="D146" t="s">
        <v>294</v>
      </c>
      <c r="E146">
        <v>67725.480747644993</v>
      </c>
      <c r="F146">
        <v>7791.1</v>
      </c>
      <c r="G146">
        <v>1.1476971482146301</v>
      </c>
      <c r="H146">
        <v>1.23170119199473</v>
      </c>
      <c r="I146">
        <v>-10.9101810581242</v>
      </c>
      <c r="J146">
        <v>3.53637261859609</v>
      </c>
      <c r="K146">
        <v>7957.32527953934</v>
      </c>
      <c r="L146">
        <v>7481.5102848010001</v>
      </c>
      <c r="M146">
        <v>55.457755528552497</v>
      </c>
      <c r="N146">
        <v>0.479975405363126</v>
      </c>
      <c r="O146">
        <v>27.517937133395701</v>
      </c>
      <c r="P146">
        <v>46.311737089201799</v>
      </c>
      <c r="Q146">
        <v>0.13340233451062</v>
      </c>
    </row>
    <row r="147" spans="1:17" x14ac:dyDescent="0.3">
      <c r="A147" t="s">
        <v>369</v>
      </c>
      <c r="B147" t="s">
        <v>370</v>
      </c>
      <c r="C147" t="s">
        <v>3157</v>
      </c>
      <c r="D147" t="s">
        <v>40</v>
      </c>
      <c r="E147">
        <v>67149.66</v>
      </c>
      <c r="F147">
        <v>375.5</v>
      </c>
      <c r="G147">
        <v>40.286572844232602</v>
      </c>
      <c r="H147">
        <v>2.1576616374071702</v>
      </c>
      <c r="I147">
        <v>7.0511390963737899</v>
      </c>
      <c r="J147">
        <v>2.5013608669589198</v>
      </c>
      <c r="K147">
        <v>382.08399405706598</v>
      </c>
      <c r="L147">
        <v>361.04970444209999</v>
      </c>
      <c r="M147">
        <v>61.5770555100938</v>
      </c>
      <c r="N147">
        <v>0.27002431949315497</v>
      </c>
      <c r="O147">
        <v>24.5805592543275</v>
      </c>
      <c r="P147">
        <v>69.5642357191239</v>
      </c>
      <c r="Q147">
        <v>0.11356276618743499</v>
      </c>
    </row>
    <row r="148" spans="1:17" x14ac:dyDescent="0.3">
      <c r="A148" t="s">
        <v>371</v>
      </c>
      <c r="B148" t="s">
        <v>372</v>
      </c>
      <c r="C148" t="s">
        <v>3157</v>
      </c>
      <c r="D148" t="s">
        <v>373</v>
      </c>
      <c r="E148">
        <v>66596.055701370002</v>
      </c>
      <c r="F148">
        <v>700.35</v>
      </c>
      <c r="G148">
        <v>-31.718753226683202</v>
      </c>
      <c r="H148">
        <v>-4.2547491001482101</v>
      </c>
      <c r="I148">
        <v>-10.6293404201074</v>
      </c>
      <c r="J148">
        <v>2.6187646066336598</v>
      </c>
      <c r="K148">
        <v>726.31739597276396</v>
      </c>
      <c r="L148">
        <v>737.91479321592794</v>
      </c>
      <c r="M148">
        <v>48.613691060004101</v>
      </c>
      <c r="N148">
        <v>1.03448424070175</v>
      </c>
      <c r="O148">
        <v>16.7130720354108</v>
      </c>
      <c r="P148">
        <v>8.0870437533760295</v>
      </c>
      <c r="Q148">
        <v>-0.13749850241624401</v>
      </c>
    </row>
    <row r="149" spans="1:17" x14ac:dyDescent="0.3">
      <c r="A149" t="s">
        <v>374</v>
      </c>
      <c r="B149" t="s">
        <v>375</v>
      </c>
      <c r="C149" t="s">
        <v>3166</v>
      </c>
      <c r="D149" t="s">
        <v>83</v>
      </c>
      <c r="E149">
        <v>66058.949712479996</v>
      </c>
      <c r="F149">
        <v>314.89999999999998</v>
      </c>
      <c r="G149">
        <v>28.242467109283499</v>
      </c>
      <c r="H149">
        <v>-1.56945551387902</v>
      </c>
      <c r="I149">
        <v>21.190122080196101</v>
      </c>
      <c r="J149">
        <v>0.49737770051874503</v>
      </c>
      <c r="K149">
        <v>317.275964011795</v>
      </c>
      <c r="L149">
        <v>283.36180335285502</v>
      </c>
      <c r="M149">
        <v>58.391396909567703</v>
      </c>
      <c r="N149">
        <v>1.3274840277656099</v>
      </c>
      <c r="O149">
        <v>14.6236900603366</v>
      </c>
      <c r="P149">
        <v>68.081131571924104</v>
      </c>
    </row>
    <row r="150" spans="1:17" x14ac:dyDescent="0.3">
      <c r="A150" t="s">
        <v>376</v>
      </c>
      <c r="B150" t="s">
        <v>377</v>
      </c>
      <c r="C150" t="s">
        <v>3157</v>
      </c>
      <c r="D150" t="s">
        <v>24</v>
      </c>
      <c r="E150">
        <v>65330.064885188003</v>
      </c>
      <c r="F150">
        <v>20.78</v>
      </c>
      <c r="G150">
        <v>-1.00537627284831</v>
      </c>
      <c r="H150">
        <v>-3.7631417160869698</v>
      </c>
      <c r="I150">
        <v>-17.564181287876501</v>
      </c>
      <c r="J150">
        <v>1.09171322368618</v>
      </c>
      <c r="K150">
        <v>21.765725938631402</v>
      </c>
      <c r="L150">
        <v>22.596639260080501</v>
      </c>
      <c r="M150">
        <v>54.421521775958801</v>
      </c>
      <c r="N150">
        <v>0.87890828023399403</v>
      </c>
      <c r="O150">
        <v>58.084696823869002</v>
      </c>
      <c r="P150">
        <v>24.431137724550901</v>
      </c>
      <c r="Q150">
        <v>4.9135957692658001E-2</v>
      </c>
    </row>
    <row r="151" spans="1:17" x14ac:dyDescent="0.3">
      <c r="A151" t="s">
        <v>378</v>
      </c>
      <c r="B151" t="s">
        <v>379</v>
      </c>
      <c r="C151" t="s">
        <v>3157</v>
      </c>
      <c r="D151" t="s">
        <v>380</v>
      </c>
      <c r="E151">
        <v>63417.732255344898</v>
      </c>
      <c r="F151">
        <v>4872.05</v>
      </c>
      <c r="G151">
        <v>116.96730073227999</v>
      </c>
      <c r="H151">
        <v>13.2520026715589</v>
      </c>
      <c r="I151">
        <v>65.034944911704997</v>
      </c>
      <c r="J151">
        <v>7.1589872406633397</v>
      </c>
      <c r="K151">
        <v>3925.96190749779</v>
      </c>
      <c r="L151">
        <v>2949.8917178606298</v>
      </c>
      <c r="M151">
        <v>69.310379493211897</v>
      </c>
      <c r="N151">
        <v>0.72435638180792306</v>
      </c>
      <c r="O151">
        <v>2.4168471177430302</v>
      </c>
      <c r="P151">
        <v>163.35405405405399</v>
      </c>
      <c r="Q151">
        <v>0.20883002336901199</v>
      </c>
    </row>
    <row r="152" spans="1:17" x14ac:dyDescent="0.3">
      <c r="A152" t="s">
        <v>381</v>
      </c>
      <c r="B152" t="s">
        <v>382</v>
      </c>
      <c r="C152" t="s">
        <v>3167</v>
      </c>
      <c r="D152" t="s">
        <v>196</v>
      </c>
      <c r="E152">
        <v>63312.308497835998</v>
      </c>
      <c r="F152">
        <v>215.9</v>
      </c>
      <c r="G152">
        <v>3.24488827741623</v>
      </c>
      <c r="H152">
        <v>-2.18787268968756</v>
      </c>
      <c r="I152">
        <v>2.7262237346873501</v>
      </c>
      <c r="J152">
        <v>2.61316874302076</v>
      </c>
      <c r="K152">
        <v>225.62585693685901</v>
      </c>
      <c r="L152">
        <v>215.543041369744</v>
      </c>
      <c r="M152">
        <v>54.659761922820401</v>
      </c>
      <c r="N152">
        <v>0.87789874337761797</v>
      </c>
      <c r="O152">
        <v>22.579898100972599</v>
      </c>
      <c r="P152">
        <v>37.035861631228101</v>
      </c>
      <c r="Q152">
        <v>4.0316103226464998E-2</v>
      </c>
    </row>
    <row r="153" spans="1:17" x14ac:dyDescent="0.3">
      <c r="A153" t="s">
        <v>383</v>
      </c>
      <c r="B153" t="s">
        <v>384</v>
      </c>
      <c r="C153" t="s">
        <v>3167</v>
      </c>
      <c r="D153" t="s">
        <v>173</v>
      </c>
      <c r="E153">
        <v>62797.987389374997</v>
      </c>
      <c r="F153">
        <v>14353.85</v>
      </c>
      <c r="G153">
        <v>189.341231166276</v>
      </c>
      <c r="H153">
        <v>8.0507025609393104</v>
      </c>
      <c r="I153">
        <v>52.9718770967105</v>
      </c>
      <c r="J153">
        <v>8.5609623603660499</v>
      </c>
      <c r="K153">
        <v>13701.8925904929</v>
      </c>
      <c r="L153">
        <v>10820.114864106599</v>
      </c>
      <c r="M153">
        <v>64.147566073290704</v>
      </c>
      <c r="N153">
        <v>1.04222045392136</v>
      </c>
      <c r="O153">
        <v>15.2997279475541</v>
      </c>
      <c r="P153">
        <v>233.82987382987301</v>
      </c>
      <c r="Q153">
        <v>0.18949985003790601</v>
      </c>
    </row>
    <row r="154" spans="1:17" x14ac:dyDescent="0.3">
      <c r="A154" t="s">
        <v>385</v>
      </c>
      <c r="B154" t="s">
        <v>386</v>
      </c>
      <c r="C154" t="s">
        <v>3161</v>
      </c>
      <c r="D154" t="s">
        <v>51</v>
      </c>
      <c r="E154">
        <v>61931.196925509998</v>
      </c>
      <c r="F154">
        <v>28314</v>
      </c>
      <c r="G154">
        <v>-5.6616964627443496</v>
      </c>
      <c r="H154">
        <v>6.2575240117978899</v>
      </c>
      <c r="I154">
        <v>1.5164851064095299</v>
      </c>
      <c r="J154">
        <v>2.75092954305059</v>
      </c>
      <c r="K154">
        <v>28736.019919303399</v>
      </c>
      <c r="L154">
        <v>27409.0746874859</v>
      </c>
      <c r="M154">
        <v>56.7936167880843</v>
      </c>
      <c r="N154">
        <v>0.750099487557915</v>
      </c>
      <c r="O154">
        <v>7.7947305220032499</v>
      </c>
      <c r="P154">
        <v>28.6999999999999</v>
      </c>
      <c r="Q154">
        <v>3.4969754079345002E-2</v>
      </c>
    </row>
    <row r="155" spans="1:17" x14ac:dyDescent="0.3">
      <c r="A155" t="s">
        <v>387</v>
      </c>
      <c r="B155" t="s">
        <v>388</v>
      </c>
      <c r="C155" t="s">
        <v>3168</v>
      </c>
      <c r="D155" t="s">
        <v>99</v>
      </c>
      <c r="E155">
        <v>61221.779513235</v>
      </c>
      <c r="F155">
        <v>516.25</v>
      </c>
      <c r="G155">
        <v>-34.355490226908302</v>
      </c>
      <c r="H155">
        <v>-6.26431431753951</v>
      </c>
      <c r="I155">
        <v>-7.85195156313375</v>
      </c>
      <c r="J155">
        <v>-3.7938934102230601</v>
      </c>
      <c r="K155">
        <v>559.33900684086404</v>
      </c>
      <c r="L155">
        <v>552.62233943998694</v>
      </c>
      <c r="M155">
        <v>35.996922017364099</v>
      </c>
      <c r="N155">
        <v>0.66669219439094995</v>
      </c>
      <c r="O155">
        <v>21.9370460048426</v>
      </c>
      <c r="P155">
        <v>17.596810933940699</v>
      </c>
      <c r="Q155">
        <v>-9.0106517970901995E-2</v>
      </c>
    </row>
    <row r="156" spans="1:17" x14ac:dyDescent="0.3">
      <c r="A156" t="s">
        <v>389</v>
      </c>
      <c r="B156" t="s">
        <v>390</v>
      </c>
      <c r="C156" t="s">
        <v>3167</v>
      </c>
      <c r="D156" t="s">
        <v>391</v>
      </c>
      <c r="E156">
        <v>59498.750773649997</v>
      </c>
      <c r="F156">
        <v>4676.75</v>
      </c>
      <c r="G156">
        <v>-17.025947315520799</v>
      </c>
      <c r="H156">
        <v>-9.5836630422752194</v>
      </c>
      <c r="I156">
        <v>-19.379160565006199</v>
      </c>
      <c r="J156">
        <v>7.3809648509290202</v>
      </c>
      <c r="K156">
        <v>4956.3124280718603</v>
      </c>
      <c r="L156">
        <v>4923.52661305529</v>
      </c>
      <c r="M156">
        <v>57.912345544032199</v>
      </c>
      <c r="N156">
        <v>1.66384019372337</v>
      </c>
      <c r="O156">
        <v>38.130111722884401</v>
      </c>
      <c r="P156">
        <v>29.873646209386202</v>
      </c>
      <c r="Q156">
        <v>8.3523425951080005E-2</v>
      </c>
    </row>
    <row r="157" spans="1:17" x14ac:dyDescent="0.3">
      <c r="A157" t="s">
        <v>392</v>
      </c>
      <c r="B157" t="s">
        <v>393</v>
      </c>
      <c r="C157" t="s">
        <v>3164</v>
      </c>
      <c r="D157" t="s">
        <v>117</v>
      </c>
      <c r="E157">
        <v>59003.205403139997</v>
      </c>
      <c r="F157">
        <v>723.05</v>
      </c>
      <c r="G157">
        <v>35.111861096184803</v>
      </c>
      <c r="H157">
        <v>-5.2320267490267804</v>
      </c>
      <c r="I157">
        <v>-5.3375181034875903</v>
      </c>
      <c r="J157">
        <v>5.5549793664847504</v>
      </c>
      <c r="K157">
        <v>723.52240790123506</v>
      </c>
      <c r="L157">
        <v>688.72496954189398</v>
      </c>
      <c r="M157">
        <v>64.967405282849001</v>
      </c>
      <c r="N157">
        <v>0.57213546575400398</v>
      </c>
      <c r="O157">
        <v>17.280962589032502</v>
      </c>
      <c r="P157">
        <v>62.3919146546883</v>
      </c>
      <c r="Q157">
        <v>0.163373469463753</v>
      </c>
    </row>
    <row r="158" spans="1:17" x14ac:dyDescent="0.3">
      <c r="A158" t="s">
        <v>394</v>
      </c>
      <c r="B158" t="s">
        <v>395</v>
      </c>
      <c r="C158" t="s">
        <v>3171</v>
      </c>
      <c r="D158" t="s">
        <v>396</v>
      </c>
      <c r="E158">
        <v>57751.173679500003</v>
      </c>
      <c r="F158">
        <v>894.25</v>
      </c>
      <c r="G158">
        <v>1.24598261871197</v>
      </c>
      <c r="H158">
        <v>0.64410615576814001</v>
      </c>
      <c r="I158">
        <v>22.635829430020401</v>
      </c>
      <c r="J158">
        <v>3.4011706037730098</v>
      </c>
      <c r="K158">
        <v>907.17670607768798</v>
      </c>
      <c r="L158">
        <v>844.91796254659801</v>
      </c>
      <c r="M158">
        <v>60.616610584554799</v>
      </c>
      <c r="N158">
        <v>0.46184373027993503</v>
      </c>
      <c r="O158">
        <v>32.736930388593798</v>
      </c>
      <c r="P158">
        <v>56.173594132029301</v>
      </c>
      <c r="Q158">
        <v>0.15223216032672801</v>
      </c>
    </row>
    <row r="159" spans="1:17" x14ac:dyDescent="0.3">
      <c r="A159" t="s">
        <v>397</v>
      </c>
      <c r="B159" t="s">
        <v>398</v>
      </c>
      <c r="C159" t="s">
        <v>3168</v>
      </c>
      <c r="D159" t="s">
        <v>291</v>
      </c>
      <c r="E159">
        <v>57502.804540899997</v>
      </c>
      <c r="F159">
        <v>1766.95</v>
      </c>
      <c r="G159">
        <v>92.534292606751706</v>
      </c>
      <c r="H159">
        <v>-1.6630883676263299</v>
      </c>
      <c r="I159">
        <v>18.686808687305501</v>
      </c>
      <c r="J159">
        <v>2.2542652460269901</v>
      </c>
      <c r="K159">
        <v>1751.38714500015</v>
      </c>
      <c r="L159">
        <v>1484.58285824264</v>
      </c>
      <c r="M159">
        <v>51.114699424317202</v>
      </c>
      <c r="N159">
        <v>0.964828122288798</v>
      </c>
      <c r="O159">
        <v>10.0710263448315</v>
      </c>
      <c r="P159">
        <v>117.83270665105</v>
      </c>
      <c r="Q159">
        <v>2.8901682296148999E-2</v>
      </c>
    </row>
    <row r="160" spans="1:17" x14ac:dyDescent="0.3">
      <c r="A160" t="s">
        <v>399</v>
      </c>
      <c r="B160" t="s">
        <v>400</v>
      </c>
      <c r="C160" t="s">
        <v>3167</v>
      </c>
      <c r="D160" t="s">
        <v>264</v>
      </c>
      <c r="E160">
        <v>57285.124831649999</v>
      </c>
      <c r="F160">
        <v>5101.7</v>
      </c>
      <c r="G160">
        <v>52.5111153548036</v>
      </c>
      <c r="H160">
        <v>1.12418256650228</v>
      </c>
      <c r="I160">
        <v>3.4061901744088399</v>
      </c>
      <c r="J160">
        <v>2.2498017268593302</v>
      </c>
      <c r="K160">
        <v>5011.5053809532001</v>
      </c>
      <c r="L160">
        <v>4515.91134824661</v>
      </c>
      <c r="M160">
        <v>50.862812440789703</v>
      </c>
      <c r="N160">
        <v>0.93565602560597605</v>
      </c>
      <c r="O160">
        <v>14.470666640531499</v>
      </c>
      <c r="P160">
        <v>104.047595240475</v>
      </c>
      <c r="Q160">
        <v>0.140383710086772</v>
      </c>
    </row>
    <row r="161" spans="1:17" x14ac:dyDescent="0.3">
      <c r="A161" t="s">
        <v>401</v>
      </c>
      <c r="B161" t="s">
        <v>402</v>
      </c>
      <c r="C161" t="s">
        <v>3158</v>
      </c>
      <c r="D161" t="s">
        <v>27</v>
      </c>
      <c r="E161">
        <v>56944.750194879998</v>
      </c>
      <c r="F161">
        <v>8.0500000000000007</v>
      </c>
      <c r="G161">
        <v>-66.573108781014</v>
      </c>
      <c r="H161">
        <v>-13.971412355009999</v>
      </c>
      <c r="I161">
        <v>-43.585745486365902</v>
      </c>
      <c r="J161">
        <v>5.4441427471679296</v>
      </c>
      <c r="K161">
        <v>10.311837792190801</v>
      </c>
      <c r="L161">
        <v>12.747226561630001</v>
      </c>
      <c r="M161">
        <v>45.671408937635398</v>
      </c>
      <c r="N161">
        <v>0.91791012965662699</v>
      </c>
      <c r="O161">
        <v>138.26086956521701</v>
      </c>
      <c r="P161">
        <v>6.2005277044854896</v>
      </c>
      <c r="Q161">
        <v>-1.0872278610161001E-2</v>
      </c>
    </row>
    <row r="162" spans="1:17" x14ac:dyDescent="0.3">
      <c r="A162" t="s">
        <v>403</v>
      </c>
      <c r="B162" t="s">
        <v>404</v>
      </c>
      <c r="C162" t="s">
        <v>3157</v>
      </c>
      <c r="D162" t="s">
        <v>405</v>
      </c>
      <c r="E162">
        <v>56574.247696140003</v>
      </c>
      <c r="F162">
        <v>934.05</v>
      </c>
      <c r="G162">
        <v>237.303953757003</v>
      </c>
      <c r="H162">
        <v>32.180068969328602</v>
      </c>
      <c r="I162">
        <v>48.4088662022967</v>
      </c>
      <c r="J162">
        <v>1.77416889672394</v>
      </c>
      <c r="K162">
        <v>834.81108574624398</v>
      </c>
      <c r="L162">
        <v>629.37329342681096</v>
      </c>
      <c r="M162">
        <v>55.143660083526498</v>
      </c>
      <c r="N162">
        <v>0.94635566347637401</v>
      </c>
      <c r="O162">
        <v>13.9125314490659</v>
      </c>
      <c r="P162">
        <v>274.33122933573702</v>
      </c>
      <c r="Q162">
        <v>0.144831037309408</v>
      </c>
    </row>
    <row r="163" spans="1:17" x14ac:dyDescent="0.3">
      <c r="A163" t="s">
        <v>406</v>
      </c>
      <c r="B163" t="s">
        <v>407</v>
      </c>
      <c r="C163" t="s">
        <v>3157</v>
      </c>
      <c r="D163" t="s">
        <v>141</v>
      </c>
      <c r="E163">
        <v>56416.181178940002</v>
      </c>
      <c r="F163">
        <v>205.98</v>
      </c>
      <c r="G163">
        <v>218.60414753667499</v>
      </c>
      <c r="H163">
        <v>-3.8475405248913899</v>
      </c>
      <c r="I163">
        <v>14.321375524656</v>
      </c>
      <c r="J163">
        <v>-0.36908102335021298</v>
      </c>
      <c r="K163">
        <v>218.798940071982</v>
      </c>
      <c r="L163">
        <v>188.626298418235</v>
      </c>
      <c r="M163">
        <v>52.3166228904715</v>
      </c>
      <c r="N163">
        <v>0.48029642129378303</v>
      </c>
      <c r="O163">
        <v>50.500048548402702</v>
      </c>
      <c r="P163">
        <v>340.12820512820502</v>
      </c>
    </row>
    <row r="164" spans="1:17" x14ac:dyDescent="0.3">
      <c r="A164" t="s">
        <v>408</v>
      </c>
      <c r="B164" t="s">
        <v>409</v>
      </c>
      <c r="C164" t="s">
        <v>3163</v>
      </c>
      <c r="D164" t="s">
        <v>199</v>
      </c>
      <c r="E164">
        <v>56021.166356649999</v>
      </c>
      <c r="F164">
        <v>949.5</v>
      </c>
      <c r="G164">
        <v>38.238510471038403</v>
      </c>
      <c r="H164">
        <v>-4.2039857596361099</v>
      </c>
      <c r="I164">
        <v>23.0592615981611</v>
      </c>
      <c r="J164">
        <v>0.48813222476797302</v>
      </c>
      <c r="K164">
        <v>1007.54084206551</v>
      </c>
      <c r="L164">
        <v>912.87622876446096</v>
      </c>
      <c r="M164">
        <v>53.7824987926452</v>
      </c>
      <c r="N164">
        <v>0.44130009534835202</v>
      </c>
      <c r="O164">
        <v>32.174828857293299</v>
      </c>
      <c r="P164">
        <v>63.848144952545297</v>
      </c>
      <c r="Q164">
        <v>8.6952494396452001E-2</v>
      </c>
    </row>
    <row r="165" spans="1:17" x14ac:dyDescent="0.3">
      <c r="A165" t="s">
        <v>410</v>
      </c>
      <c r="B165" t="s">
        <v>411</v>
      </c>
      <c r="C165" t="s">
        <v>3157</v>
      </c>
      <c r="D165" t="s">
        <v>32</v>
      </c>
      <c r="E165">
        <v>55798.456807392002</v>
      </c>
      <c r="F165">
        <v>46.66</v>
      </c>
      <c r="G165">
        <v>-0.92927421398765997</v>
      </c>
      <c r="H165">
        <v>1.1986463274555199</v>
      </c>
      <c r="I165">
        <v>-19.2036649183771</v>
      </c>
      <c r="J165">
        <v>2.4161876451848898</v>
      </c>
      <c r="K165">
        <v>47.323928213206599</v>
      </c>
      <c r="L165">
        <v>48.701555838638001</v>
      </c>
      <c r="M165">
        <v>60.155592523850899</v>
      </c>
      <c r="N165">
        <v>1.1114736376951699</v>
      </c>
      <c r="O165">
        <v>51.414487783969101</v>
      </c>
      <c r="P165">
        <v>27.138964577656601</v>
      </c>
      <c r="Q165">
        <v>0.114967073480005</v>
      </c>
    </row>
    <row r="166" spans="1:17" x14ac:dyDescent="0.3">
      <c r="A166" t="s">
        <v>412</v>
      </c>
      <c r="B166" t="s">
        <v>413</v>
      </c>
      <c r="C166" t="s">
        <v>3163</v>
      </c>
      <c r="D166" t="s">
        <v>414</v>
      </c>
      <c r="E166">
        <v>55475.267428350002</v>
      </c>
      <c r="F166">
        <v>2866.6</v>
      </c>
      <c r="G166">
        <v>-12.6689653851448</v>
      </c>
      <c r="H166">
        <v>2.7584533268070799</v>
      </c>
      <c r="I166">
        <v>8.7862253705053508</v>
      </c>
      <c r="J166">
        <v>-0.35015350694557901</v>
      </c>
      <c r="K166">
        <v>2953.9717567604098</v>
      </c>
      <c r="L166">
        <v>2836.9647643509802</v>
      </c>
      <c r="M166">
        <v>46.274356355527203</v>
      </c>
      <c r="N166">
        <v>0.61370122769519797</v>
      </c>
      <c r="O166">
        <v>17.7352961696783</v>
      </c>
      <c r="P166">
        <v>30.668246877563998</v>
      </c>
      <c r="Q166">
        <v>5.9467802868839997E-3</v>
      </c>
    </row>
    <row r="167" spans="1:17" x14ac:dyDescent="0.3">
      <c r="A167" t="s">
        <v>415</v>
      </c>
      <c r="B167" t="s">
        <v>416</v>
      </c>
      <c r="C167" t="s">
        <v>3163</v>
      </c>
      <c r="D167" t="s">
        <v>199</v>
      </c>
      <c r="E167">
        <v>55258.817973450001</v>
      </c>
      <c r="F167">
        <v>3504.65</v>
      </c>
      <c r="G167">
        <v>1.81439029454933</v>
      </c>
      <c r="H167">
        <v>-6.6251893646671602</v>
      </c>
      <c r="I167">
        <v>-16.7987469652263</v>
      </c>
      <c r="J167">
        <v>1.9095412910718299</v>
      </c>
      <c r="K167">
        <v>3785.11996863589</v>
      </c>
      <c r="L167">
        <v>3729.9813943426798</v>
      </c>
      <c r="M167">
        <v>41.468311534491697</v>
      </c>
      <c r="N167">
        <v>1.1950726644627101</v>
      </c>
      <c r="O167">
        <v>41.269456293781097</v>
      </c>
      <c r="P167">
        <v>29.691374014728101</v>
      </c>
      <c r="Q167">
        <v>9.3368909369485997E-2</v>
      </c>
    </row>
    <row r="168" spans="1:17" x14ac:dyDescent="0.3">
      <c r="A168" t="s">
        <v>417</v>
      </c>
      <c r="B168" t="s">
        <v>418</v>
      </c>
      <c r="C168" t="s">
        <v>3156</v>
      </c>
      <c r="D168" t="s">
        <v>257</v>
      </c>
      <c r="E168">
        <v>55023.790972409901</v>
      </c>
      <c r="F168">
        <v>5143.1000000000004</v>
      </c>
      <c r="G168">
        <v>-4.1031000804740003</v>
      </c>
      <c r="H168">
        <v>3.64772884489454</v>
      </c>
      <c r="I168">
        <v>5.6616958302219196</v>
      </c>
      <c r="J168">
        <v>1.0096363933067301</v>
      </c>
      <c r="K168">
        <v>5234.2452200528096</v>
      </c>
      <c r="L168">
        <v>5089.6345161843801</v>
      </c>
      <c r="M168">
        <v>57.358205830253503</v>
      </c>
      <c r="N168">
        <v>0.68930687231742005</v>
      </c>
      <c r="O168">
        <v>16.661157667554502</v>
      </c>
      <c r="P168">
        <v>22.454761904761899</v>
      </c>
      <c r="Q168">
        <v>-3.0970330159901999E-2</v>
      </c>
    </row>
    <row r="169" spans="1:17" x14ac:dyDescent="0.3">
      <c r="A169" t="s">
        <v>419</v>
      </c>
      <c r="B169" t="s">
        <v>420</v>
      </c>
      <c r="C169" t="s">
        <v>3156</v>
      </c>
      <c r="D169" t="s">
        <v>21</v>
      </c>
      <c r="E169">
        <v>54828.873143719997</v>
      </c>
      <c r="F169">
        <v>2839.15</v>
      </c>
      <c r="G169">
        <v>4.2216428824503502</v>
      </c>
      <c r="H169">
        <v>0.84859261693425903</v>
      </c>
      <c r="I169">
        <v>15.648739101196799</v>
      </c>
      <c r="J169">
        <v>-3.5571029037920701</v>
      </c>
      <c r="K169">
        <v>2947.7108054312198</v>
      </c>
      <c r="L169">
        <v>2714.3942905877898</v>
      </c>
      <c r="M169">
        <v>40.9237834429779</v>
      </c>
      <c r="N169">
        <v>0.70150099630382101</v>
      </c>
      <c r="O169">
        <v>12.2800838279062</v>
      </c>
      <c r="P169">
        <v>32.416864885033299</v>
      </c>
      <c r="Q169">
        <v>-4.9956407454760002E-2</v>
      </c>
    </row>
    <row r="170" spans="1:17" x14ac:dyDescent="0.3">
      <c r="A170" t="s">
        <v>421</v>
      </c>
      <c r="B170" t="s">
        <v>422</v>
      </c>
      <c r="C170" t="s">
        <v>3170</v>
      </c>
      <c r="D170" t="s">
        <v>136</v>
      </c>
      <c r="E170">
        <v>54057.603729900002</v>
      </c>
      <c r="F170">
        <v>1515.35</v>
      </c>
      <c r="G170">
        <v>22.579216176275001</v>
      </c>
      <c r="H170">
        <v>-7.5914753880563</v>
      </c>
      <c r="I170">
        <v>-6.6345435277109104</v>
      </c>
      <c r="J170">
        <v>-3.28435299380219</v>
      </c>
      <c r="K170">
        <v>1642.1495154102599</v>
      </c>
      <c r="L170">
        <v>1561.1319341144599</v>
      </c>
      <c r="M170">
        <v>41.993425300779599</v>
      </c>
      <c r="N170">
        <v>1.2501565349982899</v>
      </c>
      <c r="O170">
        <v>36.503118091529998</v>
      </c>
      <c r="P170">
        <v>52.2964824120602</v>
      </c>
      <c r="Q170">
        <v>0.13935601861088401</v>
      </c>
    </row>
    <row r="171" spans="1:17" x14ac:dyDescent="0.3">
      <c r="A171" t="s">
        <v>423</v>
      </c>
      <c r="B171" t="s">
        <v>424</v>
      </c>
      <c r="C171" t="s">
        <v>3157</v>
      </c>
      <c r="D171" t="s">
        <v>405</v>
      </c>
      <c r="E171">
        <v>53705.929541197998</v>
      </c>
      <c r="F171">
        <v>203.27</v>
      </c>
      <c r="G171">
        <v>-7.9075732332182103</v>
      </c>
      <c r="H171">
        <v>-8.2212394534974393</v>
      </c>
      <c r="I171">
        <v>-16.004531496861699</v>
      </c>
      <c r="J171">
        <v>-4.7384368547665101</v>
      </c>
      <c r="K171">
        <v>216.84172239208399</v>
      </c>
      <c r="L171">
        <v>210.347235377495</v>
      </c>
      <c r="M171">
        <v>46.241707635415203</v>
      </c>
      <c r="N171">
        <v>1.60494014347551</v>
      </c>
      <c r="O171">
        <v>21.464062576868098</v>
      </c>
      <c r="P171">
        <v>31.141935483870899</v>
      </c>
      <c r="Q171">
        <v>8.8238692019435003E-2</v>
      </c>
    </row>
    <row r="172" spans="1:17" x14ac:dyDescent="0.3">
      <c r="A172" t="s">
        <v>425</v>
      </c>
      <c r="B172" t="s">
        <v>426</v>
      </c>
      <c r="C172" t="s">
        <v>3157</v>
      </c>
      <c r="D172" t="s">
        <v>54</v>
      </c>
      <c r="E172">
        <v>53149.535256875002</v>
      </c>
      <c r="F172">
        <v>4727.55</v>
      </c>
      <c r="G172">
        <v>16.866633500353199</v>
      </c>
      <c r="H172">
        <v>-7.6888777115181899</v>
      </c>
      <c r="I172">
        <v>-3.4507681991229</v>
      </c>
      <c r="J172">
        <v>-0.75687188440190001</v>
      </c>
      <c r="K172">
        <v>4865.18020974725</v>
      </c>
      <c r="L172">
        <v>4401.6225916721996</v>
      </c>
      <c r="M172">
        <v>44.706150027279698</v>
      </c>
      <c r="N172">
        <v>0.62862581009593299</v>
      </c>
      <c r="O172">
        <v>17.097651003162301</v>
      </c>
      <c r="P172">
        <v>52.229073755051402</v>
      </c>
      <c r="Q172">
        <v>8.8184427914456007E-2</v>
      </c>
    </row>
    <row r="173" spans="1:17" hidden="1" x14ac:dyDescent="0.3">
      <c r="A173" t="s">
        <v>427</v>
      </c>
      <c r="B173" t="s">
        <v>428</v>
      </c>
      <c r="C173" t="s">
        <v>3172</v>
      </c>
      <c r="D173" t="s">
        <v>102</v>
      </c>
      <c r="E173">
        <v>53132.987181119999</v>
      </c>
      <c r="F173">
        <v>1093.0999999999999</v>
      </c>
      <c r="G173">
        <v>5.4505935421523199</v>
      </c>
      <c r="H173">
        <v>15.6528699474708</v>
      </c>
      <c r="I173">
        <v>21.641345680401098</v>
      </c>
      <c r="J173">
        <v>18.697442599077</v>
      </c>
      <c r="M173">
        <v>78.438945739007096</v>
      </c>
      <c r="O173">
        <v>15.9957917848321</v>
      </c>
      <c r="P173">
        <v>36.279765615259898</v>
      </c>
    </row>
    <row r="174" spans="1:17" x14ac:dyDescent="0.3">
      <c r="A174" t="s">
        <v>429</v>
      </c>
      <c r="B174" t="s">
        <v>430</v>
      </c>
      <c r="C174" t="s">
        <v>3164</v>
      </c>
      <c r="D174" t="s">
        <v>353</v>
      </c>
      <c r="E174">
        <v>53107.476789114997</v>
      </c>
      <c r="F174">
        <v>995.75</v>
      </c>
      <c r="G174">
        <v>61.896483337293802</v>
      </c>
      <c r="H174">
        <v>5.7411268215400604</v>
      </c>
      <c r="I174">
        <v>37.724431946016097</v>
      </c>
      <c r="J174">
        <v>5.9957933319042196</v>
      </c>
      <c r="K174">
        <v>915.53633956416695</v>
      </c>
      <c r="L174">
        <v>755.75714674341896</v>
      </c>
      <c r="M174">
        <v>69.3216848827104</v>
      </c>
      <c r="N174">
        <v>0.50343065043217805</v>
      </c>
      <c r="O174">
        <v>4.4438865177002196</v>
      </c>
      <c r="P174">
        <v>92.285410833252797</v>
      </c>
    </row>
    <row r="175" spans="1:17" x14ac:dyDescent="0.3">
      <c r="A175" t="s">
        <v>431</v>
      </c>
      <c r="B175" t="s">
        <v>432</v>
      </c>
      <c r="C175" t="s">
        <v>3166</v>
      </c>
      <c r="D175" t="s">
        <v>433</v>
      </c>
      <c r="E175">
        <v>52304.873304059998</v>
      </c>
      <c r="F175">
        <v>848.75</v>
      </c>
      <c r="G175">
        <v>-10.463012624831901</v>
      </c>
      <c r="H175">
        <v>-0.68782354841822502</v>
      </c>
      <c r="I175">
        <v>-23.829088951802799</v>
      </c>
      <c r="J175">
        <v>2.4651220373365401</v>
      </c>
      <c r="K175">
        <v>888.19867834578702</v>
      </c>
      <c r="L175">
        <v>922.79932812079699</v>
      </c>
      <c r="M175">
        <v>59.649946776511101</v>
      </c>
      <c r="N175">
        <v>0.83978020922934804</v>
      </c>
      <c r="O175">
        <v>39.027982326951303</v>
      </c>
      <c r="P175">
        <v>16.907713498622499</v>
      </c>
      <c r="Q175">
        <v>1.217147542844E-2</v>
      </c>
    </row>
    <row r="176" spans="1:17" x14ac:dyDescent="0.3">
      <c r="A176" t="s">
        <v>434</v>
      </c>
      <c r="B176" t="s">
        <v>435</v>
      </c>
      <c r="C176" t="s">
        <v>3156</v>
      </c>
      <c r="D176" t="s">
        <v>21</v>
      </c>
      <c r="E176">
        <v>52241.218348549999</v>
      </c>
      <c r="F176">
        <v>7853.35</v>
      </c>
      <c r="G176">
        <v>29.6667153486103</v>
      </c>
      <c r="H176">
        <v>11.3306051385429</v>
      </c>
      <c r="I176">
        <v>69.206676826638997</v>
      </c>
      <c r="J176">
        <v>2.25893603339297</v>
      </c>
      <c r="K176">
        <v>7122.1913873440999</v>
      </c>
      <c r="L176">
        <v>6211.63142806633</v>
      </c>
      <c r="M176">
        <v>69.031732725767398</v>
      </c>
      <c r="N176">
        <v>1.12068158538372</v>
      </c>
      <c r="O176">
        <v>1.2306849943017799</v>
      </c>
      <c r="P176">
        <v>83.179194122106196</v>
      </c>
      <c r="Q176">
        <v>3.6722635449730999E-2</v>
      </c>
    </row>
    <row r="177" spans="1:17" x14ac:dyDescent="0.3">
      <c r="A177" t="s">
        <v>436</v>
      </c>
      <c r="B177" t="s">
        <v>437</v>
      </c>
      <c r="C177" t="s">
        <v>3159</v>
      </c>
      <c r="D177" t="s">
        <v>237</v>
      </c>
      <c r="E177">
        <v>52226.627056224999</v>
      </c>
      <c r="F177">
        <v>1935</v>
      </c>
      <c r="G177">
        <v>-3.56150915544921</v>
      </c>
      <c r="H177">
        <v>-3.76310214750937</v>
      </c>
      <c r="I177">
        <v>-12.008404152528501</v>
      </c>
      <c r="J177">
        <v>1.8444224351213101</v>
      </c>
      <c r="K177">
        <v>2013.4267760380301</v>
      </c>
      <c r="L177">
        <v>1934.2618391127601</v>
      </c>
      <c r="M177">
        <v>53.851068322304897</v>
      </c>
      <c r="N177">
        <v>0.87748166128177396</v>
      </c>
      <c r="O177">
        <v>13.948320413436599</v>
      </c>
      <c r="P177">
        <v>25.080801551389701</v>
      </c>
      <c r="Q177">
        <v>-1.6876599649449001E-2</v>
      </c>
    </row>
    <row r="178" spans="1:17" x14ac:dyDescent="0.3">
      <c r="A178" t="s">
        <v>438</v>
      </c>
      <c r="B178" t="s">
        <v>439</v>
      </c>
      <c r="C178" t="s">
        <v>3169</v>
      </c>
      <c r="D178" t="s">
        <v>440</v>
      </c>
      <c r="E178">
        <v>51874.314512516998</v>
      </c>
      <c r="F178">
        <v>191.54</v>
      </c>
      <c r="G178">
        <v>3.6391559118848602</v>
      </c>
      <c r="H178">
        <v>-2.98987003425996</v>
      </c>
      <c r="I178">
        <v>3.1149462949709599</v>
      </c>
      <c r="J178">
        <v>0.66247228241855405</v>
      </c>
      <c r="K178">
        <v>189.78561531799099</v>
      </c>
      <c r="L178">
        <v>181.33887074092701</v>
      </c>
      <c r="M178">
        <v>43.328745512464302</v>
      </c>
      <c r="N178">
        <v>0.37159189427042599</v>
      </c>
      <c r="O178">
        <v>19.974939960321599</v>
      </c>
      <c r="P178">
        <v>37.010014306151596</v>
      </c>
      <c r="Q178">
        <v>-7.8239882987235998E-2</v>
      </c>
    </row>
    <row r="179" spans="1:17" x14ac:dyDescent="0.3">
      <c r="A179" t="s">
        <v>441</v>
      </c>
      <c r="B179" t="s">
        <v>442</v>
      </c>
      <c r="C179" t="s">
        <v>3157</v>
      </c>
      <c r="D179" t="s">
        <v>32</v>
      </c>
      <c r="E179">
        <v>51791.1496436159</v>
      </c>
      <c r="F179">
        <v>113.07</v>
      </c>
      <c r="G179">
        <v>-15.131898974952399</v>
      </c>
      <c r="H179">
        <v>6.6478972848971596</v>
      </c>
      <c r="I179">
        <v>-28.2851641775055</v>
      </c>
      <c r="J179">
        <v>6.8015853554265204</v>
      </c>
      <c r="K179">
        <v>109.456010481725</v>
      </c>
      <c r="L179">
        <v>116.076721487485</v>
      </c>
      <c r="M179">
        <v>75.130652563607597</v>
      </c>
      <c r="N179">
        <v>1.3466157986890599</v>
      </c>
      <c r="O179">
        <v>39.692226054656402</v>
      </c>
      <c r="P179">
        <v>17.781249999999901</v>
      </c>
      <c r="Q179">
        <v>7.0337215897064001E-2</v>
      </c>
    </row>
    <row r="180" spans="1:17" x14ac:dyDescent="0.3">
      <c r="A180" t="s">
        <v>443</v>
      </c>
      <c r="B180" t="s">
        <v>444</v>
      </c>
      <c r="C180" t="s">
        <v>3155</v>
      </c>
      <c r="D180" t="s">
        <v>445</v>
      </c>
      <c r="E180">
        <v>51697.503032920002</v>
      </c>
      <c r="F180">
        <v>346.7</v>
      </c>
      <c r="G180">
        <v>48.006513663699103</v>
      </c>
      <c r="H180">
        <v>-2.0973814082667901</v>
      </c>
      <c r="I180">
        <v>8.0131319048016607</v>
      </c>
      <c r="J180">
        <v>5.1651173776467703</v>
      </c>
      <c r="K180">
        <v>344.00616776658802</v>
      </c>
      <c r="L180">
        <v>317.01782580096102</v>
      </c>
      <c r="M180">
        <v>61.286213075826502</v>
      </c>
      <c r="N180">
        <v>0.72451563600903102</v>
      </c>
      <c r="O180">
        <v>10.8162676665705</v>
      </c>
      <c r="P180">
        <v>80.855503390714603</v>
      </c>
      <c r="Q180">
        <v>4.2899975175144003E-2</v>
      </c>
    </row>
    <row r="181" spans="1:17" x14ac:dyDescent="0.3">
      <c r="A181" t="s">
        <v>446</v>
      </c>
      <c r="B181" t="s">
        <v>447</v>
      </c>
      <c r="C181" t="s">
        <v>3163</v>
      </c>
      <c r="D181" t="s">
        <v>414</v>
      </c>
      <c r="E181">
        <v>51578.045628765001</v>
      </c>
      <c r="F181">
        <v>121025.95</v>
      </c>
      <c r="G181">
        <v>-11.7831330071299</v>
      </c>
      <c r="H181">
        <v>-7.5104044370323999</v>
      </c>
      <c r="I181">
        <v>-11.3068222128879</v>
      </c>
      <c r="J181">
        <v>-0.37361503994469197</v>
      </c>
      <c r="K181">
        <v>129401.62389244699</v>
      </c>
      <c r="L181">
        <v>129203.492607149</v>
      </c>
      <c r="M181">
        <v>35.6672347105334</v>
      </c>
      <c r="N181">
        <v>0.84530984452774605</v>
      </c>
      <c r="O181">
        <v>25.134320366830401</v>
      </c>
      <c r="P181">
        <v>13.099855571613499</v>
      </c>
      <c r="Q181">
        <v>4.8477422466179997E-2</v>
      </c>
    </row>
    <row r="182" spans="1:17" x14ac:dyDescent="0.3">
      <c r="A182" t="s">
        <v>448</v>
      </c>
      <c r="B182" t="s">
        <v>449</v>
      </c>
      <c r="C182" t="s">
        <v>3158</v>
      </c>
      <c r="D182" t="s">
        <v>27</v>
      </c>
      <c r="E182">
        <v>51557.925000000003</v>
      </c>
      <c r="F182">
        <v>1805.8</v>
      </c>
      <c r="G182">
        <v>-19.031721392522801</v>
      </c>
      <c r="H182">
        <v>-10.5856347986307</v>
      </c>
      <c r="I182">
        <v>-3.5075714708150998</v>
      </c>
      <c r="J182">
        <v>1.3607726720701601</v>
      </c>
      <c r="K182">
        <v>1889.48522279999</v>
      </c>
      <c r="L182">
        <v>1853.2052180571</v>
      </c>
      <c r="M182">
        <v>49.944810262957198</v>
      </c>
      <c r="N182">
        <v>0.77882681666920495</v>
      </c>
      <c r="O182">
        <v>20.445232030125101</v>
      </c>
      <c r="P182">
        <v>13.891078805461801</v>
      </c>
      <c r="Q182">
        <v>4.1242664473125003E-2</v>
      </c>
    </row>
    <row r="183" spans="1:17" x14ac:dyDescent="0.3">
      <c r="A183" t="s">
        <v>450</v>
      </c>
      <c r="B183" t="s">
        <v>451</v>
      </c>
      <c r="C183" t="s">
        <v>3159</v>
      </c>
      <c r="D183" t="s">
        <v>202</v>
      </c>
      <c r="E183">
        <v>51532.716829440003</v>
      </c>
      <c r="F183">
        <v>15456.3</v>
      </c>
      <c r="G183">
        <v>-36.416512260907297</v>
      </c>
      <c r="H183">
        <v>-2.8391526921155101</v>
      </c>
      <c r="I183">
        <v>-11.228980217580499</v>
      </c>
      <c r="J183">
        <v>-2.2581934472965899</v>
      </c>
      <c r="K183">
        <v>16374.532771919699</v>
      </c>
      <c r="L183">
        <v>16441.670379967902</v>
      </c>
      <c r="M183">
        <v>37.5182351513631</v>
      </c>
      <c r="N183">
        <v>1.13156133396852</v>
      </c>
      <c r="O183">
        <v>24.5446840446937</v>
      </c>
      <c r="P183">
        <v>0.72269214227065304</v>
      </c>
      <c r="Q183">
        <v>-4.7628054181392002E-2</v>
      </c>
    </row>
    <row r="184" spans="1:17" x14ac:dyDescent="0.3">
      <c r="A184" t="s">
        <v>452</v>
      </c>
      <c r="B184" t="s">
        <v>453</v>
      </c>
      <c r="C184" t="s">
        <v>3164</v>
      </c>
      <c r="D184" t="s">
        <v>117</v>
      </c>
      <c r="E184">
        <v>51173.077805421002</v>
      </c>
      <c r="F184">
        <v>123.36</v>
      </c>
      <c r="G184">
        <v>19.923139330344799</v>
      </c>
      <c r="H184">
        <v>-8.9562716014002604</v>
      </c>
      <c r="I184">
        <v>-29.5041397102821</v>
      </c>
      <c r="J184">
        <v>6.6518642489350599</v>
      </c>
      <c r="K184">
        <v>127.610106481956</v>
      </c>
      <c r="L184">
        <v>131.248779382831</v>
      </c>
      <c r="M184">
        <v>60.181269275006002</v>
      </c>
      <c r="N184">
        <v>0.94106678204886296</v>
      </c>
      <c r="O184">
        <v>42.144941634241199</v>
      </c>
      <c r="P184">
        <v>46.161137440758203</v>
      </c>
      <c r="Q184">
        <v>-6.3642199867490002E-3</v>
      </c>
    </row>
    <row r="185" spans="1:17" x14ac:dyDescent="0.3">
      <c r="A185" t="s">
        <v>454</v>
      </c>
      <c r="B185" t="s">
        <v>455</v>
      </c>
      <c r="C185" t="s">
        <v>3157</v>
      </c>
      <c r="D185" t="s">
        <v>32</v>
      </c>
      <c r="E185">
        <v>50852.943192655999</v>
      </c>
      <c r="F185">
        <v>57.61</v>
      </c>
      <c r="G185">
        <v>3.61149720259976</v>
      </c>
      <c r="H185">
        <v>2.9890421086429901</v>
      </c>
      <c r="I185">
        <v>-13.985001883730201</v>
      </c>
      <c r="J185">
        <v>5.6314221251519596</v>
      </c>
      <c r="K185">
        <v>57.622527714778698</v>
      </c>
      <c r="L185">
        <v>57.580337769223298</v>
      </c>
      <c r="M185">
        <v>62.8267440923549</v>
      </c>
      <c r="N185">
        <v>1.19479101551648</v>
      </c>
      <c r="O185">
        <v>33.483770178788397</v>
      </c>
      <c r="P185">
        <v>32.2847301951779</v>
      </c>
      <c r="Q185">
        <v>0.110118329298586</v>
      </c>
    </row>
    <row r="186" spans="1:17" x14ac:dyDescent="0.3">
      <c r="A186" t="s">
        <v>456</v>
      </c>
      <c r="B186" t="s">
        <v>457</v>
      </c>
      <c r="C186" t="s">
        <v>3171</v>
      </c>
      <c r="D186" t="s">
        <v>396</v>
      </c>
      <c r="E186">
        <v>50839.085494589999</v>
      </c>
      <c r="F186">
        <v>1777.95</v>
      </c>
      <c r="G186">
        <v>35.739989442468598</v>
      </c>
      <c r="H186">
        <v>8.1161245257206698</v>
      </c>
      <c r="I186">
        <v>39.534033729878502</v>
      </c>
      <c r="J186">
        <v>4.9548790938685796</v>
      </c>
      <c r="K186">
        <v>1648.9992368993501</v>
      </c>
      <c r="L186">
        <v>1470.56975446157</v>
      </c>
      <c r="M186">
        <v>67.531025856284401</v>
      </c>
      <c r="N186">
        <v>0.97903817366484003</v>
      </c>
      <c r="O186">
        <v>1.1839478050563701</v>
      </c>
      <c r="P186">
        <v>73.526254147960103</v>
      </c>
      <c r="Q186">
        <v>0.12845678537759</v>
      </c>
    </row>
    <row r="187" spans="1:17" x14ac:dyDescent="0.3">
      <c r="A187" t="s">
        <v>458</v>
      </c>
      <c r="B187" t="s">
        <v>459</v>
      </c>
      <c r="C187" t="s">
        <v>3157</v>
      </c>
      <c r="D187" t="s">
        <v>460</v>
      </c>
      <c r="E187">
        <v>50792.162613029999</v>
      </c>
      <c r="F187">
        <v>795.85</v>
      </c>
      <c r="G187">
        <v>-34.427605426518497</v>
      </c>
      <c r="H187">
        <v>16.959713454601498</v>
      </c>
      <c r="I187">
        <v>129.88040214609401</v>
      </c>
      <c r="J187">
        <v>6.4912543749247202</v>
      </c>
      <c r="K187">
        <v>690.51424925160495</v>
      </c>
      <c r="L187">
        <v>590.658705802545</v>
      </c>
      <c r="M187">
        <v>70.896027238222104</v>
      </c>
      <c r="N187">
        <v>0.75438071646192095</v>
      </c>
      <c r="O187">
        <v>16.4729534460011</v>
      </c>
      <c r="P187">
        <v>156.72580645161199</v>
      </c>
      <c r="Q187">
        <v>-3.8562330771903998E-2</v>
      </c>
    </row>
    <row r="188" spans="1:17" x14ac:dyDescent="0.3">
      <c r="A188" t="s">
        <v>461</v>
      </c>
      <c r="B188" t="s">
        <v>462</v>
      </c>
      <c r="C188" t="s">
        <v>3157</v>
      </c>
      <c r="D188" t="s">
        <v>24</v>
      </c>
      <c r="E188">
        <v>50220.2745175659</v>
      </c>
      <c r="F188">
        <v>206.01</v>
      </c>
      <c r="G188">
        <v>15.161581345229401</v>
      </c>
      <c r="H188">
        <v>8.0447947830363606</v>
      </c>
      <c r="I188">
        <v>20.452646153797499</v>
      </c>
      <c r="J188">
        <v>0.75787523933156697</v>
      </c>
      <c r="K188">
        <v>194.06338907759999</v>
      </c>
      <c r="L188">
        <v>177.57335501785099</v>
      </c>
      <c r="M188">
        <v>73.356815392566403</v>
      </c>
      <c r="N188">
        <v>1.5564120320925501</v>
      </c>
      <c r="O188">
        <v>0.91743119266056705</v>
      </c>
      <c r="P188">
        <v>47.7833572453371</v>
      </c>
      <c r="Q188">
        <v>0.10373795656851501</v>
      </c>
    </row>
    <row r="189" spans="1:17" x14ac:dyDescent="0.3">
      <c r="A189" t="s">
        <v>463</v>
      </c>
      <c r="B189" t="s">
        <v>464</v>
      </c>
      <c r="C189" t="s">
        <v>3161</v>
      </c>
      <c r="D189" t="s">
        <v>51</v>
      </c>
      <c r="E189">
        <v>49917.67385562</v>
      </c>
      <c r="F189">
        <v>1657.35</v>
      </c>
      <c r="G189">
        <v>93.620685770226103</v>
      </c>
      <c r="H189">
        <v>8.4446946116369492</v>
      </c>
      <c r="I189">
        <v>54.660048579674502</v>
      </c>
      <c r="J189">
        <v>5.9499376090570504</v>
      </c>
      <c r="K189">
        <v>1672.5058630077799</v>
      </c>
      <c r="L189">
        <v>1351.83686012263</v>
      </c>
      <c r="M189">
        <v>68.966175173026301</v>
      </c>
      <c r="N189">
        <v>0.61646538568544496</v>
      </c>
      <c r="O189">
        <v>10.4745527498717</v>
      </c>
      <c r="P189">
        <v>129.51807228915601</v>
      </c>
      <c r="Q189">
        <v>0.17253880099774099</v>
      </c>
    </row>
    <row r="190" spans="1:17" x14ac:dyDescent="0.3">
      <c r="A190" t="s">
        <v>465</v>
      </c>
      <c r="B190" t="s">
        <v>466</v>
      </c>
      <c r="C190" t="s">
        <v>590</v>
      </c>
      <c r="D190" t="s">
        <v>467</v>
      </c>
      <c r="E190">
        <v>49248.090257789998</v>
      </c>
      <c r="F190">
        <v>45064.1</v>
      </c>
      <c r="G190">
        <v>-3.7047608503104299</v>
      </c>
      <c r="H190">
        <v>8.7007661231517197</v>
      </c>
      <c r="I190">
        <v>22.609153052132999</v>
      </c>
      <c r="J190">
        <v>2.0544817270602098</v>
      </c>
      <c r="K190">
        <v>43021.552913807602</v>
      </c>
      <c r="L190">
        <v>40304.212190210601</v>
      </c>
      <c r="M190">
        <v>59.472083950818401</v>
      </c>
      <c r="N190">
        <v>0.74843065304622503</v>
      </c>
      <c r="O190">
        <v>3.87514673542799</v>
      </c>
      <c r="P190">
        <v>36.268617676719501</v>
      </c>
      <c r="Q190">
        <v>-2.5564669234753E-2</v>
      </c>
    </row>
    <row r="191" spans="1:17" x14ac:dyDescent="0.3">
      <c r="A191" t="s">
        <v>468</v>
      </c>
      <c r="B191" t="s">
        <v>469</v>
      </c>
      <c r="C191" t="s">
        <v>3157</v>
      </c>
      <c r="D191" t="s">
        <v>24</v>
      </c>
      <c r="E191">
        <v>48938.526812591001</v>
      </c>
      <c r="F191">
        <v>66.52</v>
      </c>
      <c r="G191">
        <v>-44.695852463324499</v>
      </c>
      <c r="H191">
        <v>-5.5358446134980399</v>
      </c>
      <c r="I191">
        <v>-23.058729098357599</v>
      </c>
      <c r="J191">
        <v>-3.0331831060344898</v>
      </c>
      <c r="K191">
        <v>70.812345917682904</v>
      </c>
      <c r="L191">
        <v>75.698099917358505</v>
      </c>
      <c r="M191">
        <v>43.835238720516401</v>
      </c>
      <c r="N191">
        <v>1.8013921760251499</v>
      </c>
      <c r="O191">
        <v>38.980757666867099</v>
      </c>
      <c r="P191">
        <v>12.175379426644099</v>
      </c>
      <c r="Q191">
        <v>1.7796729535329001E-2</v>
      </c>
    </row>
    <row r="192" spans="1:17" x14ac:dyDescent="0.3">
      <c r="A192" t="s">
        <v>470</v>
      </c>
      <c r="B192" t="s">
        <v>471</v>
      </c>
      <c r="C192" t="s">
        <v>3167</v>
      </c>
      <c r="D192" t="s">
        <v>472</v>
      </c>
      <c r="E192">
        <v>48504.635880084999</v>
      </c>
      <c r="F192">
        <v>1790.35</v>
      </c>
      <c r="G192">
        <v>-29.0677144438821</v>
      </c>
      <c r="H192">
        <v>-2.4829473671554898</v>
      </c>
      <c r="I192">
        <v>-21.956226690733502</v>
      </c>
      <c r="J192">
        <v>3.0899438775213</v>
      </c>
      <c r="K192">
        <v>1886.14105439184</v>
      </c>
      <c r="L192">
        <v>1979.34553783974</v>
      </c>
      <c r="M192">
        <v>52.623048115507999</v>
      </c>
      <c r="N192">
        <v>1.0665546765004601</v>
      </c>
      <c r="O192">
        <v>37.068171028011299</v>
      </c>
      <c r="P192">
        <v>3.54829381145169</v>
      </c>
      <c r="Q192">
        <v>-1.5943724016829999E-2</v>
      </c>
    </row>
    <row r="193" spans="1:17" x14ac:dyDescent="0.3">
      <c r="A193" t="s">
        <v>473</v>
      </c>
      <c r="B193" t="s">
        <v>474</v>
      </c>
      <c r="C193" t="s">
        <v>3171</v>
      </c>
      <c r="D193" t="s">
        <v>475</v>
      </c>
      <c r="E193">
        <v>47493.647499999999</v>
      </c>
      <c r="F193">
        <v>4303</v>
      </c>
      <c r="G193">
        <v>35.1243822714845</v>
      </c>
      <c r="H193">
        <v>8.8980216577522295</v>
      </c>
      <c r="I193">
        <v>14.138156860941301</v>
      </c>
      <c r="J193">
        <v>1.0907314789017</v>
      </c>
      <c r="K193">
        <v>4159.4009021030697</v>
      </c>
      <c r="L193">
        <v>3642.2650655381399</v>
      </c>
      <c r="M193">
        <v>50.303873191912103</v>
      </c>
      <c r="N193">
        <v>0.433633421242687</v>
      </c>
      <c r="O193">
        <v>13.4313269811759</v>
      </c>
      <c r="P193">
        <v>73.788368336025798</v>
      </c>
      <c r="Q193">
        <v>7.7143799250203995E-2</v>
      </c>
    </row>
    <row r="194" spans="1:17" x14ac:dyDescent="0.3">
      <c r="A194" t="s">
        <v>476</v>
      </c>
      <c r="B194" t="s">
        <v>477</v>
      </c>
      <c r="C194" t="s">
        <v>3161</v>
      </c>
      <c r="D194" t="s">
        <v>243</v>
      </c>
      <c r="E194">
        <v>46931.97327042</v>
      </c>
      <c r="F194">
        <v>623.1</v>
      </c>
      <c r="G194">
        <v>59.844351890296103</v>
      </c>
      <c r="H194">
        <v>9.5862853826104093</v>
      </c>
      <c r="I194">
        <v>28.892915110425999</v>
      </c>
      <c r="J194">
        <v>1.2707162472204601</v>
      </c>
      <c r="K194">
        <v>588.93328577816305</v>
      </c>
      <c r="L194">
        <v>502.32345256770702</v>
      </c>
      <c r="M194">
        <v>56.665850813616601</v>
      </c>
      <c r="N194">
        <v>0.72248095171350502</v>
      </c>
      <c r="O194">
        <v>3.3381479698282699</v>
      </c>
      <c r="P194">
        <v>88.020519010259505</v>
      </c>
      <c r="Q194">
        <v>0.12312507673841</v>
      </c>
    </row>
    <row r="195" spans="1:17" x14ac:dyDescent="0.3">
      <c r="A195" t="s">
        <v>478</v>
      </c>
      <c r="B195" t="s">
        <v>479</v>
      </c>
      <c r="C195" t="s">
        <v>3157</v>
      </c>
      <c r="D195" t="s">
        <v>220</v>
      </c>
      <c r="E195">
        <v>46656.236534880001</v>
      </c>
      <c r="F195">
        <v>719.05</v>
      </c>
      <c r="G195">
        <v>52.650306125897302</v>
      </c>
      <c r="H195">
        <v>13.3189946903079</v>
      </c>
      <c r="I195">
        <v>16.634126963472799</v>
      </c>
      <c r="J195">
        <v>7.43786466332375</v>
      </c>
      <c r="K195">
        <v>683.21689158889706</v>
      </c>
      <c r="L195">
        <v>602.73790866721197</v>
      </c>
      <c r="M195">
        <v>70.603774042370205</v>
      </c>
      <c r="N195">
        <v>1.15778021883124</v>
      </c>
      <c r="O195">
        <v>4.1095890410958997</v>
      </c>
      <c r="P195">
        <v>85.2982863033114</v>
      </c>
      <c r="Q195">
        <v>6.8028151935222006E-2</v>
      </c>
    </row>
    <row r="196" spans="1:17" x14ac:dyDescent="0.3">
      <c r="A196" t="s">
        <v>480</v>
      </c>
      <c r="B196" t="s">
        <v>481</v>
      </c>
      <c r="C196" t="s">
        <v>3157</v>
      </c>
      <c r="D196" t="s">
        <v>141</v>
      </c>
      <c r="E196">
        <v>46007.665800000002</v>
      </c>
      <c r="F196">
        <v>227.4</v>
      </c>
      <c r="G196">
        <v>161.88259744215699</v>
      </c>
      <c r="H196">
        <v>4.7749613675578004</v>
      </c>
      <c r="I196">
        <v>0.79554855740451202</v>
      </c>
      <c r="J196">
        <v>5.9814499647053596</v>
      </c>
      <c r="K196">
        <v>233.768891422199</v>
      </c>
      <c r="L196">
        <v>224.46978151577599</v>
      </c>
      <c r="M196">
        <v>70.615442517117799</v>
      </c>
      <c r="N196">
        <v>0.70109323959158099</v>
      </c>
      <c r="O196">
        <v>55.540897097625297</v>
      </c>
      <c r="P196">
        <v>190.60702875399301</v>
      </c>
      <c r="Q196">
        <v>0.167808182569359</v>
      </c>
    </row>
    <row r="197" spans="1:17" x14ac:dyDescent="0.3">
      <c r="A197" t="s">
        <v>482</v>
      </c>
      <c r="B197" t="s">
        <v>483</v>
      </c>
      <c r="C197" t="s">
        <v>3157</v>
      </c>
      <c r="D197" t="s">
        <v>54</v>
      </c>
      <c r="E197">
        <v>45354.59901554</v>
      </c>
      <c r="F197">
        <v>602.29999999999995</v>
      </c>
      <c r="G197">
        <v>-34.786910830244899</v>
      </c>
      <c r="H197">
        <v>-14.780869830779</v>
      </c>
      <c r="I197">
        <v>-12.924682964129801</v>
      </c>
      <c r="J197">
        <v>-0.17977800267831401</v>
      </c>
      <c r="K197">
        <v>663.23334988942304</v>
      </c>
      <c r="L197">
        <v>663.87852292022501</v>
      </c>
      <c r="M197">
        <v>31.618684358148801</v>
      </c>
      <c r="N197">
        <v>1.16209839200701</v>
      </c>
      <c r="O197">
        <v>35.048978914162298</v>
      </c>
      <c r="P197">
        <v>8.7773162362289892</v>
      </c>
      <c r="Q197">
        <v>-2.3719958368936998E-2</v>
      </c>
    </row>
    <row r="198" spans="1:17" x14ac:dyDescent="0.3">
      <c r="A198" t="s">
        <v>484</v>
      </c>
      <c r="B198" t="s">
        <v>485</v>
      </c>
      <c r="C198" t="s">
        <v>3162</v>
      </c>
      <c r="D198" t="s">
        <v>102</v>
      </c>
      <c r="E198">
        <v>45349.836319499998</v>
      </c>
      <c r="F198">
        <v>114.97</v>
      </c>
      <c r="G198">
        <v>25.591729236021798</v>
      </c>
      <c r="H198">
        <v>-6.69281920648928</v>
      </c>
      <c r="I198">
        <v>-17.6915142271293</v>
      </c>
      <c r="J198">
        <v>1.7256780115692101</v>
      </c>
      <c r="K198">
        <v>122.01274114103801</v>
      </c>
      <c r="L198">
        <v>120.763403564238</v>
      </c>
      <c r="M198">
        <v>53.554081552410999</v>
      </c>
      <c r="N198">
        <v>0.54921415287778197</v>
      </c>
      <c r="O198">
        <v>48.299556406018901</v>
      </c>
      <c r="P198">
        <v>58.470020675396199</v>
      </c>
      <c r="Q198">
        <v>0.160132206957011</v>
      </c>
    </row>
    <row r="199" spans="1:17" x14ac:dyDescent="0.3">
      <c r="A199" t="s">
        <v>486</v>
      </c>
      <c r="B199" t="s">
        <v>487</v>
      </c>
      <c r="C199" t="s">
        <v>3156</v>
      </c>
      <c r="D199" t="s">
        <v>257</v>
      </c>
      <c r="E199">
        <v>45044.504912359997</v>
      </c>
      <c r="F199">
        <v>7164.95</v>
      </c>
      <c r="G199">
        <v>-37.009908624329903</v>
      </c>
      <c r="H199">
        <v>-2.4685472561149902</v>
      </c>
      <c r="I199">
        <v>-8.1254341791073408</v>
      </c>
      <c r="J199">
        <v>2.2213711581862499</v>
      </c>
      <c r="K199">
        <v>7345.9331860061202</v>
      </c>
      <c r="L199">
        <v>7412.9246625506003</v>
      </c>
      <c r="M199">
        <v>55.795159409034298</v>
      </c>
      <c r="N199">
        <v>0.263355014755285</v>
      </c>
      <c r="O199">
        <v>28.402849984996401</v>
      </c>
      <c r="P199">
        <v>11.7567694035438</v>
      </c>
      <c r="Q199">
        <v>-9.8643815983910001E-3</v>
      </c>
    </row>
    <row r="200" spans="1:17" x14ac:dyDescent="0.3">
      <c r="A200" t="s">
        <v>488</v>
      </c>
      <c r="B200" t="s">
        <v>489</v>
      </c>
      <c r="C200" t="s">
        <v>3164</v>
      </c>
      <c r="D200" t="s">
        <v>176</v>
      </c>
      <c r="E200">
        <v>44993.805517925997</v>
      </c>
      <c r="F200">
        <v>238.63</v>
      </c>
      <c r="G200">
        <v>129.97864059964201</v>
      </c>
      <c r="H200">
        <v>12.9607813840794</v>
      </c>
      <c r="I200">
        <v>26.619474986362601</v>
      </c>
      <c r="J200">
        <v>8.8854349045478305</v>
      </c>
      <c r="K200">
        <v>212.39478029564901</v>
      </c>
      <c r="L200">
        <v>179.90315408940501</v>
      </c>
      <c r="M200">
        <v>78.646927680337697</v>
      </c>
      <c r="N200">
        <v>0.81876842755025303</v>
      </c>
      <c r="O200">
        <v>3.2099903616477299</v>
      </c>
      <c r="P200">
        <v>167.37254901960699</v>
      </c>
      <c r="Q200">
        <v>0.107423701836334</v>
      </c>
    </row>
    <row r="201" spans="1:17" x14ac:dyDescent="0.3">
      <c r="A201" t="s">
        <v>490</v>
      </c>
      <c r="B201" t="s">
        <v>491</v>
      </c>
      <c r="C201" t="s">
        <v>3167</v>
      </c>
      <c r="D201" t="s">
        <v>173</v>
      </c>
      <c r="E201">
        <v>44705.725011000002</v>
      </c>
      <c r="F201">
        <v>1759.55</v>
      </c>
      <c r="G201">
        <v>327.224013980748</v>
      </c>
      <c r="H201">
        <v>5.7800288749850104</v>
      </c>
      <c r="I201">
        <v>55.242514955739502</v>
      </c>
      <c r="J201">
        <v>1.18353646002256</v>
      </c>
      <c r="K201">
        <v>1710.83360749647</v>
      </c>
      <c r="L201">
        <v>1359.6287853834799</v>
      </c>
      <c r="M201">
        <v>49.455029116764102</v>
      </c>
      <c r="N201">
        <v>0.78927707714908302</v>
      </c>
      <c r="O201">
        <v>11.903611718905401</v>
      </c>
      <c r="P201">
        <v>374.08056042031501</v>
      </c>
      <c r="Q201">
        <v>0.24252414576342701</v>
      </c>
    </row>
    <row r="202" spans="1:17" x14ac:dyDescent="0.3">
      <c r="A202" t="s">
        <v>492</v>
      </c>
      <c r="B202" t="s">
        <v>493</v>
      </c>
      <c r="C202" t="s">
        <v>3159</v>
      </c>
      <c r="D202" t="s">
        <v>128</v>
      </c>
      <c r="E202">
        <v>44656.9568678</v>
      </c>
      <c r="F202">
        <v>345.7</v>
      </c>
      <c r="G202">
        <v>-11.1654747950158</v>
      </c>
      <c r="H202">
        <v>1.6972607250215701</v>
      </c>
      <c r="I202">
        <v>-6.2269938161999203</v>
      </c>
      <c r="J202">
        <v>1.65152556004062</v>
      </c>
      <c r="K202">
        <v>342.12124802358602</v>
      </c>
      <c r="L202">
        <v>352.01769860925702</v>
      </c>
      <c r="M202">
        <v>57.981641019964499</v>
      </c>
      <c r="N202">
        <v>0.81833734446620798</v>
      </c>
      <c r="O202">
        <v>18.7445762221579</v>
      </c>
      <c r="P202">
        <v>20.958712386284098</v>
      </c>
      <c r="Q202">
        <v>-7.3939920732660003E-3</v>
      </c>
    </row>
    <row r="203" spans="1:17" x14ac:dyDescent="0.3">
      <c r="A203" t="s">
        <v>494</v>
      </c>
      <c r="B203" t="s">
        <v>495</v>
      </c>
      <c r="C203" t="s">
        <v>3161</v>
      </c>
      <c r="D203" t="s">
        <v>51</v>
      </c>
      <c r="E203">
        <v>44547.010700639999</v>
      </c>
      <c r="F203">
        <v>2611.5</v>
      </c>
      <c r="G203">
        <v>59.0314586384061</v>
      </c>
      <c r="H203">
        <v>-2.2848542106954999</v>
      </c>
      <c r="I203">
        <v>19.315368570230401</v>
      </c>
      <c r="J203">
        <v>-2.94200175943842</v>
      </c>
      <c r="K203">
        <v>2694.03078290541</v>
      </c>
      <c r="L203">
        <v>2445.32002149445</v>
      </c>
      <c r="M203">
        <v>45.572156319061698</v>
      </c>
      <c r="N203">
        <v>1.02075007146467</v>
      </c>
      <c r="O203">
        <v>18.246218648286401</v>
      </c>
      <c r="P203">
        <v>84.427966101694906</v>
      </c>
      <c r="Q203">
        <v>5.6603606773212002E-2</v>
      </c>
    </row>
    <row r="204" spans="1:17" x14ac:dyDescent="0.3">
      <c r="A204" t="s">
        <v>496</v>
      </c>
      <c r="B204" t="s">
        <v>497</v>
      </c>
      <c r="C204" t="s">
        <v>3165</v>
      </c>
      <c r="D204" t="s">
        <v>75</v>
      </c>
      <c r="E204">
        <v>44309.343641164996</v>
      </c>
      <c r="F204">
        <v>2320.5500000000002</v>
      </c>
      <c r="G204">
        <v>2.46677989564929E-2</v>
      </c>
      <c r="H204">
        <v>-1.01063121230538</v>
      </c>
      <c r="I204">
        <v>-13.2620212551173</v>
      </c>
      <c r="J204">
        <v>1.67476098331017</v>
      </c>
      <c r="K204">
        <v>2365.2093834973198</v>
      </c>
      <c r="L204">
        <v>2395.1635537955699</v>
      </c>
      <c r="M204">
        <v>62.210389152899701</v>
      </c>
      <c r="N204">
        <v>0.92112287429351103</v>
      </c>
      <c r="O204">
        <v>22.5571523992156</v>
      </c>
      <c r="P204">
        <v>28.704936217415401</v>
      </c>
      <c r="Q204">
        <v>-4.4907032332764003E-2</v>
      </c>
    </row>
    <row r="205" spans="1:17" x14ac:dyDescent="0.3">
      <c r="A205" t="s">
        <v>498</v>
      </c>
      <c r="B205" t="s">
        <v>499</v>
      </c>
      <c r="C205" t="s">
        <v>3163</v>
      </c>
      <c r="D205" t="s">
        <v>199</v>
      </c>
      <c r="E205">
        <v>44066.601759149999</v>
      </c>
      <c r="F205">
        <v>704.65</v>
      </c>
      <c r="G205">
        <v>0.253167839893844</v>
      </c>
      <c r="H205">
        <v>4.7941077127848297</v>
      </c>
      <c r="I205">
        <v>6.2026971680059004</v>
      </c>
      <c r="J205">
        <v>4.3563072495378297</v>
      </c>
      <c r="K205">
        <v>690.10862751247396</v>
      </c>
      <c r="L205">
        <v>661.14160143945605</v>
      </c>
      <c r="M205">
        <v>64.804766567691203</v>
      </c>
      <c r="N205">
        <v>1.7580983284962799</v>
      </c>
      <c r="O205">
        <v>9.0825232384871892</v>
      </c>
      <c r="P205">
        <v>32.552671181339299</v>
      </c>
      <c r="Q205">
        <v>-1.7468252113992999E-2</v>
      </c>
    </row>
    <row r="206" spans="1:17" x14ac:dyDescent="0.3">
      <c r="A206" t="s">
        <v>500</v>
      </c>
      <c r="B206" t="s">
        <v>501</v>
      </c>
      <c r="C206" t="s">
        <v>3157</v>
      </c>
      <c r="D206" t="s">
        <v>32</v>
      </c>
      <c r="E206">
        <v>43003.483725450002</v>
      </c>
      <c r="F206">
        <v>55.28</v>
      </c>
      <c r="G206">
        <v>1.3702820862764</v>
      </c>
      <c r="H206">
        <v>-2.0710860213851801</v>
      </c>
      <c r="I206">
        <v>-23.524316312777401</v>
      </c>
      <c r="J206">
        <v>2.2555430739364</v>
      </c>
      <c r="K206">
        <v>56.601739542109101</v>
      </c>
      <c r="L206">
        <v>57.7353284833749</v>
      </c>
      <c r="M206">
        <v>63.106741514236099</v>
      </c>
      <c r="N206">
        <v>1.45107066612522</v>
      </c>
      <c r="O206">
        <v>32.959479015918902</v>
      </c>
      <c r="P206">
        <v>29.309941520467799</v>
      </c>
      <c r="Q206">
        <v>0.122466927681878</v>
      </c>
    </row>
    <row r="207" spans="1:17" x14ac:dyDescent="0.3">
      <c r="A207" t="s">
        <v>502</v>
      </c>
      <c r="B207" t="s">
        <v>503</v>
      </c>
      <c r="C207" t="s">
        <v>3167</v>
      </c>
      <c r="D207" t="s">
        <v>472</v>
      </c>
      <c r="E207">
        <v>42783.186786240003</v>
      </c>
      <c r="F207">
        <v>1524.4</v>
      </c>
      <c r="G207">
        <v>-27.311880827587999</v>
      </c>
      <c r="H207">
        <v>-1.79559424059066</v>
      </c>
      <c r="I207">
        <v>-9.8703542881943793</v>
      </c>
      <c r="J207">
        <v>3.51913183783289</v>
      </c>
      <c r="K207">
        <v>1510.76016054211</v>
      </c>
      <c r="L207">
        <v>1508.6467279774099</v>
      </c>
      <c r="M207">
        <v>57.246283333219999</v>
      </c>
      <c r="N207">
        <v>0.96554277193305804</v>
      </c>
      <c r="O207">
        <v>16.3736552086066</v>
      </c>
      <c r="P207">
        <v>16.812260536398401</v>
      </c>
      <c r="Q207">
        <v>5.7541303436270001E-2</v>
      </c>
    </row>
    <row r="208" spans="1:17" x14ac:dyDescent="0.3">
      <c r="A208" t="s">
        <v>504</v>
      </c>
      <c r="B208" t="s">
        <v>505</v>
      </c>
      <c r="C208" t="s">
        <v>3171</v>
      </c>
      <c r="D208" t="s">
        <v>396</v>
      </c>
      <c r="E208">
        <v>42578.218435725001</v>
      </c>
      <c r="F208">
        <v>567.15</v>
      </c>
      <c r="G208">
        <v>-21.951287245933202</v>
      </c>
      <c r="H208">
        <v>-3.6402977543925101</v>
      </c>
      <c r="I208">
        <v>11.1215607168986</v>
      </c>
      <c r="J208">
        <v>4.0596343091918596</v>
      </c>
      <c r="K208">
        <v>567.23287508224098</v>
      </c>
      <c r="L208">
        <v>561.65157863718298</v>
      </c>
      <c r="M208">
        <v>64.289269133163103</v>
      </c>
      <c r="N208">
        <v>0.56087226546399804</v>
      </c>
      <c r="O208">
        <v>10.2001234241382</v>
      </c>
      <c r="P208">
        <v>26.652523447967798</v>
      </c>
      <c r="Q208">
        <v>-0.100360312473361</v>
      </c>
    </row>
    <row r="209" spans="1:17" x14ac:dyDescent="0.3">
      <c r="A209" t="s">
        <v>506</v>
      </c>
      <c r="B209" t="s">
        <v>507</v>
      </c>
      <c r="C209" t="s">
        <v>3157</v>
      </c>
      <c r="D209" t="s">
        <v>40</v>
      </c>
      <c r="E209">
        <v>42395.624043495001</v>
      </c>
      <c r="F209">
        <v>1235.8</v>
      </c>
      <c r="G209">
        <v>10.4898391627762</v>
      </c>
      <c r="H209">
        <v>6.9186080548628501</v>
      </c>
      <c r="I209">
        <v>18.942947939762099</v>
      </c>
      <c r="J209">
        <v>-2.4017410828046399</v>
      </c>
      <c r="K209">
        <v>1186.78757939257</v>
      </c>
      <c r="L209">
        <v>1061.46788177999</v>
      </c>
      <c r="M209">
        <v>43.356913315975703</v>
      </c>
      <c r="N209">
        <v>0.72461059841526498</v>
      </c>
      <c r="O209">
        <v>5.7169444893995802</v>
      </c>
      <c r="P209">
        <v>44.6649107404155</v>
      </c>
      <c r="Q209">
        <v>9.6591976206259998E-3</v>
      </c>
    </row>
    <row r="210" spans="1:17" x14ac:dyDescent="0.3">
      <c r="A210" t="s">
        <v>508</v>
      </c>
      <c r="B210" t="s">
        <v>509</v>
      </c>
      <c r="C210" t="s">
        <v>3156</v>
      </c>
      <c r="D210" t="s">
        <v>21</v>
      </c>
      <c r="E210">
        <v>41942.069316699999</v>
      </c>
      <c r="F210">
        <v>1017</v>
      </c>
      <c r="G210">
        <v>-47.239645304146997</v>
      </c>
      <c r="H210">
        <v>-0.42826256286141001</v>
      </c>
      <c r="I210">
        <v>-10.6648963710615</v>
      </c>
      <c r="J210">
        <v>2.7368880475403099</v>
      </c>
      <c r="K210">
        <v>1041.8030675852001</v>
      </c>
      <c r="L210">
        <v>1071.67814512362</v>
      </c>
      <c r="M210">
        <v>55.811806725265697</v>
      </c>
      <c r="N210">
        <v>0.29136436232553398</v>
      </c>
      <c r="O210">
        <v>37.6597836774827</v>
      </c>
      <c r="P210">
        <v>4.8345531388516596</v>
      </c>
    </row>
    <row r="211" spans="1:17" x14ac:dyDescent="0.3">
      <c r="A211" t="s">
        <v>510</v>
      </c>
      <c r="B211" t="s">
        <v>511</v>
      </c>
      <c r="C211" t="s">
        <v>3167</v>
      </c>
      <c r="D211" t="s">
        <v>512</v>
      </c>
      <c r="E211">
        <v>41258.148543800002</v>
      </c>
      <c r="F211">
        <v>3643.65</v>
      </c>
      <c r="G211">
        <v>-8.1139749436470296</v>
      </c>
      <c r="H211">
        <v>-4.1752528791129997</v>
      </c>
      <c r="I211">
        <v>-2.6065913007492001</v>
      </c>
      <c r="J211">
        <v>3.0300460805913199</v>
      </c>
      <c r="K211">
        <v>3822.5952425527898</v>
      </c>
      <c r="L211">
        <v>3612.97821655077</v>
      </c>
      <c r="M211">
        <v>53.765315136798101</v>
      </c>
      <c r="N211">
        <v>1.5946270598040599</v>
      </c>
      <c r="O211">
        <v>21.306931236534702</v>
      </c>
      <c r="P211">
        <v>37.579293158133197</v>
      </c>
      <c r="Q211">
        <v>0.110238576850636</v>
      </c>
    </row>
    <row r="212" spans="1:17" x14ac:dyDescent="0.3">
      <c r="A212" t="s">
        <v>513</v>
      </c>
      <c r="B212" t="s">
        <v>514</v>
      </c>
      <c r="C212" t="s">
        <v>3157</v>
      </c>
      <c r="D212" t="s">
        <v>515</v>
      </c>
      <c r="E212">
        <v>40958.285270100001</v>
      </c>
      <c r="F212">
        <v>1036.1500000000001</v>
      </c>
      <c r="G212">
        <v>70.491111839209097</v>
      </c>
      <c r="H212">
        <v>6.9277645069769802</v>
      </c>
      <c r="I212">
        <v>29.786524633215901</v>
      </c>
      <c r="J212">
        <v>-0.35719747234815502</v>
      </c>
      <c r="K212">
        <v>1044.9394696311799</v>
      </c>
      <c r="L212">
        <v>901.70583130516604</v>
      </c>
      <c r="M212">
        <v>52.157059466215401</v>
      </c>
      <c r="N212">
        <v>0.61487720300343596</v>
      </c>
      <c r="O212">
        <v>17.261014331901698</v>
      </c>
      <c r="P212">
        <v>99.9903493534067</v>
      </c>
      <c r="Q212">
        <v>0.14348128257212001</v>
      </c>
    </row>
    <row r="213" spans="1:17" x14ac:dyDescent="0.3">
      <c r="A213" t="s">
        <v>516</v>
      </c>
      <c r="B213" t="s">
        <v>517</v>
      </c>
      <c r="C213" t="s">
        <v>3167</v>
      </c>
      <c r="D213" t="s">
        <v>311</v>
      </c>
      <c r="E213">
        <v>40432.885078200001</v>
      </c>
      <c r="F213">
        <v>1523.85</v>
      </c>
      <c r="G213">
        <v>167.719594886159</v>
      </c>
      <c r="H213">
        <v>-3.87847726259217</v>
      </c>
      <c r="I213">
        <v>13.6716886105827</v>
      </c>
      <c r="J213">
        <v>3.7607401206684399</v>
      </c>
      <c r="K213">
        <v>1676.3022054754399</v>
      </c>
      <c r="L213">
        <v>1580.61479983565</v>
      </c>
      <c r="M213">
        <v>57.638289685318</v>
      </c>
      <c r="N213">
        <v>0.30506313215275399</v>
      </c>
      <c r="O213">
        <v>95.521212717787094</v>
      </c>
      <c r="P213">
        <v>200.784603997039</v>
      </c>
      <c r="Q213">
        <v>0.19574889566289799</v>
      </c>
    </row>
    <row r="214" spans="1:17" x14ac:dyDescent="0.3">
      <c r="A214" t="s">
        <v>518</v>
      </c>
      <c r="B214" t="s">
        <v>519</v>
      </c>
      <c r="C214" t="s">
        <v>3156</v>
      </c>
      <c r="D214" t="s">
        <v>21</v>
      </c>
      <c r="E214">
        <v>40399.404112445001</v>
      </c>
      <c r="F214">
        <v>1441.55</v>
      </c>
      <c r="G214">
        <v>-11.3619950003739</v>
      </c>
      <c r="H214">
        <v>-10.211461766775701</v>
      </c>
      <c r="I214">
        <v>-13.0318901787083</v>
      </c>
      <c r="J214">
        <v>7.03640201798326</v>
      </c>
      <c r="K214">
        <v>1616.5567335584899</v>
      </c>
      <c r="L214">
        <v>1577.54491020091</v>
      </c>
      <c r="M214">
        <v>50.313032953131703</v>
      </c>
      <c r="N214">
        <v>2.42175973506852</v>
      </c>
      <c r="O214">
        <v>33.7934861780722</v>
      </c>
      <c r="P214">
        <v>15.217999440514699</v>
      </c>
      <c r="Q214">
        <v>0.14548909841621299</v>
      </c>
    </row>
    <row r="215" spans="1:17" x14ac:dyDescent="0.3">
      <c r="A215" t="s">
        <v>520</v>
      </c>
      <c r="B215" t="s">
        <v>521</v>
      </c>
      <c r="C215" t="s">
        <v>3157</v>
      </c>
      <c r="D215" t="s">
        <v>380</v>
      </c>
      <c r="E215">
        <v>40254.215842500002</v>
      </c>
      <c r="F215">
        <v>5507.05</v>
      </c>
      <c r="G215">
        <v>1.89281281648055</v>
      </c>
      <c r="H215">
        <v>27.535962425198399</v>
      </c>
      <c r="I215">
        <v>20.072665519357599</v>
      </c>
      <c r="J215">
        <v>2.4321849801406299</v>
      </c>
      <c r="K215">
        <v>4867.4151937134002</v>
      </c>
      <c r="L215">
        <v>4508.6886029533298</v>
      </c>
      <c r="M215">
        <v>74.126603542497904</v>
      </c>
      <c r="N215">
        <v>1.2525911642613901</v>
      </c>
      <c r="O215">
        <v>2.3224775515021601</v>
      </c>
      <c r="P215">
        <v>50.437074876389701</v>
      </c>
      <c r="Q215">
        <v>6.3909312510241997E-2</v>
      </c>
    </row>
    <row r="216" spans="1:17" x14ac:dyDescent="0.3">
      <c r="A216" t="s">
        <v>522</v>
      </c>
      <c r="B216" t="s">
        <v>523</v>
      </c>
      <c r="C216" t="s">
        <v>3161</v>
      </c>
      <c r="D216" t="s">
        <v>51</v>
      </c>
      <c r="E216">
        <v>40176.599962479901</v>
      </c>
      <c r="F216">
        <v>1558.4</v>
      </c>
      <c r="G216">
        <v>30.1377292555031</v>
      </c>
      <c r="H216">
        <v>7.8380072247519204</v>
      </c>
      <c r="I216">
        <v>11.9928506530423</v>
      </c>
      <c r="J216">
        <v>1.4076304180613199</v>
      </c>
      <c r="K216">
        <v>1522.2690931336101</v>
      </c>
      <c r="L216">
        <v>1323.2306162919399</v>
      </c>
      <c r="M216">
        <v>47.534642843442803</v>
      </c>
      <c r="N216">
        <v>0.46012799316063402</v>
      </c>
      <c r="O216">
        <v>9.6412987679671502</v>
      </c>
      <c r="P216">
        <v>58.317671559912597</v>
      </c>
      <c r="Q216">
        <v>2.7841609680638001E-2</v>
      </c>
    </row>
    <row r="217" spans="1:17" x14ac:dyDescent="0.3">
      <c r="A217" t="s">
        <v>524</v>
      </c>
      <c r="B217" t="s">
        <v>525</v>
      </c>
      <c r="C217" t="s">
        <v>3167</v>
      </c>
      <c r="D217" t="s">
        <v>125</v>
      </c>
      <c r="E217">
        <v>39924.648635954902</v>
      </c>
      <c r="F217">
        <v>44375</v>
      </c>
      <c r="G217">
        <v>-5.3419638127698299</v>
      </c>
      <c r="H217">
        <v>-4.6192068388188501</v>
      </c>
      <c r="I217">
        <v>-7.9696285786583996</v>
      </c>
      <c r="J217">
        <v>-1.1642906869235099</v>
      </c>
      <c r="K217">
        <v>49089.105164239103</v>
      </c>
      <c r="L217">
        <v>47792.793201332897</v>
      </c>
      <c r="M217">
        <v>26.4225149924672</v>
      </c>
      <c r="N217">
        <v>1.9365307106802201</v>
      </c>
      <c r="O217">
        <v>35.197746478873199</v>
      </c>
      <c r="P217">
        <v>26.866546399563099</v>
      </c>
      <c r="Q217">
        <v>-3.2181517791788003E-2</v>
      </c>
    </row>
    <row r="218" spans="1:17" x14ac:dyDescent="0.3">
      <c r="A218" t="s">
        <v>526</v>
      </c>
      <c r="B218" t="s">
        <v>527</v>
      </c>
      <c r="C218" t="s">
        <v>3173</v>
      </c>
      <c r="D218" t="s">
        <v>528</v>
      </c>
      <c r="E218">
        <v>39914.846626799997</v>
      </c>
      <c r="F218">
        <v>36063.300000000003</v>
      </c>
      <c r="G218">
        <v>-9.5548927238525803</v>
      </c>
      <c r="H218">
        <v>6.00860820488497</v>
      </c>
      <c r="I218">
        <v>13.2267360844675</v>
      </c>
      <c r="J218">
        <v>2.3987613126751501</v>
      </c>
      <c r="K218">
        <v>34985.035357030101</v>
      </c>
      <c r="L218">
        <v>33957.850770917001</v>
      </c>
      <c r="M218">
        <v>60.613255314116898</v>
      </c>
      <c r="N218">
        <v>0.84364803395162302</v>
      </c>
      <c r="O218">
        <v>13.2910743054573</v>
      </c>
      <c r="P218">
        <v>26.5425568310411</v>
      </c>
      <c r="Q218">
        <v>2.5587256340760998E-2</v>
      </c>
    </row>
    <row r="219" spans="1:17" x14ac:dyDescent="0.3">
      <c r="A219" t="s">
        <v>529</v>
      </c>
      <c r="B219" t="s">
        <v>530</v>
      </c>
      <c r="C219" t="s">
        <v>3167</v>
      </c>
      <c r="D219" t="s">
        <v>88</v>
      </c>
      <c r="E219">
        <v>39612.576562499999</v>
      </c>
      <c r="F219">
        <v>1077.0999999999999</v>
      </c>
      <c r="G219">
        <v>81.053908759216</v>
      </c>
      <c r="H219">
        <v>-0.230121656234338</v>
      </c>
      <c r="I219">
        <v>8.1803440567763896</v>
      </c>
      <c r="J219">
        <v>1.9729011160054299</v>
      </c>
      <c r="K219">
        <v>1161.1879777244001</v>
      </c>
      <c r="L219">
        <v>1131.43575026707</v>
      </c>
      <c r="M219">
        <v>49.718693211795397</v>
      </c>
      <c r="N219">
        <v>0.58595103355521105</v>
      </c>
      <c r="O219">
        <v>66.623340451211604</v>
      </c>
      <c r="P219">
        <v>108.730197180369</v>
      </c>
      <c r="Q219">
        <v>0.16588866672456201</v>
      </c>
    </row>
    <row r="220" spans="1:17" x14ac:dyDescent="0.3">
      <c r="A220" t="s">
        <v>531</v>
      </c>
      <c r="B220" t="s">
        <v>532</v>
      </c>
      <c r="C220" t="s">
        <v>3169</v>
      </c>
      <c r="D220" t="s">
        <v>533</v>
      </c>
      <c r="E220">
        <v>39480.645853169997</v>
      </c>
      <c r="F220">
        <v>596.35</v>
      </c>
      <c r="G220">
        <v>-6.4076445886840103</v>
      </c>
      <c r="H220">
        <v>-2.01213209919309</v>
      </c>
      <c r="I220">
        <v>15.656881769448599</v>
      </c>
      <c r="J220">
        <v>4.09793116177309</v>
      </c>
      <c r="K220">
        <v>616.63371493218403</v>
      </c>
      <c r="L220">
        <v>573.32177236208099</v>
      </c>
      <c r="M220">
        <v>55.239398969860801</v>
      </c>
      <c r="N220">
        <v>0.77405627965255996</v>
      </c>
      <c r="O220">
        <v>19.9714932506078</v>
      </c>
      <c r="P220">
        <v>41.634010212563801</v>
      </c>
      <c r="Q220">
        <v>-8.2050059703349998E-2</v>
      </c>
    </row>
    <row r="221" spans="1:17" x14ac:dyDescent="0.3">
      <c r="A221" t="s">
        <v>534</v>
      </c>
      <c r="B221" t="s">
        <v>535</v>
      </c>
      <c r="C221" t="s">
        <v>3161</v>
      </c>
      <c r="D221" t="s">
        <v>51</v>
      </c>
      <c r="E221">
        <v>38921.3609274099</v>
      </c>
      <c r="F221">
        <v>2985.6</v>
      </c>
      <c r="G221">
        <v>38.728527634108197</v>
      </c>
      <c r="H221">
        <v>-4.5786439014079496</v>
      </c>
      <c r="I221">
        <v>15.9986528025306</v>
      </c>
      <c r="J221">
        <v>2.88353415346534</v>
      </c>
      <c r="K221">
        <v>3084.2644735281101</v>
      </c>
      <c r="L221">
        <v>2634.1442606183</v>
      </c>
      <c r="M221">
        <v>55.855073390934997</v>
      </c>
      <c r="N221">
        <v>0.59358801455826204</v>
      </c>
      <c r="O221">
        <v>16.726956055734199</v>
      </c>
      <c r="P221">
        <v>67.401177460050405</v>
      </c>
      <c r="Q221">
        <v>9.3685811545688003E-2</v>
      </c>
    </row>
    <row r="222" spans="1:17" x14ac:dyDescent="0.3">
      <c r="A222" t="s">
        <v>536</v>
      </c>
      <c r="B222" t="s">
        <v>537</v>
      </c>
      <c r="C222" t="s">
        <v>3171</v>
      </c>
      <c r="D222" t="s">
        <v>294</v>
      </c>
      <c r="E222">
        <v>38818.823399009998</v>
      </c>
      <c r="F222">
        <v>2816</v>
      </c>
      <c r="G222">
        <v>9.4217385637514202</v>
      </c>
      <c r="H222">
        <v>3.0381622922568599</v>
      </c>
      <c r="I222">
        <v>3.5299106158433702</v>
      </c>
      <c r="J222">
        <v>5.2254976001858999</v>
      </c>
      <c r="K222">
        <v>2795.9455696801301</v>
      </c>
      <c r="L222">
        <v>2613.6676785620798</v>
      </c>
      <c r="M222">
        <v>66.608611595681296</v>
      </c>
      <c r="N222">
        <v>0.56969700031189996</v>
      </c>
      <c r="O222">
        <v>12.535511363636299</v>
      </c>
      <c r="P222">
        <v>39.336961900049403</v>
      </c>
      <c r="Q222">
        <v>5.564222100111E-3</v>
      </c>
    </row>
    <row r="223" spans="1:17" x14ac:dyDescent="0.3">
      <c r="A223" t="s">
        <v>538</v>
      </c>
      <c r="B223" t="s">
        <v>539</v>
      </c>
      <c r="C223" t="s">
        <v>3161</v>
      </c>
      <c r="D223" t="s">
        <v>51</v>
      </c>
      <c r="E223">
        <v>38743.519383375002</v>
      </c>
      <c r="F223">
        <v>292.25</v>
      </c>
      <c r="G223">
        <v>133.81807942521999</v>
      </c>
      <c r="H223">
        <v>30.884767706574401</v>
      </c>
      <c r="I223">
        <v>86.328233008257598</v>
      </c>
      <c r="J223">
        <v>16.753752438440699</v>
      </c>
      <c r="K223">
        <v>232.000069861897</v>
      </c>
      <c r="L223">
        <v>180.26448105588099</v>
      </c>
      <c r="M223">
        <v>78.128275703470194</v>
      </c>
      <c r="N223">
        <v>2.2697668313488202</v>
      </c>
      <c r="O223">
        <v>5.3550042771599502</v>
      </c>
      <c r="P223">
        <v>206.663168940188</v>
      </c>
      <c r="Q223">
        <v>7.0336304575156994E-2</v>
      </c>
    </row>
    <row r="224" spans="1:17" x14ac:dyDescent="0.3">
      <c r="A224" t="s">
        <v>540</v>
      </c>
      <c r="B224" t="s">
        <v>541</v>
      </c>
      <c r="C224" t="s">
        <v>3168</v>
      </c>
      <c r="D224" t="s">
        <v>291</v>
      </c>
      <c r="E224">
        <v>38677.169696739998</v>
      </c>
      <c r="F224">
        <v>1778.55</v>
      </c>
      <c r="G224">
        <v>71.707175466719804</v>
      </c>
      <c r="H224">
        <v>-6.05501480650861</v>
      </c>
      <c r="I224">
        <v>14.6333356495842</v>
      </c>
      <c r="J224">
        <v>4.5885612206681401</v>
      </c>
      <c r="K224">
        <v>1881.7852497311401</v>
      </c>
      <c r="L224">
        <v>1596.2517929098101</v>
      </c>
      <c r="M224">
        <v>47.9271864680113</v>
      </c>
      <c r="N224">
        <v>0.85475534636387596</v>
      </c>
      <c r="O224">
        <v>23.6709679233083</v>
      </c>
      <c r="P224">
        <v>97.276911984914804</v>
      </c>
      <c r="Q224">
        <v>0.16755283790953099</v>
      </c>
    </row>
    <row r="225" spans="1:17" x14ac:dyDescent="0.3">
      <c r="A225" t="s">
        <v>542</v>
      </c>
      <c r="B225" t="s">
        <v>543</v>
      </c>
      <c r="C225" t="s">
        <v>3161</v>
      </c>
      <c r="D225" t="s">
        <v>544</v>
      </c>
      <c r="E225">
        <v>38666.274111959901</v>
      </c>
      <c r="F225">
        <v>328</v>
      </c>
      <c r="G225">
        <v>20.855512080718</v>
      </c>
      <c r="H225">
        <v>-4.5678077372321901</v>
      </c>
      <c r="I225">
        <v>2.6624983870070298</v>
      </c>
      <c r="J225">
        <v>5.4968558601080399</v>
      </c>
      <c r="K225">
        <v>340.66335377168298</v>
      </c>
      <c r="L225">
        <v>322.72391680316503</v>
      </c>
      <c r="M225">
        <v>48.135525086052297</v>
      </c>
      <c r="N225">
        <v>0.82975170176407398</v>
      </c>
      <c r="O225">
        <v>20.670731707317</v>
      </c>
      <c r="P225">
        <v>47.382610649292197</v>
      </c>
      <c r="Q225">
        <v>-3.2921672818271998E-2</v>
      </c>
    </row>
    <row r="226" spans="1:17" x14ac:dyDescent="0.3">
      <c r="A226" t="s">
        <v>545</v>
      </c>
      <c r="B226" t="s">
        <v>546</v>
      </c>
      <c r="C226" t="s">
        <v>3163</v>
      </c>
      <c r="D226" t="s">
        <v>547</v>
      </c>
      <c r="E226">
        <v>38437</v>
      </c>
      <c r="F226">
        <v>447.8</v>
      </c>
      <c r="G226">
        <v>42.331376182703004</v>
      </c>
      <c r="H226">
        <v>-8.0413279693431701</v>
      </c>
      <c r="I226">
        <v>-9.6857248423436602</v>
      </c>
      <c r="J226">
        <v>-1.6708642654547901</v>
      </c>
      <c r="K226">
        <v>481.74002250257598</v>
      </c>
      <c r="L226">
        <v>447.10097858842101</v>
      </c>
      <c r="M226">
        <v>39.264538345391799</v>
      </c>
      <c r="N226">
        <v>1.00497811089162</v>
      </c>
      <c r="O226">
        <v>38.532827154979898</v>
      </c>
      <c r="P226">
        <v>68.631142910939502</v>
      </c>
      <c r="Q226">
        <v>0.129037252898693</v>
      </c>
    </row>
    <row r="227" spans="1:17" x14ac:dyDescent="0.3">
      <c r="A227" t="s">
        <v>548</v>
      </c>
      <c r="B227" t="s">
        <v>549</v>
      </c>
      <c r="C227" t="s">
        <v>3167</v>
      </c>
      <c r="D227" t="s">
        <v>240</v>
      </c>
      <c r="E227">
        <v>37724.273873824997</v>
      </c>
      <c r="F227">
        <v>9360.35</v>
      </c>
      <c r="G227">
        <v>59.5757016791853</v>
      </c>
      <c r="H227">
        <v>1.12598251102567</v>
      </c>
      <c r="I227">
        <v>10.408582494699299</v>
      </c>
      <c r="J227">
        <v>-0.871640097662156</v>
      </c>
      <c r="K227">
        <v>9571.5502907629107</v>
      </c>
      <c r="L227">
        <v>8133.0571685267696</v>
      </c>
      <c r="M227">
        <v>38.969538642849201</v>
      </c>
      <c r="N227">
        <v>0.77073192326885398</v>
      </c>
      <c r="O227">
        <v>17.516973190104999</v>
      </c>
      <c r="P227">
        <v>85.302094468860105</v>
      </c>
      <c r="Q227">
        <v>0.27074381684530302</v>
      </c>
    </row>
    <row r="228" spans="1:17" x14ac:dyDescent="0.3">
      <c r="A228" t="s">
        <v>550</v>
      </c>
      <c r="B228" t="s">
        <v>551</v>
      </c>
      <c r="C228" t="s">
        <v>3167</v>
      </c>
      <c r="D228" t="s">
        <v>240</v>
      </c>
      <c r="E228">
        <v>37593.205167150001</v>
      </c>
      <c r="F228">
        <v>5781.6</v>
      </c>
      <c r="G228">
        <v>110.98480302044101</v>
      </c>
      <c r="H228">
        <v>18.111304192468602</v>
      </c>
      <c r="I228">
        <v>126.423790369763</v>
      </c>
      <c r="J228">
        <v>11.046735393287801</v>
      </c>
      <c r="K228">
        <v>5267.97089382999</v>
      </c>
      <c r="L228">
        <v>4086.6621592604902</v>
      </c>
      <c r="M228">
        <v>69.083420949306898</v>
      </c>
      <c r="N228">
        <v>1.0403258607635899</v>
      </c>
      <c r="O228">
        <v>4.4338937318389302</v>
      </c>
      <c r="P228">
        <v>154.04134718896199</v>
      </c>
    </row>
    <row r="229" spans="1:17" x14ac:dyDescent="0.3">
      <c r="A229" t="s">
        <v>552</v>
      </c>
      <c r="B229" t="s">
        <v>553</v>
      </c>
      <c r="C229" t="s">
        <v>3157</v>
      </c>
      <c r="D229" t="s">
        <v>54</v>
      </c>
      <c r="E229">
        <v>36805.436344711998</v>
      </c>
      <c r="F229">
        <v>144.15</v>
      </c>
      <c r="G229">
        <v>-23.0744213741457</v>
      </c>
      <c r="H229">
        <v>-13.8490056268224</v>
      </c>
      <c r="I229">
        <v>-18.943124556203301</v>
      </c>
      <c r="J229">
        <v>0.46039912544710099</v>
      </c>
      <c r="K229">
        <v>161.46856636413901</v>
      </c>
      <c r="L229">
        <v>162.50599874443699</v>
      </c>
      <c r="M229">
        <v>44.790485586987103</v>
      </c>
      <c r="N229">
        <v>1.2943123529646201</v>
      </c>
      <c r="O229">
        <v>34.7554630593132</v>
      </c>
      <c r="P229">
        <v>4.7145140200494096</v>
      </c>
      <c r="Q229">
        <v>6.8779648617025999E-2</v>
      </c>
    </row>
    <row r="230" spans="1:17" x14ac:dyDescent="0.3">
      <c r="A230" t="s">
        <v>554</v>
      </c>
      <c r="B230" t="s">
        <v>555</v>
      </c>
      <c r="C230" t="s">
        <v>3159</v>
      </c>
      <c r="D230" t="s">
        <v>37</v>
      </c>
      <c r="E230">
        <v>36800.989157700002</v>
      </c>
      <c r="F230">
        <v>6946.25</v>
      </c>
      <c r="G230">
        <v>207.67650985066101</v>
      </c>
      <c r="H230">
        <v>9.90806823801557</v>
      </c>
      <c r="I230">
        <v>109.91326301114</v>
      </c>
      <c r="J230">
        <v>11.209168261871501</v>
      </c>
      <c r="K230">
        <v>6506.9534608549902</v>
      </c>
      <c r="L230">
        <v>4810.5240930889004</v>
      </c>
      <c r="M230">
        <v>68.550522521730002</v>
      </c>
      <c r="N230">
        <v>0.207517618897265</v>
      </c>
      <c r="O230">
        <v>22.0802591326255</v>
      </c>
      <c r="P230">
        <v>245.58457711442699</v>
      </c>
      <c r="Q230">
        <v>0.181367411075815</v>
      </c>
    </row>
    <row r="231" spans="1:17" hidden="1" x14ac:dyDescent="0.3">
      <c r="A231" t="s">
        <v>556</v>
      </c>
      <c r="B231" t="s">
        <v>557</v>
      </c>
      <c r="C231" t="s">
        <v>3172</v>
      </c>
      <c r="D231" t="s">
        <v>32</v>
      </c>
      <c r="E231">
        <v>36796.602620762998</v>
      </c>
      <c r="F231">
        <v>53.96</v>
      </c>
      <c r="G231">
        <v>9.1999291743926204</v>
      </c>
      <c r="H231">
        <v>4.1672002906671599</v>
      </c>
      <c r="I231">
        <v>-16.107840051103</v>
      </c>
      <c r="J231">
        <v>5.5857445485515802</v>
      </c>
      <c r="K231">
        <v>54.004781367951601</v>
      </c>
      <c r="L231">
        <v>55.015354908168597</v>
      </c>
      <c r="M231">
        <v>65.354845348642002</v>
      </c>
      <c r="N231">
        <v>1.0065868557695199</v>
      </c>
      <c r="O231">
        <v>43.624907338769397</v>
      </c>
      <c r="P231">
        <v>38.005115089514</v>
      </c>
      <c r="Q231">
        <v>0.112657768276731</v>
      </c>
    </row>
    <row r="232" spans="1:17" x14ac:dyDescent="0.3">
      <c r="A232" t="s">
        <v>558</v>
      </c>
      <c r="B232" t="s">
        <v>559</v>
      </c>
      <c r="C232" t="s">
        <v>3155</v>
      </c>
      <c r="D232" t="s">
        <v>189</v>
      </c>
      <c r="E232">
        <v>36336.672748124998</v>
      </c>
      <c r="F232">
        <v>540.79999999999995</v>
      </c>
      <c r="G232">
        <v>4.8215705997816896</v>
      </c>
      <c r="H232">
        <v>-12.333886557747901</v>
      </c>
      <c r="I232">
        <v>-8.05933509476362</v>
      </c>
      <c r="J232">
        <v>-0.54034348459062898</v>
      </c>
      <c r="K232">
        <v>575.55732143063904</v>
      </c>
      <c r="L232">
        <v>573.73791883802198</v>
      </c>
      <c r="M232">
        <v>42.1396743861849</v>
      </c>
      <c r="N232">
        <v>0.44034650077631499</v>
      </c>
      <c r="O232">
        <v>27.579511834319501</v>
      </c>
      <c r="P232">
        <v>31.26213592233</v>
      </c>
      <c r="Q232">
        <v>-6.2013398112097003E-2</v>
      </c>
    </row>
    <row r="233" spans="1:17" x14ac:dyDescent="0.3">
      <c r="A233" t="s">
        <v>560</v>
      </c>
      <c r="B233" t="s">
        <v>561</v>
      </c>
      <c r="C233" t="s">
        <v>3161</v>
      </c>
      <c r="D233" t="s">
        <v>163</v>
      </c>
      <c r="E233">
        <v>36261.227792824997</v>
      </c>
      <c r="F233">
        <v>913.5</v>
      </c>
      <c r="G233">
        <v>3.6678094491324602</v>
      </c>
      <c r="H233">
        <v>6.4694959058963599</v>
      </c>
      <c r="I233">
        <v>28.0317803265946</v>
      </c>
      <c r="J233">
        <v>5.3624721925908796</v>
      </c>
      <c r="K233">
        <v>866.64673502476603</v>
      </c>
      <c r="L233">
        <v>793.659025146614</v>
      </c>
      <c r="M233">
        <v>71.354383379537197</v>
      </c>
      <c r="N233">
        <v>1.3906493412769001</v>
      </c>
      <c r="O233">
        <v>3.47564313081554</v>
      </c>
      <c r="P233">
        <v>50.333251049123596</v>
      </c>
      <c r="Q233">
        <v>5.7221267110601999E-2</v>
      </c>
    </row>
    <row r="234" spans="1:17" x14ac:dyDescent="0.3">
      <c r="A234" t="s">
        <v>562</v>
      </c>
      <c r="B234" t="s">
        <v>563</v>
      </c>
      <c r="C234" t="s">
        <v>3162</v>
      </c>
      <c r="D234" t="s">
        <v>149</v>
      </c>
      <c r="E234">
        <v>36225.881410125003</v>
      </c>
      <c r="F234">
        <v>260.45</v>
      </c>
      <c r="G234">
        <v>59.7588217576386</v>
      </c>
      <c r="H234">
        <v>-2.9732351559250998</v>
      </c>
      <c r="I234">
        <v>11.5179411495787</v>
      </c>
      <c r="J234">
        <v>3.9428467787844199</v>
      </c>
      <c r="K234">
        <v>262.65700076195299</v>
      </c>
      <c r="L234">
        <v>242.069785994851</v>
      </c>
      <c r="M234">
        <v>59.708738127157901</v>
      </c>
      <c r="N234">
        <v>0.45812665395764901</v>
      </c>
      <c r="O234">
        <v>19.715876367824901</v>
      </c>
      <c r="P234">
        <v>85.241820768136506</v>
      </c>
      <c r="Q234">
        <v>0.153426348045128</v>
      </c>
    </row>
    <row r="235" spans="1:17" x14ac:dyDescent="0.3">
      <c r="A235" t="s">
        <v>564</v>
      </c>
      <c r="B235" t="s">
        <v>565</v>
      </c>
      <c r="C235" t="s">
        <v>3171</v>
      </c>
      <c r="D235" t="s">
        <v>158</v>
      </c>
      <c r="E235">
        <v>35811.075684800002</v>
      </c>
      <c r="F235">
        <v>8329</v>
      </c>
      <c r="G235">
        <v>191.89384288228601</v>
      </c>
      <c r="H235">
        <v>2.2971871724380302</v>
      </c>
      <c r="I235">
        <v>92.377635674152501</v>
      </c>
      <c r="J235">
        <v>13.4650731134493</v>
      </c>
      <c r="K235">
        <v>7448.6620875857898</v>
      </c>
      <c r="L235">
        <v>5647.1406716543197</v>
      </c>
      <c r="M235">
        <v>65.310787406755907</v>
      </c>
      <c r="N235">
        <v>0.51231288010849396</v>
      </c>
      <c r="O235">
        <v>5.0546284067715099</v>
      </c>
      <c r="P235">
        <v>225.05951684033801</v>
      </c>
      <c r="Q235">
        <v>0.119395157713028</v>
      </c>
    </row>
    <row r="236" spans="1:17" x14ac:dyDescent="0.3">
      <c r="A236" t="s">
        <v>566</v>
      </c>
      <c r="B236" t="s">
        <v>567</v>
      </c>
      <c r="C236" t="s">
        <v>3167</v>
      </c>
      <c r="D236" t="s">
        <v>568</v>
      </c>
      <c r="E236">
        <v>35803.373744520002</v>
      </c>
      <c r="F236">
        <v>4012.6</v>
      </c>
      <c r="G236">
        <v>31.6432732282518</v>
      </c>
      <c r="H236">
        <v>-5.0608837215910301</v>
      </c>
      <c r="I236">
        <v>-3.8672490961819799</v>
      </c>
      <c r="J236">
        <v>2.7553578566447801</v>
      </c>
      <c r="K236">
        <v>4190.9366125748702</v>
      </c>
      <c r="L236">
        <v>3936.7719731062102</v>
      </c>
      <c r="M236">
        <v>42.5445702414641</v>
      </c>
      <c r="N236">
        <v>0.93009266504001298</v>
      </c>
      <c r="O236">
        <v>25.596869859941101</v>
      </c>
      <c r="P236">
        <v>61.472837022132801</v>
      </c>
      <c r="Q236">
        <v>0.18419898557932901</v>
      </c>
    </row>
    <row r="237" spans="1:17" x14ac:dyDescent="0.3">
      <c r="A237" t="s">
        <v>569</v>
      </c>
      <c r="B237" t="s">
        <v>570</v>
      </c>
      <c r="C237" t="s">
        <v>3167</v>
      </c>
      <c r="D237" t="s">
        <v>264</v>
      </c>
      <c r="E237">
        <v>35089.392323699998</v>
      </c>
      <c r="F237">
        <v>3677.15</v>
      </c>
      <c r="G237">
        <v>-21.1710280710892</v>
      </c>
      <c r="H237">
        <v>-9.2724753318705595</v>
      </c>
      <c r="I237">
        <v>-11.863882963480799</v>
      </c>
      <c r="J237">
        <v>-2.30900863435398</v>
      </c>
      <c r="K237">
        <v>4091.24454626442</v>
      </c>
      <c r="L237">
        <v>4016.4059645727898</v>
      </c>
      <c r="M237">
        <v>20.611232476053001</v>
      </c>
      <c r="N237">
        <v>1.1266751840148099</v>
      </c>
      <c r="O237">
        <v>34.613763376527999</v>
      </c>
      <c r="P237">
        <v>8.0053457087470008</v>
      </c>
      <c r="Q237">
        <v>8.4058231226947999E-2</v>
      </c>
    </row>
    <row r="238" spans="1:17" x14ac:dyDescent="0.3">
      <c r="A238" t="s">
        <v>571</v>
      </c>
      <c r="B238" t="s">
        <v>572</v>
      </c>
      <c r="C238" t="s">
        <v>3157</v>
      </c>
      <c r="D238" t="s">
        <v>573</v>
      </c>
      <c r="E238">
        <v>34898.747035</v>
      </c>
      <c r="F238">
        <v>638.70000000000005</v>
      </c>
      <c r="G238">
        <v>13.8507852807102</v>
      </c>
      <c r="H238">
        <v>1.89560686660732</v>
      </c>
      <c r="I238">
        <v>-6.00971398149865</v>
      </c>
      <c r="J238">
        <v>0.25385583894799202</v>
      </c>
      <c r="K238">
        <v>645.09827214630297</v>
      </c>
      <c r="L238">
        <v>639.43158734483995</v>
      </c>
      <c r="M238">
        <v>59.033705321005499</v>
      </c>
      <c r="N238">
        <v>0.80969689577841197</v>
      </c>
      <c r="O238">
        <v>29.442617817441601</v>
      </c>
      <c r="P238">
        <v>43.851351351351298</v>
      </c>
      <c r="Q238">
        <v>4.1907105735882001E-2</v>
      </c>
    </row>
    <row r="239" spans="1:17" x14ac:dyDescent="0.3">
      <c r="A239" t="s">
        <v>574</v>
      </c>
      <c r="B239" t="s">
        <v>575</v>
      </c>
      <c r="C239" t="s">
        <v>3173</v>
      </c>
      <c r="D239" t="s">
        <v>158</v>
      </c>
      <c r="E239">
        <v>34683.781406554997</v>
      </c>
      <c r="F239">
        <v>1014.1</v>
      </c>
      <c r="G239">
        <v>29.4226885701101</v>
      </c>
      <c r="H239">
        <v>-5.72925384973568</v>
      </c>
      <c r="I239">
        <v>6.9500143786301498</v>
      </c>
      <c r="J239">
        <v>1.0052281261159799</v>
      </c>
      <c r="K239">
        <v>1058.16619184006</v>
      </c>
      <c r="L239">
        <v>923.77493381649299</v>
      </c>
      <c r="M239">
        <v>45.895849090621198</v>
      </c>
      <c r="N239">
        <v>0.25412872983849499</v>
      </c>
      <c r="O239">
        <v>29.5730204121881</v>
      </c>
      <c r="P239">
        <v>57.824293829273998</v>
      </c>
      <c r="Q239">
        <v>5.2313388105978E-2</v>
      </c>
    </row>
    <row r="240" spans="1:17" x14ac:dyDescent="0.3">
      <c r="A240" t="s">
        <v>576</v>
      </c>
      <c r="B240" t="s">
        <v>577</v>
      </c>
      <c r="C240" t="s">
        <v>3157</v>
      </c>
      <c r="D240" t="s">
        <v>54</v>
      </c>
      <c r="E240">
        <v>34229.820092499998</v>
      </c>
      <c r="F240">
        <v>272.55</v>
      </c>
      <c r="G240">
        <v>-21.437659623771498</v>
      </c>
      <c r="H240">
        <v>-6.0930989351317004</v>
      </c>
      <c r="I240">
        <v>-2.4132357863446199</v>
      </c>
      <c r="J240">
        <v>1.21091929531956</v>
      </c>
      <c r="K240">
        <v>292.97475186127298</v>
      </c>
      <c r="L240">
        <v>291.86586707236398</v>
      </c>
      <c r="M240">
        <v>48.256327198060099</v>
      </c>
      <c r="N240">
        <v>0.57875089929738099</v>
      </c>
      <c r="O240">
        <v>25.8484681709777</v>
      </c>
      <c r="P240">
        <v>10.7026807473598</v>
      </c>
      <c r="Q240">
        <v>3.4547468499850999E-2</v>
      </c>
    </row>
    <row r="241" spans="1:17" x14ac:dyDescent="0.3">
      <c r="A241" t="s">
        <v>578</v>
      </c>
      <c r="B241" t="s">
        <v>579</v>
      </c>
      <c r="C241" t="s">
        <v>3157</v>
      </c>
      <c r="D241" t="s">
        <v>220</v>
      </c>
      <c r="E241">
        <v>34178.387330400001</v>
      </c>
      <c r="F241">
        <v>6697</v>
      </c>
      <c r="G241">
        <v>82.330748460984196</v>
      </c>
      <c r="H241">
        <v>3.3790778979534601</v>
      </c>
      <c r="I241">
        <v>-1.11426310309397</v>
      </c>
      <c r="J241">
        <v>-0.63183939488443597</v>
      </c>
      <c r="K241">
        <v>6749.25596373398</v>
      </c>
      <c r="L241">
        <v>6183.2212031468498</v>
      </c>
      <c r="M241">
        <v>49.873534066600499</v>
      </c>
      <c r="N241">
        <v>0.29536528047948502</v>
      </c>
      <c r="O241">
        <v>45.689861131850002</v>
      </c>
      <c r="P241">
        <v>111.48532360696601</v>
      </c>
      <c r="Q241">
        <v>0.13768556849042701</v>
      </c>
    </row>
    <row r="242" spans="1:17" x14ac:dyDescent="0.3">
      <c r="A242" t="s">
        <v>580</v>
      </c>
      <c r="B242" t="s">
        <v>581</v>
      </c>
      <c r="C242" t="s">
        <v>3165</v>
      </c>
      <c r="D242" t="s">
        <v>75</v>
      </c>
      <c r="E242">
        <v>34087.719308895001</v>
      </c>
      <c r="F242">
        <v>1798.25</v>
      </c>
      <c r="G242">
        <v>-38.642830498449101</v>
      </c>
      <c r="H242">
        <v>-3.80991937878597</v>
      </c>
      <c r="I242">
        <v>-6.6904700453791301</v>
      </c>
      <c r="J242">
        <v>-1.0232303842246699</v>
      </c>
      <c r="K242">
        <v>1839.97961513578</v>
      </c>
      <c r="L242">
        <v>1898.72300654385</v>
      </c>
      <c r="M242">
        <v>49.5637915954702</v>
      </c>
      <c r="N242">
        <v>0.57704243741283601</v>
      </c>
      <c r="O242">
        <v>35.170304462672</v>
      </c>
      <c r="P242">
        <v>8.8924548867627298</v>
      </c>
      <c r="Q242">
        <v>-4.8898815266424998E-2</v>
      </c>
    </row>
    <row r="243" spans="1:17" x14ac:dyDescent="0.3">
      <c r="A243" t="s">
        <v>582</v>
      </c>
      <c r="B243" t="s">
        <v>583</v>
      </c>
      <c r="C243" t="s">
        <v>3161</v>
      </c>
      <c r="D243" t="s">
        <v>51</v>
      </c>
      <c r="E243">
        <v>33703.127349620001</v>
      </c>
      <c r="F243">
        <v>1282.9000000000001</v>
      </c>
      <c r="G243">
        <v>99.646195276467296</v>
      </c>
      <c r="H243">
        <v>14.0367854698349</v>
      </c>
      <c r="I243">
        <v>84.122527302551902</v>
      </c>
      <c r="J243">
        <v>3.1241143111370602</v>
      </c>
      <c r="K243">
        <v>1196.2846479879199</v>
      </c>
      <c r="L243">
        <v>925.95582552311998</v>
      </c>
      <c r="M243">
        <v>69.632933741675103</v>
      </c>
      <c r="N243">
        <v>0.53931080530759901</v>
      </c>
      <c r="O243">
        <v>5.5382336892976802</v>
      </c>
      <c r="P243">
        <v>136.65375391993999</v>
      </c>
      <c r="Q243">
        <v>0.123192839090565</v>
      </c>
    </row>
    <row r="244" spans="1:17" x14ac:dyDescent="0.3">
      <c r="A244" t="s">
        <v>584</v>
      </c>
      <c r="B244" t="s">
        <v>585</v>
      </c>
      <c r="C244" t="s">
        <v>3163</v>
      </c>
      <c r="D244" t="s">
        <v>199</v>
      </c>
      <c r="E244">
        <v>33483.384337919997</v>
      </c>
      <c r="F244">
        <v>2425.15</v>
      </c>
      <c r="G244">
        <v>16.436629277880701</v>
      </c>
      <c r="H244">
        <v>6.4528075044500897</v>
      </c>
      <c r="I244">
        <v>19.110865154967499</v>
      </c>
      <c r="J244">
        <v>1.94728844367555</v>
      </c>
      <c r="K244">
        <v>2401.3363508596799</v>
      </c>
      <c r="L244">
        <v>2253.3731738264601</v>
      </c>
      <c r="M244">
        <v>51.937713041101603</v>
      </c>
      <c r="N244">
        <v>1.15188193256979</v>
      </c>
      <c r="O244">
        <v>26.2313671319299</v>
      </c>
      <c r="P244">
        <v>54.237288135593197</v>
      </c>
      <c r="Q244">
        <v>1.6596472361306E-2</v>
      </c>
    </row>
    <row r="245" spans="1:17" x14ac:dyDescent="0.3">
      <c r="A245" t="s">
        <v>586</v>
      </c>
      <c r="B245" t="s">
        <v>587</v>
      </c>
      <c r="C245" t="s">
        <v>3159</v>
      </c>
      <c r="D245" t="s">
        <v>202</v>
      </c>
      <c r="E245">
        <v>33282.866495970004</v>
      </c>
      <c r="F245">
        <v>10002.799999999999</v>
      </c>
      <c r="G245">
        <v>32.728152698737397</v>
      </c>
      <c r="H245">
        <v>21.5812712484854</v>
      </c>
      <c r="I245">
        <v>38.535434752650197</v>
      </c>
      <c r="J245">
        <v>6.5020754433153103</v>
      </c>
      <c r="K245">
        <v>8970.0688626617393</v>
      </c>
      <c r="L245">
        <v>7782.7677707574003</v>
      </c>
      <c r="M245">
        <v>72.022145596744295</v>
      </c>
      <c r="N245">
        <v>2.6706169296129301</v>
      </c>
      <c r="O245">
        <v>6.3002359339385103</v>
      </c>
      <c r="P245">
        <v>67.943519614509597</v>
      </c>
      <c r="Q245">
        <v>6.9524320580475002E-2</v>
      </c>
    </row>
    <row r="246" spans="1:17" x14ac:dyDescent="0.3">
      <c r="A246" t="s">
        <v>588</v>
      </c>
      <c r="B246" t="s">
        <v>589</v>
      </c>
      <c r="C246" t="s">
        <v>3169</v>
      </c>
      <c r="D246" t="s">
        <v>590</v>
      </c>
      <c r="E246">
        <v>33064.05290468</v>
      </c>
      <c r="F246">
        <v>1394.35</v>
      </c>
      <c r="G246">
        <v>-18.386764326697399</v>
      </c>
      <c r="H246">
        <v>7.9166651861197703</v>
      </c>
      <c r="I246">
        <v>36.392540743198197</v>
      </c>
      <c r="J246">
        <v>0.80965333365540604</v>
      </c>
      <c r="K246">
        <v>1295.0580444418599</v>
      </c>
      <c r="L246">
        <v>1185.60193794989</v>
      </c>
      <c r="M246">
        <v>54.632737887076999</v>
      </c>
      <c r="N246">
        <v>0.81327223292434903</v>
      </c>
      <c r="O246">
        <v>6.7092193495177099</v>
      </c>
      <c r="P246">
        <v>57.366965746854</v>
      </c>
      <c r="Q246">
        <v>3.4335854011441999E-2</v>
      </c>
    </row>
    <row r="247" spans="1:17" x14ac:dyDescent="0.3">
      <c r="A247" t="s">
        <v>591</v>
      </c>
      <c r="B247" t="s">
        <v>592</v>
      </c>
      <c r="C247" t="s">
        <v>3157</v>
      </c>
      <c r="D247" t="s">
        <v>380</v>
      </c>
      <c r="E247">
        <v>32866.677012150001</v>
      </c>
      <c r="F247">
        <v>6422.6</v>
      </c>
      <c r="G247">
        <v>120.100519003906</v>
      </c>
      <c r="H247">
        <v>12.6837332096921</v>
      </c>
      <c r="I247">
        <v>55.642419290535003</v>
      </c>
      <c r="J247">
        <v>0.80049591760442596</v>
      </c>
      <c r="K247">
        <v>5951.1260758796298</v>
      </c>
      <c r="L247">
        <v>4542.6838866366998</v>
      </c>
      <c r="M247">
        <v>48.889982015952299</v>
      </c>
      <c r="N247">
        <v>1.06748734810979</v>
      </c>
      <c r="O247">
        <v>6.9660262199109297</v>
      </c>
      <c r="P247">
        <v>164.29908849612099</v>
      </c>
      <c r="Q247">
        <v>0.14757387582735401</v>
      </c>
    </row>
    <row r="248" spans="1:17" x14ac:dyDescent="0.3">
      <c r="A248" t="s">
        <v>593</v>
      </c>
      <c r="B248" t="s">
        <v>594</v>
      </c>
      <c r="C248" t="s">
        <v>3157</v>
      </c>
      <c r="D248" t="s">
        <v>380</v>
      </c>
      <c r="E248">
        <v>32863.160000000003</v>
      </c>
      <c r="F248">
        <v>1600.95</v>
      </c>
      <c r="G248">
        <v>77.763837704237901</v>
      </c>
      <c r="H248">
        <v>14.2561543000509</v>
      </c>
      <c r="I248">
        <v>43.254503438225001</v>
      </c>
      <c r="J248">
        <v>3.3803602619600901</v>
      </c>
      <c r="K248">
        <v>1462.44548645381</v>
      </c>
      <c r="L248">
        <v>1204.8071270215901</v>
      </c>
      <c r="M248">
        <v>62.638990260512102</v>
      </c>
      <c r="N248">
        <v>0.83920685440874998</v>
      </c>
      <c r="O248">
        <v>3.9632718073643698</v>
      </c>
      <c r="P248">
        <v>103.77394514096601</v>
      </c>
      <c r="Q248">
        <v>9.2139382183219001E-2</v>
      </c>
    </row>
    <row r="249" spans="1:17" hidden="1" x14ac:dyDescent="0.3">
      <c r="A249" t="s">
        <v>595</v>
      </c>
      <c r="B249" t="s">
        <v>596</v>
      </c>
      <c r="C249" t="s">
        <v>3172</v>
      </c>
      <c r="D249" t="s">
        <v>114</v>
      </c>
      <c r="E249">
        <v>32500.9289794</v>
      </c>
      <c r="F249">
        <v>590.9</v>
      </c>
      <c r="G249">
        <v>-37.683630404717498</v>
      </c>
      <c r="H249">
        <v>-1.10149283810581</v>
      </c>
      <c r="I249">
        <v>-21.492878266468601</v>
      </c>
      <c r="J249">
        <v>-4.3296811518931504</v>
      </c>
      <c r="K249">
        <v>641.22297915238198</v>
      </c>
      <c r="M249">
        <v>44.180879586384599</v>
      </c>
      <c r="O249">
        <v>24.217295650702301</v>
      </c>
      <c r="P249">
        <v>0.56160653505785696</v>
      </c>
    </row>
    <row r="250" spans="1:17" x14ac:dyDescent="0.3">
      <c r="A250" t="s">
        <v>597</v>
      </c>
      <c r="B250" t="s">
        <v>598</v>
      </c>
      <c r="C250" t="s">
        <v>3168</v>
      </c>
      <c r="D250" t="s">
        <v>599</v>
      </c>
      <c r="E250">
        <v>32465.281647920001</v>
      </c>
      <c r="F250">
        <v>1186.6500000000001</v>
      </c>
      <c r="G250">
        <v>-30.718660731321599</v>
      </c>
      <c r="H250">
        <v>-2.4939763764964802</v>
      </c>
      <c r="I250">
        <v>2.7137946559450099</v>
      </c>
      <c r="J250">
        <v>1.0444621204320099</v>
      </c>
      <c r="K250">
        <v>1226.1527367455999</v>
      </c>
      <c r="L250">
        <v>1204.31865622336</v>
      </c>
      <c r="M250">
        <v>48.695981845828904</v>
      </c>
      <c r="N250">
        <v>0.59710149993415296</v>
      </c>
      <c r="O250">
        <v>21.4511439767412</v>
      </c>
      <c r="P250">
        <v>19.857582950356001</v>
      </c>
      <c r="Q250">
        <v>0.10541134250966901</v>
      </c>
    </row>
    <row r="251" spans="1:17" x14ac:dyDescent="0.3">
      <c r="A251" t="s">
        <v>600</v>
      </c>
      <c r="B251" t="s">
        <v>601</v>
      </c>
      <c r="C251" t="s">
        <v>3159</v>
      </c>
      <c r="D251" t="s">
        <v>237</v>
      </c>
      <c r="E251">
        <v>32297.82408454</v>
      </c>
      <c r="F251">
        <v>2379.6999999999998</v>
      </c>
      <c r="G251">
        <v>49.532649934449701</v>
      </c>
      <c r="H251">
        <v>21.2923615732483</v>
      </c>
      <c r="I251">
        <v>31.419636547976499</v>
      </c>
      <c r="J251">
        <v>0.44070938248395702</v>
      </c>
      <c r="K251">
        <v>2150.2472032793498</v>
      </c>
      <c r="L251">
        <v>1836.0918123254601</v>
      </c>
      <c r="M251">
        <v>69.559420347606505</v>
      </c>
      <c r="N251">
        <v>1.3674360946881301</v>
      </c>
      <c r="O251">
        <v>6.0637895533050399</v>
      </c>
      <c r="P251">
        <v>82.632386799692995</v>
      </c>
      <c r="Q251">
        <v>0.109366883317264</v>
      </c>
    </row>
    <row r="252" spans="1:17" hidden="1" x14ac:dyDescent="0.3">
      <c r="A252" t="s">
        <v>602</v>
      </c>
      <c r="B252" t="s">
        <v>603</v>
      </c>
      <c r="C252" t="s">
        <v>3172</v>
      </c>
      <c r="D252" t="s">
        <v>136</v>
      </c>
      <c r="E252">
        <v>32216.064643341</v>
      </c>
      <c r="F252">
        <v>390.83</v>
      </c>
      <c r="G252">
        <v>0.56615836966161104</v>
      </c>
      <c r="H252">
        <v>0.66535190995280802</v>
      </c>
      <c r="I252">
        <v>4.8216604833448997</v>
      </c>
      <c r="J252">
        <v>-1.9626176331034499</v>
      </c>
      <c r="K252">
        <v>388.605459300745</v>
      </c>
      <c r="L252">
        <v>368.41643552566097</v>
      </c>
      <c r="M252">
        <v>56.330526885428</v>
      </c>
      <c r="N252">
        <v>0.67204789425779998</v>
      </c>
      <c r="O252">
        <v>3.6256172760535201</v>
      </c>
      <c r="P252">
        <v>37.6161971830985</v>
      </c>
      <c r="Q252">
        <v>-0.123824141917355</v>
      </c>
    </row>
    <row r="253" spans="1:17" x14ac:dyDescent="0.3">
      <c r="A253" t="s">
        <v>604</v>
      </c>
      <c r="B253" t="s">
        <v>605</v>
      </c>
      <c r="C253" t="s">
        <v>3165</v>
      </c>
      <c r="D253" t="s">
        <v>75</v>
      </c>
      <c r="E253">
        <v>32070.960260059899</v>
      </c>
      <c r="F253">
        <v>4073.8</v>
      </c>
      <c r="G253">
        <v>-3.63016055111183</v>
      </c>
      <c r="H253">
        <v>-6.3727710781701701</v>
      </c>
      <c r="I253">
        <v>-4.3304957298141202</v>
      </c>
      <c r="J253">
        <v>-3.98871763598398</v>
      </c>
      <c r="K253">
        <v>4357.7303570700496</v>
      </c>
      <c r="L253">
        <v>4198.7351381187</v>
      </c>
      <c r="M253">
        <v>36.147825862977797</v>
      </c>
      <c r="N253">
        <v>0.87458188090631395</v>
      </c>
      <c r="O253">
        <v>20.170356914919701</v>
      </c>
      <c r="P253">
        <v>22.147429650840198</v>
      </c>
      <c r="Q253">
        <v>-6.1468323033469999E-3</v>
      </c>
    </row>
    <row r="254" spans="1:17" x14ac:dyDescent="0.3">
      <c r="A254" t="s">
        <v>606</v>
      </c>
      <c r="B254" t="s">
        <v>607</v>
      </c>
      <c r="C254" t="s">
        <v>3157</v>
      </c>
      <c r="D254" t="s">
        <v>405</v>
      </c>
      <c r="E254">
        <v>32060.184974569998</v>
      </c>
      <c r="F254">
        <v>1694.85</v>
      </c>
      <c r="G254">
        <v>25.310785585973999</v>
      </c>
      <c r="H254">
        <v>-12.2827019308082</v>
      </c>
      <c r="I254">
        <v>45.621212592670801</v>
      </c>
      <c r="J254">
        <v>0.57543572942409005</v>
      </c>
      <c r="K254">
        <v>1805.9366510993</v>
      </c>
      <c r="L254">
        <v>1482.8154149684101</v>
      </c>
      <c r="M254">
        <v>30.0313668888849</v>
      </c>
      <c r="N254">
        <v>0.47830682543002201</v>
      </c>
      <c r="O254">
        <v>27.146945157388501</v>
      </c>
      <c r="P254">
        <v>76.344813234835001</v>
      </c>
      <c r="Q254">
        <v>0.111658220838202</v>
      </c>
    </row>
    <row r="255" spans="1:17" x14ac:dyDescent="0.3">
      <c r="A255" t="s">
        <v>608</v>
      </c>
      <c r="B255" t="s">
        <v>609</v>
      </c>
      <c r="C255" t="s">
        <v>3169</v>
      </c>
      <c r="D255" t="s">
        <v>114</v>
      </c>
      <c r="E255">
        <v>32022.4380193</v>
      </c>
      <c r="F255">
        <v>296.75</v>
      </c>
      <c r="G255">
        <v>10.744585692768601</v>
      </c>
      <c r="H255">
        <v>-7.74141177599377</v>
      </c>
      <c r="I255">
        <v>8.8801844850509202</v>
      </c>
      <c r="J255">
        <v>-1.9987107860587101</v>
      </c>
      <c r="K255">
        <v>320.08243442672102</v>
      </c>
      <c r="L255">
        <v>294.91556007869201</v>
      </c>
      <c r="M255">
        <v>34.437595468853502</v>
      </c>
      <c r="N255">
        <v>0.77484128920915196</v>
      </c>
      <c r="O255">
        <v>22.796967144060599</v>
      </c>
      <c r="P255">
        <v>49.308176100628899</v>
      </c>
      <c r="Q255">
        <v>-2.2687431106743001E-2</v>
      </c>
    </row>
    <row r="256" spans="1:17" x14ac:dyDescent="0.3">
      <c r="A256" t="s">
        <v>610</v>
      </c>
      <c r="B256" t="s">
        <v>611</v>
      </c>
      <c r="C256" t="s">
        <v>3160</v>
      </c>
      <c r="D256" t="s">
        <v>46</v>
      </c>
      <c r="E256">
        <v>32000.661</v>
      </c>
      <c r="F256">
        <v>52.18</v>
      </c>
      <c r="G256">
        <v>24.389861822389701</v>
      </c>
      <c r="H256">
        <v>-9.2191653776665401</v>
      </c>
      <c r="I256">
        <v>-29.504343322804601</v>
      </c>
      <c r="J256">
        <v>-0.35122261983653003</v>
      </c>
      <c r="K256">
        <v>57.640116236089199</v>
      </c>
      <c r="L256">
        <v>58.251582677333403</v>
      </c>
      <c r="M256">
        <v>47.045061722085002</v>
      </c>
      <c r="N256">
        <v>0.86113581577626597</v>
      </c>
      <c r="O256">
        <v>49.770026830203101</v>
      </c>
      <c r="P256">
        <v>51.6860465116279</v>
      </c>
      <c r="Q256">
        <v>9.6490208372052994E-2</v>
      </c>
    </row>
    <row r="257" spans="1:17" x14ac:dyDescent="0.3">
      <c r="A257" t="s">
        <v>612</v>
      </c>
      <c r="B257" t="s">
        <v>613</v>
      </c>
      <c r="C257" t="s">
        <v>3157</v>
      </c>
      <c r="D257" t="s">
        <v>40</v>
      </c>
      <c r="E257">
        <v>31920.112000000001</v>
      </c>
      <c r="F257">
        <v>193.13</v>
      </c>
      <c r="G257">
        <v>10.171465972429599</v>
      </c>
      <c r="H257">
        <v>-9.7972784505856296</v>
      </c>
      <c r="I257">
        <v>-21.4115264806562</v>
      </c>
      <c r="J257">
        <v>-6.7788496799553499</v>
      </c>
      <c r="K257">
        <v>217.901269219108</v>
      </c>
      <c r="L257">
        <v>226.238426743464</v>
      </c>
      <c r="M257">
        <v>41.700953416720203</v>
      </c>
      <c r="N257">
        <v>0.75835835559244302</v>
      </c>
      <c r="O257">
        <v>68.125097084865104</v>
      </c>
      <c r="P257">
        <v>45.210526315789402</v>
      </c>
      <c r="Q257">
        <v>2.1159705426811001E-2</v>
      </c>
    </row>
    <row r="258" spans="1:17" x14ac:dyDescent="0.3">
      <c r="A258" t="s">
        <v>614</v>
      </c>
      <c r="B258" t="s">
        <v>615</v>
      </c>
      <c r="C258" t="s">
        <v>3174</v>
      </c>
      <c r="D258" t="s">
        <v>590</v>
      </c>
      <c r="E258">
        <v>31914.665475000002</v>
      </c>
      <c r="F258">
        <v>2839.35</v>
      </c>
      <c r="G258">
        <v>125.016121504399</v>
      </c>
      <c r="H258">
        <v>6.41620131679612</v>
      </c>
      <c r="I258">
        <v>45.531139028258004</v>
      </c>
      <c r="J258">
        <v>7.15571953017011</v>
      </c>
      <c r="K258">
        <v>2686.9424304232798</v>
      </c>
      <c r="L258">
        <v>2175.0834723052799</v>
      </c>
      <c r="M258">
        <v>62.239426400849702</v>
      </c>
      <c r="N258">
        <v>0.479941898215973</v>
      </c>
      <c r="O258">
        <v>10.588691073661201</v>
      </c>
      <c r="P258">
        <v>160.96966911764699</v>
      </c>
      <c r="Q258">
        <v>0.14845460354732701</v>
      </c>
    </row>
    <row r="259" spans="1:17" x14ac:dyDescent="0.3">
      <c r="A259" t="s">
        <v>616</v>
      </c>
      <c r="B259" t="s">
        <v>617</v>
      </c>
      <c r="C259" t="s">
        <v>3163</v>
      </c>
      <c r="D259" t="s">
        <v>414</v>
      </c>
      <c r="E259">
        <v>31145.350391839998</v>
      </c>
      <c r="F259">
        <v>497.5</v>
      </c>
      <c r="G259">
        <v>4.8277091091826403</v>
      </c>
      <c r="H259">
        <v>-1.8134991001481999</v>
      </c>
      <c r="I259">
        <v>-4.5017554938851099</v>
      </c>
      <c r="J259">
        <v>-0.97450552043041905</v>
      </c>
      <c r="K259">
        <v>506.32721742910502</v>
      </c>
      <c r="L259">
        <v>492.13219431790202</v>
      </c>
      <c r="M259">
        <v>44.276784384819301</v>
      </c>
      <c r="N259">
        <v>0.58495242811477</v>
      </c>
      <c r="O259">
        <v>17.567839195979801</v>
      </c>
      <c r="P259">
        <v>30.2356020942408</v>
      </c>
      <c r="Q259">
        <v>0.107536680295492</v>
      </c>
    </row>
    <row r="260" spans="1:17" hidden="1" x14ac:dyDescent="0.3">
      <c r="A260" t="s">
        <v>618</v>
      </c>
      <c r="B260" t="s">
        <v>619</v>
      </c>
      <c r="C260" t="s">
        <v>3157</v>
      </c>
      <c r="D260" t="s">
        <v>40</v>
      </c>
      <c r="E260">
        <v>31110.754901100001</v>
      </c>
      <c r="F260">
        <v>341.9</v>
      </c>
      <c r="G260">
        <v>-12.963826319533601</v>
      </c>
      <c r="H260">
        <v>-7.9450675714857804</v>
      </c>
      <c r="I260">
        <v>3.2269258187151801</v>
      </c>
      <c r="J260">
        <v>-0.78272934304666397</v>
      </c>
      <c r="K260">
        <v>354.053849669295</v>
      </c>
      <c r="M260">
        <v>44.604693438723203</v>
      </c>
      <c r="N260">
        <v>0.64347511933469503</v>
      </c>
      <c r="O260">
        <v>19.157648435214899</v>
      </c>
      <c r="P260">
        <v>22.742775085262899</v>
      </c>
    </row>
    <row r="261" spans="1:17" x14ac:dyDescent="0.3">
      <c r="A261" t="s">
        <v>620</v>
      </c>
      <c r="B261" t="s">
        <v>621</v>
      </c>
      <c r="C261" t="s">
        <v>590</v>
      </c>
      <c r="D261" t="s">
        <v>590</v>
      </c>
      <c r="E261">
        <v>31079.43795</v>
      </c>
      <c r="F261">
        <v>924.55</v>
      </c>
      <c r="G261">
        <v>-4.9897606655644298</v>
      </c>
      <c r="H261">
        <v>-1.0765175837743299</v>
      </c>
      <c r="I261">
        <v>2.8998882277620299</v>
      </c>
      <c r="J261">
        <v>5.2290658733281502E-2</v>
      </c>
      <c r="K261">
        <v>911.20963829418395</v>
      </c>
      <c r="L261">
        <v>853.86217189124397</v>
      </c>
      <c r="M261">
        <v>46.2552339566817</v>
      </c>
      <c r="N261">
        <v>0.52775664716298398</v>
      </c>
      <c r="O261">
        <v>13.8932453626088</v>
      </c>
      <c r="P261">
        <v>30.2183098591549</v>
      </c>
      <c r="Q261">
        <v>5.7511926794358001E-2</v>
      </c>
    </row>
    <row r="262" spans="1:17" hidden="1" x14ac:dyDescent="0.3">
      <c r="A262" t="s">
        <v>622</v>
      </c>
      <c r="B262" t="s">
        <v>623</v>
      </c>
      <c r="C262" t="s">
        <v>3172</v>
      </c>
      <c r="D262" t="s">
        <v>94</v>
      </c>
      <c r="E262">
        <v>31016.615486639999</v>
      </c>
      <c r="F262">
        <v>74.56</v>
      </c>
      <c r="G262">
        <v>-42.941466498412197</v>
      </c>
      <c r="H262">
        <v>-22.963391892805401</v>
      </c>
      <c r="I262">
        <v>-26.7507143601633</v>
      </c>
      <c r="J262">
        <v>-6.9054097397779097</v>
      </c>
      <c r="K262">
        <v>96.600678472902899</v>
      </c>
      <c r="M262">
        <v>28.2929961269645</v>
      </c>
      <c r="O262">
        <v>111.105150214592</v>
      </c>
      <c r="P262">
        <v>1.4421768707483</v>
      </c>
    </row>
    <row r="263" spans="1:17" x14ac:dyDescent="0.3">
      <c r="A263" t="s">
        <v>624</v>
      </c>
      <c r="B263" t="s">
        <v>625</v>
      </c>
      <c r="C263" t="s">
        <v>3161</v>
      </c>
      <c r="D263" t="s">
        <v>51</v>
      </c>
      <c r="E263">
        <v>30583.6860991049</v>
      </c>
      <c r="F263">
        <v>1803.8</v>
      </c>
      <c r="G263">
        <v>-15.5829467983818</v>
      </c>
      <c r="H263">
        <v>8.4218128644434493</v>
      </c>
      <c r="I263">
        <v>-3.0536373453322998</v>
      </c>
      <c r="J263">
        <v>13.563014208152399</v>
      </c>
      <c r="K263">
        <v>1756.6298919768301</v>
      </c>
      <c r="L263">
        <v>1803.0255267796699</v>
      </c>
      <c r="M263">
        <v>78.089125696711903</v>
      </c>
      <c r="N263">
        <v>1.7525117662790299</v>
      </c>
      <c r="O263">
        <v>23.126178068521899</v>
      </c>
      <c r="P263">
        <v>13.7541779655672</v>
      </c>
      <c r="Q263">
        <v>-8.5902125703593998E-2</v>
      </c>
    </row>
    <row r="264" spans="1:17" x14ac:dyDescent="0.3">
      <c r="A264" t="s">
        <v>626</v>
      </c>
      <c r="B264" t="s">
        <v>627</v>
      </c>
      <c r="C264" t="s">
        <v>3155</v>
      </c>
      <c r="D264" t="s">
        <v>189</v>
      </c>
      <c r="E264">
        <v>30229.534548</v>
      </c>
      <c r="F264">
        <v>436.8</v>
      </c>
      <c r="G264">
        <v>-15.632182051339401</v>
      </c>
      <c r="H264">
        <v>-19.389388723473001</v>
      </c>
      <c r="I264">
        <v>-8.4478331162794102</v>
      </c>
      <c r="J264">
        <v>2.62635597688306</v>
      </c>
      <c r="K264">
        <v>485.08530697200899</v>
      </c>
      <c r="L264">
        <v>484.72334882433699</v>
      </c>
      <c r="M264">
        <v>45.064595902807902</v>
      </c>
      <c r="N264">
        <v>0.841246027564582</v>
      </c>
      <c r="O264">
        <v>30.574633699633601</v>
      </c>
      <c r="P264">
        <v>14.151313210505601</v>
      </c>
      <c r="Q264">
        <v>-4.4225537930544997E-2</v>
      </c>
    </row>
    <row r="265" spans="1:17" x14ac:dyDescent="0.3">
      <c r="A265" t="s">
        <v>628</v>
      </c>
      <c r="B265" t="s">
        <v>629</v>
      </c>
      <c r="C265" t="s">
        <v>3171</v>
      </c>
      <c r="D265" t="s">
        <v>396</v>
      </c>
      <c r="E265">
        <v>30145.582340379999</v>
      </c>
      <c r="F265">
        <v>6643.9</v>
      </c>
      <c r="G265">
        <v>-0.59083607202544197</v>
      </c>
      <c r="H265">
        <v>2.3463975712863099</v>
      </c>
      <c r="I265">
        <v>14.704631980876201</v>
      </c>
      <c r="J265">
        <v>5.2964950532771704</v>
      </c>
      <c r="K265">
        <v>6513.00825316604</v>
      </c>
      <c r="L265">
        <v>6088.99247600751</v>
      </c>
      <c r="M265">
        <v>61.0107330463103</v>
      </c>
      <c r="N265">
        <v>0.57226970950721401</v>
      </c>
      <c r="O265">
        <v>8.3226719246225898</v>
      </c>
      <c r="P265">
        <v>35.556598384069197</v>
      </c>
      <c r="Q265">
        <v>2.7871729852464999E-2</v>
      </c>
    </row>
    <row r="266" spans="1:17" x14ac:dyDescent="0.3">
      <c r="A266" t="s">
        <v>630</v>
      </c>
      <c r="B266" t="s">
        <v>631</v>
      </c>
      <c r="C266" t="s">
        <v>3175</v>
      </c>
      <c r="D266" t="s">
        <v>632</v>
      </c>
      <c r="E266">
        <v>29940.579004499999</v>
      </c>
      <c r="F266">
        <v>761.05</v>
      </c>
      <c r="G266">
        <v>-8.0240756735038694</v>
      </c>
      <c r="H266">
        <v>-4.2880251210263101</v>
      </c>
      <c r="I266">
        <v>11.610114321388901</v>
      </c>
      <c r="J266">
        <v>1.93625672133551</v>
      </c>
      <c r="K266">
        <v>779.07135449964301</v>
      </c>
      <c r="L266">
        <v>735.45705692890203</v>
      </c>
      <c r="M266">
        <v>56.473933387185497</v>
      </c>
      <c r="N266">
        <v>0.41237437428596802</v>
      </c>
      <c r="O266">
        <v>21.017015964785401</v>
      </c>
      <c r="P266">
        <v>34.082100070472102</v>
      </c>
      <c r="Q266">
        <v>2.2703345743158E-2</v>
      </c>
    </row>
    <row r="267" spans="1:17" x14ac:dyDescent="0.3">
      <c r="A267" t="s">
        <v>633</v>
      </c>
      <c r="B267" t="s">
        <v>634</v>
      </c>
      <c r="C267" t="s">
        <v>3159</v>
      </c>
      <c r="D267" t="s">
        <v>202</v>
      </c>
      <c r="E267">
        <v>29924.2575</v>
      </c>
      <c r="F267">
        <v>671.1</v>
      </c>
      <c r="G267">
        <v>6.3783662866754902</v>
      </c>
      <c r="H267">
        <v>-5.7779674755583699</v>
      </c>
      <c r="I267">
        <v>19.0561998079788</v>
      </c>
      <c r="J267">
        <v>2.2770065675677902</v>
      </c>
      <c r="K267">
        <v>721.334122101704</v>
      </c>
      <c r="L267">
        <v>660.29222646335404</v>
      </c>
      <c r="M267">
        <v>48.822982920557401</v>
      </c>
      <c r="N267">
        <v>0.77157516128178205</v>
      </c>
      <c r="O267">
        <v>28.147817016838001</v>
      </c>
      <c r="P267">
        <v>60.896667465835499</v>
      </c>
      <c r="Q267">
        <v>8.1372720796579999E-3</v>
      </c>
    </row>
    <row r="268" spans="1:17" x14ac:dyDescent="0.3">
      <c r="A268" t="s">
        <v>635</v>
      </c>
      <c r="B268" t="s">
        <v>636</v>
      </c>
      <c r="C268" t="s">
        <v>3157</v>
      </c>
      <c r="D268" t="s">
        <v>24</v>
      </c>
      <c r="E268">
        <v>29517.827587975</v>
      </c>
      <c r="F268">
        <v>181.4</v>
      </c>
      <c r="G268">
        <v>-40.753233305527097</v>
      </c>
      <c r="H268">
        <v>-1.2086365278178499</v>
      </c>
      <c r="I268">
        <v>-8.3670931487024802</v>
      </c>
      <c r="J268">
        <v>2.3479017745441402</v>
      </c>
      <c r="K268">
        <v>190.51093425898699</v>
      </c>
      <c r="L268">
        <v>200.31961773142001</v>
      </c>
      <c r="M268">
        <v>50.478576707212703</v>
      </c>
      <c r="N268">
        <v>0.77087880934840902</v>
      </c>
      <c r="O268">
        <v>45.038588754134501</v>
      </c>
      <c r="P268">
        <v>8.4279736999402104</v>
      </c>
      <c r="Q268">
        <v>-8.9081797500682E-2</v>
      </c>
    </row>
    <row r="269" spans="1:17" hidden="1" x14ac:dyDescent="0.3">
      <c r="A269" t="s">
        <v>637</v>
      </c>
      <c r="B269" t="s">
        <v>638</v>
      </c>
      <c r="C269" t="s">
        <v>3172</v>
      </c>
      <c r="D269" t="s">
        <v>141</v>
      </c>
      <c r="E269">
        <v>29450.2911145</v>
      </c>
      <c r="F269">
        <v>1685.2</v>
      </c>
      <c r="G269">
        <v>113.967226420686</v>
      </c>
      <c r="H269">
        <v>-2.0813636203641299</v>
      </c>
      <c r="I269">
        <v>106.40276169112001</v>
      </c>
      <c r="J269">
        <v>4.7920154846644101</v>
      </c>
      <c r="K269">
        <v>1648.4429348618801</v>
      </c>
      <c r="L269">
        <v>1241.29088386281</v>
      </c>
      <c r="M269">
        <v>60.0545445234998</v>
      </c>
      <c r="N269">
        <v>0.536324764744469</v>
      </c>
      <c r="O269">
        <v>12.7462615713268</v>
      </c>
      <c r="P269">
        <v>192.49327432092301</v>
      </c>
    </row>
    <row r="270" spans="1:17" x14ac:dyDescent="0.3">
      <c r="A270" t="s">
        <v>639</v>
      </c>
      <c r="B270" t="s">
        <v>640</v>
      </c>
      <c r="C270" t="s">
        <v>3155</v>
      </c>
      <c r="D270" t="s">
        <v>18</v>
      </c>
      <c r="E270">
        <v>29447.164651153998</v>
      </c>
      <c r="F270">
        <v>166.34</v>
      </c>
      <c r="G270">
        <v>22.053155035572701</v>
      </c>
      <c r="H270">
        <v>-4.6016120622912098</v>
      </c>
      <c r="I270">
        <v>-31.029553049807799</v>
      </c>
      <c r="J270">
        <v>13.1695690532394</v>
      </c>
      <c r="K270">
        <v>173.549859283058</v>
      </c>
      <c r="L270">
        <v>184.21126668501299</v>
      </c>
      <c r="M270">
        <v>66.534597096719096</v>
      </c>
      <c r="N270">
        <v>2.19799139648019</v>
      </c>
      <c r="O270">
        <v>73.890826018997203</v>
      </c>
      <c r="P270">
        <v>54.951094550535601</v>
      </c>
      <c r="Q270">
        <v>0.11289118341656799</v>
      </c>
    </row>
    <row r="271" spans="1:17" x14ac:dyDescent="0.3">
      <c r="A271" t="s">
        <v>641</v>
      </c>
      <c r="B271" t="s">
        <v>642</v>
      </c>
      <c r="C271" t="s">
        <v>3170</v>
      </c>
      <c r="D271" t="s">
        <v>136</v>
      </c>
      <c r="E271">
        <v>29444.915991649999</v>
      </c>
      <c r="F271">
        <v>1155.45</v>
      </c>
      <c r="G271">
        <v>48.431207770418297</v>
      </c>
      <c r="H271">
        <v>-9.6649091847487192</v>
      </c>
      <c r="I271">
        <v>-2.8784434094526601</v>
      </c>
      <c r="J271">
        <v>-0.57705058447220003</v>
      </c>
      <c r="K271">
        <v>1255.2888612144</v>
      </c>
      <c r="L271">
        <v>1143.1053780679099</v>
      </c>
      <c r="M271">
        <v>46.026695944967898</v>
      </c>
      <c r="N271">
        <v>0.79013881341879399</v>
      </c>
      <c r="O271">
        <v>25.760526201912601</v>
      </c>
      <c r="P271">
        <v>73.751879699248093</v>
      </c>
      <c r="Q271">
        <v>0.117300879633903</v>
      </c>
    </row>
    <row r="272" spans="1:17" x14ac:dyDescent="0.3">
      <c r="A272" t="s">
        <v>643</v>
      </c>
      <c r="B272" t="s">
        <v>644</v>
      </c>
      <c r="C272" t="s">
        <v>3167</v>
      </c>
      <c r="D272" t="s">
        <v>173</v>
      </c>
      <c r="E272">
        <v>29347.098785856</v>
      </c>
      <c r="F272">
        <v>218.61</v>
      </c>
      <c r="G272">
        <v>239.80602331825099</v>
      </c>
      <c r="H272">
        <v>2.3519672978802899</v>
      </c>
      <c r="I272">
        <v>44.905425990713802</v>
      </c>
      <c r="J272">
        <v>2.8056098262664699</v>
      </c>
      <c r="K272">
        <v>217.28857553378799</v>
      </c>
      <c r="L272">
        <v>172.39930347606301</v>
      </c>
      <c r="M272">
        <v>60.393929511175301</v>
      </c>
      <c r="N272">
        <v>0.49888099748179698</v>
      </c>
      <c r="O272">
        <v>19.8023878139151</v>
      </c>
      <c r="P272">
        <v>277.076326002587</v>
      </c>
      <c r="Q272">
        <v>0.18908428671569</v>
      </c>
    </row>
    <row r="273" spans="1:17" x14ac:dyDescent="0.3">
      <c r="A273" t="s">
        <v>645</v>
      </c>
      <c r="B273" t="s">
        <v>646</v>
      </c>
      <c r="C273" t="s">
        <v>3157</v>
      </c>
      <c r="D273" t="s">
        <v>54</v>
      </c>
      <c r="E273">
        <v>29316.846178200001</v>
      </c>
      <c r="F273">
        <v>376.05</v>
      </c>
      <c r="G273">
        <v>-21.057985576181</v>
      </c>
      <c r="H273">
        <v>-2.49511255421513</v>
      </c>
      <c r="I273">
        <v>-28.757459565877198</v>
      </c>
      <c r="J273">
        <v>2.8014369671065</v>
      </c>
      <c r="K273">
        <v>378.43615729843299</v>
      </c>
      <c r="L273">
        <v>403.76327374945998</v>
      </c>
      <c r="M273">
        <v>58.3593212873986</v>
      </c>
      <c r="N273">
        <v>2.7685863923320899</v>
      </c>
      <c r="O273">
        <v>38.199707485706597</v>
      </c>
      <c r="P273">
        <v>39.251990372153301</v>
      </c>
      <c r="Q273">
        <v>8.1218501928023004E-2</v>
      </c>
    </row>
    <row r="274" spans="1:17" x14ac:dyDescent="0.3">
      <c r="A274" t="s">
        <v>647</v>
      </c>
      <c r="B274" t="s">
        <v>648</v>
      </c>
      <c r="C274" t="s">
        <v>3171</v>
      </c>
      <c r="D274" t="s">
        <v>158</v>
      </c>
      <c r="E274">
        <v>29310.98356529</v>
      </c>
      <c r="F274">
        <v>1120.25</v>
      </c>
      <c r="G274">
        <v>-8.4511705083592705</v>
      </c>
      <c r="H274">
        <v>3.5080628506426499</v>
      </c>
      <c r="I274">
        <v>-3.17389821892173</v>
      </c>
      <c r="J274">
        <v>1.68144102738385</v>
      </c>
      <c r="K274">
        <v>1100.87906549336</v>
      </c>
      <c r="L274">
        <v>1073.21756750794</v>
      </c>
      <c r="M274">
        <v>58.824894151861301</v>
      </c>
      <c r="N274">
        <v>0.68858012009988401</v>
      </c>
      <c r="O274">
        <v>20.419549207766099</v>
      </c>
      <c r="P274">
        <v>20.069667738478</v>
      </c>
      <c r="Q274">
        <v>1.4023714075465999E-2</v>
      </c>
    </row>
    <row r="275" spans="1:17" x14ac:dyDescent="0.3">
      <c r="A275" t="s">
        <v>649</v>
      </c>
      <c r="B275" t="s">
        <v>650</v>
      </c>
      <c r="C275" t="s">
        <v>3161</v>
      </c>
      <c r="D275" t="s">
        <v>51</v>
      </c>
      <c r="E275">
        <v>29209.980712559998</v>
      </c>
      <c r="F275">
        <v>1859.75</v>
      </c>
      <c r="G275">
        <v>3.3199795793531699</v>
      </c>
      <c r="H275">
        <v>11.557891642742099</v>
      </c>
      <c r="I275">
        <v>-5.3346798213587903</v>
      </c>
      <c r="J275">
        <v>-7.6136345233441594E-2</v>
      </c>
      <c r="K275">
        <v>1874.56001742336</v>
      </c>
      <c r="L275">
        <v>1768.49339686803</v>
      </c>
      <c r="M275">
        <v>49.1766458278423</v>
      </c>
      <c r="N275">
        <v>0.60520812986109696</v>
      </c>
      <c r="O275">
        <v>9.1544562441188297</v>
      </c>
      <c r="P275">
        <v>35.649161196207103</v>
      </c>
      <c r="Q275">
        <v>0.103873989195371</v>
      </c>
    </row>
    <row r="276" spans="1:17" x14ac:dyDescent="0.3">
      <c r="A276" t="s">
        <v>651</v>
      </c>
      <c r="B276" t="s">
        <v>652</v>
      </c>
      <c r="C276" t="s">
        <v>3171</v>
      </c>
      <c r="D276" t="s">
        <v>294</v>
      </c>
      <c r="E276">
        <v>29017.11284672</v>
      </c>
      <c r="F276">
        <v>576.65</v>
      </c>
      <c r="G276">
        <v>101.930203736321</v>
      </c>
      <c r="H276">
        <v>-5.1152022153149801</v>
      </c>
      <c r="I276">
        <v>48.770230371774197</v>
      </c>
      <c r="J276">
        <v>4.0601861385467402</v>
      </c>
      <c r="K276">
        <v>577.1731807827</v>
      </c>
      <c r="L276">
        <v>452.14311409551499</v>
      </c>
      <c r="M276">
        <v>52.299078395868598</v>
      </c>
      <c r="N276">
        <v>0.50781191724710795</v>
      </c>
      <c r="O276">
        <v>19.4311974334518</v>
      </c>
      <c r="P276">
        <v>132.52016129032199</v>
      </c>
      <c r="Q276">
        <v>0.242375318532213</v>
      </c>
    </row>
    <row r="277" spans="1:17" x14ac:dyDescent="0.3">
      <c r="A277" t="s">
        <v>653</v>
      </c>
      <c r="B277" t="s">
        <v>654</v>
      </c>
      <c r="C277" t="s">
        <v>3164</v>
      </c>
      <c r="D277" t="s">
        <v>655</v>
      </c>
      <c r="E277">
        <v>28855.996756799999</v>
      </c>
      <c r="F277">
        <v>291.2</v>
      </c>
      <c r="G277">
        <v>74.824531229721003</v>
      </c>
      <c r="H277">
        <v>-7.1293860563404197</v>
      </c>
      <c r="I277">
        <v>-29.029117792324499</v>
      </c>
      <c r="J277">
        <v>3.2773830641675801</v>
      </c>
      <c r="K277">
        <v>310.40150384592698</v>
      </c>
      <c r="L277">
        <v>297.76504918369102</v>
      </c>
      <c r="M277">
        <v>50.239475198594199</v>
      </c>
      <c r="N277">
        <v>0.77974170487820005</v>
      </c>
      <c r="O277">
        <v>42.788461538461497</v>
      </c>
      <c r="P277">
        <v>104.135997195934</v>
      </c>
      <c r="Q277">
        <v>9.6212825859386994E-2</v>
      </c>
    </row>
    <row r="278" spans="1:17" x14ac:dyDescent="0.3">
      <c r="A278" t="s">
        <v>656</v>
      </c>
      <c r="B278" t="s">
        <v>657</v>
      </c>
      <c r="C278" t="s">
        <v>3161</v>
      </c>
      <c r="D278" t="s">
        <v>243</v>
      </c>
      <c r="E278">
        <v>28846.01703753</v>
      </c>
      <c r="F278">
        <v>1085.05</v>
      </c>
      <c r="G278">
        <v>5.9071807576672999</v>
      </c>
      <c r="H278">
        <v>12.5744816690825</v>
      </c>
      <c r="I278">
        <v>-31.070666783594799</v>
      </c>
      <c r="J278">
        <v>-0.489243767007148</v>
      </c>
      <c r="K278">
        <v>1082.80433147177</v>
      </c>
      <c r="L278">
        <v>1112.0706546957699</v>
      </c>
      <c r="M278">
        <v>51.432997929862502</v>
      </c>
      <c r="N278">
        <v>0.35322025138846902</v>
      </c>
      <c r="O278">
        <v>39.523524261554698</v>
      </c>
      <c r="P278">
        <v>32.971813725490101</v>
      </c>
    </row>
    <row r="279" spans="1:17" x14ac:dyDescent="0.3">
      <c r="A279" t="s">
        <v>658</v>
      </c>
      <c r="B279" t="s">
        <v>659</v>
      </c>
      <c r="C279" t="s">
        <v>3161</v>
      </c>
      <c r="D279" t="s">
        <v>660</v>
      </c>
      <c r="E279">
        <v>28768.903631375</v>
      </c>
      <c r="F279">
        <v>2850.05</v>
      </c>
      <c r="G279">
        <v>77.471198432224298</v>
      </c>
      <c r="H279">
        <v>22.336398994808199</v>
      </c>
      <c r="I279">
        <v>69.767871464503301</v>
      </c>
      <c r="J279">
        <v>1.96357257769799</v>
      </c>
      <c r="K279">
        <v>2491.9281372073501</v>
      </c>
      <c r="L279">
        <v>2031.52418194554</v>
      </c>
      <c r="M279">
        <v>59.333734435602601</v>
      </c>
      <c r="N279">
        <v>1.8614775048193799</v>
      </c>
      <c r="O279">
        <v>17.815476921457499</v>
      </c>
      <c r="P279">
        <v>109.408523144746</v>
      </c>
      <c r="Q279">
        <v>0.121869490910852</v>
      </c>
    </row>
    <row r="280" spans="1:17" x14ac:dyDescent="0.3">
      <c r="A280" t="s">
        <v>661</v>
      </c>
      <c r="B280" t="s">
        <v>662</v>
      </c>
      <c r="C280" t="s">
        <v>3163</v>
      </c>
      <c r="D280" t="s">
        <v>568</v>
      </c>
      <c r="E280">
        <v>28648.779399359999</v>
      </c>
      <c r="F280">
        <v>64.38</v>
      </c>
      <c r="G280">
        <v>-17.216720576846999</v>
      </c>
      <c r="H280">
        <v>-1.48083631462462</v>
      </c>
      <c r="I280">
        <v>-13.8286297368403</v>
      </c>
      <c r="J280">
        <v>3.53916490526335</v>
      </c>
      <c r="K280">
        <v>66.559387223201895</v>
      </c>
      <c r="L280">
        <v>67.6217352802704</v>
      </c>
      <c r="M280">
        <v>56.255705778748897</v>
      </c>
      <c r="N280">
        <v>0.76418945211953804</v>
      </c>
      <c r="O280">
        <v>24.262193227710402</v>
      </c>
      <c r="P280">
        <v>11.0957722174288</v>
      </c>
      <c r="Q280">
        <v>2.5382125318595E-2</v>
      </c>
    </row>
    <row r="281" spans="1:17" x14ac:dyDescent="0.3">
      <c r="A281" t="s">
        <v>663</v>
      </c>
      <c r="B281" t="s">
        <v>664</v>
      </c>
      <c r="C281" t="s">
        <v>3157</v>
      </c>
      <c r="D281" t="s">
        <v>40</v>
      </c>
      <c r="E281">
        <v>28285.50816334</v>
      </c>
      <c r="F281">
        <v>498.85</v>
      </c>
      <c r="G281">
        <v>-33.012338403408997</v>
      </c>
      <c r="H281">
        <v>-14.851538374813</v>
      </c>
      <c r="I281">
        <v>-16.151124577598001</v>
      </c>
      <c r="J281">
        <v>-6.7258174184182602</v>
      </c>
      <c r="K281">
        <v>556.67875662267102</v>
      </c>
      <c r="L281">
        <v>569.42227532838501</v>
      </c>
      <c r="M281">
        <v>15.7408661623966</v>
      </c>
      <c r="N281">
        <v>1.2043117936415699</v>
      </c>
      <c r="O281">
        <v>29.698306104039201</v>
      </c>
      <c r="P281">
        <v>9.6855760773966608</v>
      </c>
      <c r="Q281">
        <v>-0.109998982502751</v>
      </c>
    </row>
    <row r="282" spans="1:17" x14ac:dyDescent="0.3">
      <c r="A282" t="s">
        <v>665</v>
      </c>
      <c r="B282" t="s">
        <v>666</v>
      </c>
      <c r="C282" t="s">
        <v>3155</v>
      </c>
      <c r="D282" t="s">
        <v>445</v>
      </c>
      <c r="E282">
        <v>28271.294999999998</v>
      </c>
      <c r="F282">
        <v>800.5</v>
      </c>
      <c r="G282">
        <v>147.120785906794</v>
      </c>
      <c r="H282">
        <v>14.273306455407299</v>
      </c>
      <c r="I282">
        <v>24.490413879941698</v>
      </c>
      <c r="J282">
        <v>1.7230202316905801</v>
      </c>
      <c r="K282">
        <v>765.69516963624994</v>
      </c>
      <c r="L282">
        <v>671.34325880316305</v>
      </c>
      <c r="M282">
        <v>65.2729745435594</v>
      </c>
      <c r="N282">
        <v>0.90318809550932799</v>
      </c>
      <c r="O282">
        <v>21.174266083697599</v>
      </c>
      <c r="P282">
        <v>175.796726959517</v>
      </c>
      <c r="Q282">
        <v>0.13821132940016401</v>
      </c>
    </row>
    <row r="283" spans="1:17" x14ac:dyDescent="0.3">
      <c r="A283" t="s">
        <v>667</v>
      </c>
      <c r="B283" t="s">
        <v>668</v>
      </c>
      <c r="C283" t="s">
        <v>3163</v>
      </c>
      <c r="D283" t="s">
        <v>199</v>
      </c>
      <c r="E283">
        <v>28217.088165450001</v>
      </c>
      <c r="F283">
        <v>1319</v>
      </c>
      <c r="G283">
        <v>-20.1750711328439</v>
      </c>
      <c r="H283">
        <v>-3.3960187855327901</v>
      </c>
      <c r="I283">
        <v>8.6040180270507793</v>
      </c>
      <c r="J283">
        <v>0.60526877131496803</v>
      </c>
      <c r="K283">
        <v>1374.1866674154101</v>
      </c>
      <c r="L283">
        <v>1298.15807920166</v>
      </c>
      <c r="M283">
        <v>41.174239177817903</v>
      </c>
      <c r="N283">
        <v>0.88231612914014601</v>
      </c>
      <c r="O283">
        <v>14.1736163760424</v>
      </c>
      <c r="P283">
        <v>31.498928268780201</v>
      </c>
      <c r="Q283">
        <v>6.0659282982327999E-2</v>
      </c>
    </row>
    <row r="284" spans="1:17" x14ac:dyDescent="0.3">
      <c r="A284" t="s">
        <v>669</v>
      </c>
      <c r="B284" t="s">
        <v>670</v>
      </c>
      <c r="C284" t="s">
        <v>3157</v>
      </c>
      <c r="D284" t="s">
        <v>515</v>
      </c>
      <c r="E284">
        <v>28195.69935925</v>
      </c>
      <c r="F284">
        <v>852.45</v>
      </c>
      <c r="G284">
        <v>6.3998799472867898</v>
      </c>
      <c r="H284">
        <v>1.6615438060302801</v>
      </c>
      <c r="I284">
        <v>6.9717352208468499</v>
      </c>
      <c r="J284">
        <v>-0.74730245471017598</v>
      </c>
      <c r="K284">
        <v>847.36579880968202</v>
      </c>
      <c r="L284">
        <v>781.85847151281905</v>
      </c>
      <c r="M284">
        <v>56.164278760897702</v>
      </c>
      <c r="N284">
        <v>0.498670152117276</v>
      </c>
      <c r="O284">
        <v>8.2116253152677494</v>
      </c>
      <c r="P284">
        <v>33.174503983752501</v>
      </c>
      <c r="Q284">
        <v>-2.4280507178746E-2</v>
      </c>
    </row>
    <row r="285" spans="1:17" x14ac:dyDescent="0.3">
      <c r="A285" t="s">
        <v>671</v>
      </c>
      <c r="B285" t="s">
        <v>672</v>
      </c>
      <c r="C285" t="s">
        <v>3171</v>
      </c>
      <c r="D285" t="s">
        <v>294</v>
      </c>
      <c r="E285">
        <v>28161.80242512</v>
      </c>
      <c r="F285">
        <v>564.35</v>
      </c>
      <c r="G285">
        <v>22.769525117025601</v>
      </c>
      <c r="H285">
        <v>4.4397929018411197</v>
      </c>
      <c r="I285">
        <v>32.741301877402101</v>
      </c>
      <c r="J285">
        <v>6.0248901366063499E-2</v>
      </c>
      <c r="K285">
        <v>544.469297464683</v>
      </c>
      <c r="L285">
        <v>489.30047754831901</v>
      </c>
      <c r="M285">
        <v>58.329788456058097</v>
      </c>
      <c r="N285">
        <v>0.96854784817277295</v>
      </c>
      <c r="O285">
        <v>11.331620448303299</v>
      </c>
      <c r="P285">
        <v>67.911335911930905</v>
      </c>
      <c r="Q285">
        <v>3.9012260122222003E-2</v>
      </c>
    </row>
    <row r="286" spans="1:17" hidden="1" x14ac:dyDescent="0.3">
      <c r="A286" t="s">
        <v>673</v>
      </c>
      <c r="B286" t="s">
        <v>674</v>
      </c>
      <c r="C286" t="s">
        <v>3172</v>
      </c>
      <c r="D286" t="s">
        <v>199</v>
      </c>
      <c r="E286">
        <v>28113.01189722</v>
      </c>
      <c r="F286">
        <v>12361.2</v>
      </c>
      <c r="G286">
        <v>102.885592980425</v>
      </c>
      <c r="H286">
        <v>0.27385555101457898</v>
      </c>
      <c r="I286">
        <v>18.005251843097099</v>
      </c>
      <c r="J286">
        <v>5.2423060349687898</v>
      </c>
      <c r="K286">
        <v>13208.6287059321</v>
      </c>
      <c r="L286">
        <v>11413.5290045483</v>
      </c>
      <c r="M286">
        <v>48.164687566816902</v>
      </c>
      <c r="N286">
        <v>0.431581303097757</v>
      </c>
      <c r="O286">
        <v>22.459389056078599</v>
      </c>
      <c r="P286">
        <v>130.50329125254001</v>
      </c>
      <c r="Q286">
        <v>0.17360521879344801</v>
      </c>
    </row>
    <row r="287" spans="1:17" x14ac:dyDescent="0.3">
      <c r="A287" t="s">
        <v>675</v>
      </c>
      <c r="B287" t="s">
        <v>676</v>
      </c>
      <c r="C287" t="s">
        <v>3167</v>
      </c>
      <c r="D287" t="s">
        <v>264</v>
      </c>
      <c r="E287">
        <v>27702.981290719999</v>
      </c>
      <c r="F287">
        <v>1429.25</v>
      </c>
      <c r="G287">
        <v>8.9288670579918694</v>
      </c>
      <c r="H287">
        <v>1.08312736605289</v>
      </c>
      <c r="I287">
        <v>-12.8998961376446</v>
      </c>
      <c r="J287">
        <v>2.9708533372822998</v>
      </c>
      <c r="K287">
        <v>1469.37103212237</v>
      </c>
      <c r="L287">
        <v>1438.9548641783299</v>
      </c>
      <c r="M287">
        <v>60.828041601526003</v>
      </c>
      <c r="N287">
        <v>0.64175352703094501</v>
      </c>
      <c r="O287">
        <v>28.819310827357</v>
      </c>
      <c r="P287">
        <v>39.357449297971897</v>
      </c>
      <c r="Q287">
        <v>4.8460557507586002E-2</v>
      </c>
    </row>
    <row r="288" spans="1:17" x14ac:dyDescent="0.3">
      <c r="A288" t="s">
        <v>677</v>
      </c>
      <c r="B288" t="s">
        <v>678</v>
      </c>
      <c r="C288" t="s">
        <v>3163</v>
      </c>
      <c r="D288" t="s">
        <v>199</v>
      </c>
      <c r="E288">
        <v>27486.210488159999</v>
      </c>
      <c r="F288">
        <v>14969.2</v>
      </c>
      <c r="G288">
        <v>-32.830963050751102</v>
      </c>
      <c r="H288">
        <v>-3.4847615042759901</v>
      </c>
      <c r="I288">
        <v>3.3965824013747699</v>
      </c>
      <c r="J288">
        <v>3.5529683432563899</v>
      </c>
      <c r="K288">
        <v>15062.3634738864</v>
      </c>
      <c r="L288">
        <v>15126.479704540699</v>
      </c>
      <c r="M288">
        <v>53.243979461580402</v>
      </c>
      <c r="N288">
        <v>0.702761351878191</v>
      </c>
      <c r="O288">
        <v>21.917002912647199</v>
      </c>
      <c r="P288">
        <v>15.369556840076999</v>
      </c>
      <c r="Q288">
        <v>5.9506632540910001E-2</v>
      </c>
    </row>
    <row r="289" spans="1:17" x14ac:dyDescent="0.3">
      <c r="A289" t="s">
        <v>679</v>
      </c>
      <c r="B289" t="s">
        <v>680</v>
      </c>
      <c r="C289" t="s">
        <v>3160</v>
      </c>
      <c r="D289" t="s">
        <v>46</v>
      </c>
      <c r="E289">
        <v>27388.799999999999</v>
      </c>
      <c r="F289">
        <v>99.61</v>
      </c>
      <c r="G289">
        <v>94.870642760775397</v>
      </c>
      <c r="H289">
        <v>-10.2217947504496</v>
      </c>
      <c r="I289">
        <v>7.6807472643489296</v>
      </c>
      <c r="J289">
        <v>5.1984530199149601</v>
      </c>
      <c r="K289">
        <v>107.653045120602</v>
      </c>
      <c r="L289">
        <v>97.939307014789705</v>
      </c>
      <c r="M289">
        <v>55.348220371951697</v>
      </c>
      <c r="N289">
        <v>0.33441900706286798</v>
      </c>
      <c r="O289">
        <v>40.380818525583003</v>
      </c>
      <c r="P289">
        <v>134.19278996865199</v>
      </c>
      <c r="Q289">
        <v>0.122285581176501</v>
      </c>
    </row>
    <row r="290" spans="1:17" hidden="1" x14ac:dyDescent="0.3">
      <c r="A290" t="s">
        <v>681</v>
      </c>
      <c r="B290" t="s">
        <v>682</v>
      </c>
      <c r="C290" t="s">
        <v>3161</v>
      </c>
      <c r="D290" t="s">
        <v>51</v>
      </c>
      <c r="E290">
        <v>27325.656633235001</v>
      </c>
      <c r="F290">
        <v>1439.8</v>
      </c>
      <c r="G290">
        <v>-18.7619967446768</v>
      </c>
      <c r="H290">
        <v>4.3128672609237197</v>
      </c>
      <c r="I290">
        <v>-2.5712446064279799</v>
      </c>
      <c r="J290">
        <v>-2.8851345387427801E-3</v>
      </c>
      <c r="K290">
        <v>1417.7406176018901</v>
      </c>
      <c r="M290">
        <v>56.028422972511699</v>
      </c>
      <c r="N290">
        <v>0.44212570739061102</v>
      </c>
      <c r="O290">
        <v>9.7374635366023199</v>
      </c>
      <c r="P290">
        <v>17.534693877551</v>
      </c>
    </row>
    <row r="291" spans="1:17" x14ac:dyDescent="0.3">
      <c r="A291" t="s">
        <v>683</v>
      </c>
      <c r="B291" t="s">
        <v>684</v>
      </c>
      <c r="C291" t="s">
        <v>3161</v>
      </c>
      <c r="D291" t="s">
        <v>51</v>
      </c>
      <c r="E291">
        <v>26766.564143529999</v>
      </c>
      <c r="F291">
        <v>494.95</v>
      </c>
      <c r="G291">
        <v>9.0924973136723803</v>
      </c>
      <c r="H291">
        <v>13.6047133256553</v>
      </c>
      <c r="I291">
        <v>6.7469662717342098</v>
      </c>
      <c r="J291">
        <v>2.0490378057044398</v>
      </c>
      <c r="K291">
        <v>471.55259675488099</v>
      </c>
      <c r="L291">
        <v>443.71710982143799</v>
      </c>
      <c r="M291">
        <v>63.374112466675598</v>
      </c>
      <c r="N291">
        <v>1.75811049014668</v>
      </c>
      <c r="O291">
        <v>4.6570360642489197</v>
      </c>
      <c r="P291">
        <v>37.162255784952102</v>
      </c>
      <c r="Q291">
        <v>-1.0198026312948E-2</v>
      </c>
    </row>
    <row r="292" spans="1:17" x14ac:dyDescent="0.3">
      <c r="A292" t="s">
        <v>685</v>
      </c>
      <c r="B292" t="s">
        <v>686</v>
      </c>
      <c r="C292" t="s">
        <v>3157</v>
      </c>
      <c r="D292" t="s">
        <v>515</v>
      </c>
      <c r="E292">
        <v>26516.038663520001</v>
      </c>
      <c r="F292">
        <v>2886.3</v>
      </c>
      <c r="G292">
        <v>-10.907439067176099</v>
      </c>
      <c r="H292">
        <v>11.807516819893401</v>
      </c>
      <c r="I292">
        <v>3.2089476303362598</v>
      </c>
      <c r="J292">
        <v>-3.03154152890678</v>
      </c>
      <c r="K292">
        <v>2756.3936375892999</v>
      </c>
      <c r="L292">
        <v>2594.3914621992599</v>
      </c>
      <c r="M292">
        <v>50.620175219060101</v>
      </c>
      <c r="N292">
        <v>0.63163802533955604</v>
      </c>
      <c r="O292">
        <v>34.982503551259299</v>
      </c>
      <c r="P292">
        <v>42.533333333333303</v>
      </c>
      <c r="Q292">
        <v>9.3929359635986004E-2</v>
      </c>
    </row>
    <row r="293" spans="1:17" x14ac:dyDescent="0.3">
      <c r="A293" t="s">
        <v>687</v>
      </c>
      <c r="B293" t="s">
        <v>688</v>
      </c>
      <c r="C293" t="s">
        <v>3157</v>
      </c>
      <c r="D293" t="s">
        <v>405</v>
      </c>
      <c r="E293">
        <v>26372.840949000001</v>
      </c>
      <c r="F293">
        <v>7393.95</v>
      </c>
      <c r="G293">
        <v>143.66760572482801</v>
      </c>
      <c r="H293">
        <v>25.375146548108798</v>
      </c>
      <c r="I293">
        <v>32.447489415092399</v>
      </c>
      <c r="J293">
        <v>9.4030339390265798</v>
      </c>
      <c r="K293">
        <v>6670.1360875747896</v>
      </c>
      <c r="L293">
        <v>5382.5641384661603</v>
      </c>
      <c r="M293">
        <v>70.640839371195</v>
      </c>
      <c r="N293">
        <v>0.90479264765607603</v>
      </c>
      <c r="O293">
        <v>1.2956538791850201</v>
      </c>
      <c r="P293">
        <v>182.35732152062999</v>
      </c>
    </row>
    <row r="294" spans="1:17" x14ac:dyDescent="0.3">
      <c r="A294" t="s">
        <v>689</v>
      </c>
      <c r="B294" t="s">
        <v>690</v>
      </c>
      <c r="C294" t="s">
        <v>3166</v>
      </c>
      <c r="D294" t="s">
        <v>433</v>
      </c>
      <c r="E294">
        <v>26305.723592729999</v>
      </c>
      <c r="F294">
        <v>353.9</v>
      </c>
      <c r="G294">
        <v>-38.167735103911298</v>
      </c>
      <c r="H294">
        <v>-11.018304330579801</v>
      </c>
      <c r="I294">
        <v>-29.3770958533037</v>
      </c>
      <c r="J294">
        <v>-0.32604004551311799</v>
      </c>
      <c r="K294">
        <v>391.668514667463</v>
      </c>
      <c r="L294">
        <v>409.25708482006797</v>
      </c>
      <c r="M294">
        <v>29.358794881030999</v>
      </c>
      <c r="N294">
        <v>0.56885778753380001</v>
      </c>
      <c r="O294">
        <v>37.892059903927603</v>
      </c>
      <c r="P294">
        <v>1.8710420264824501</v>
      </c>
      <c r="Q294">
        <v>-8.4630121324789004E-2</v>
      </c>
    </row>
    <row r="295" spans="1:17" x14ac:dyDescent="0.3">
      <c r="A295" t="s">
        <v>691</v>
      </c>
      <c r="B295" t="s">
        <v>692</v>
      </c>
      <c r="C295" t="s">
        <v>3166</v>
      </c>
      <c r="D295" t="s">
        <v>693</v>
      </c>
      <c r="E295">
        <v>26221.641405225</v>
      </c>
      <c r="F295">
        <v>380.95</v>
      </c>
      <c r="G295">
        <v>115.19709463995</v>
      </c>
      <c r="H295">
        <v>26.938802454679902</v>
      </c>
      <c r="I295">
        <v>91.049640376862499</v>
      </c>
      <c r="J295">
        <v>11.9383046020896</v>
      </c>
      <c r="K295">
        <v>325.83314646815802</v>
      </c>
      <c r="L295">
        <v>259.629229444565</v>
      </c>
      <c r="M295">
        <v>70.331076810727296</v>
      </c>
      <c r="N295">
        <v>1.4288006480558</v>
      </c>
      <c r="O295">
        <v>2.5987662422890301</v>
      </c>
      <c r="P295">
        <v>143.418530351437</v>
      </c>
      <c r="Q295">
        <v>9.4754578448141003E-2</v>
      </c>
    </row>
    <row r="296" spans="1:17" x14ac:dyDescent="0.3">
      <c r="A296" t="s">
        <v>694</v>
      </c>
      <c r="B296" t="s">
        <v>695</v>
      </c>
      <c r="C296" t="s">
        <v>3170</v>
      </c>
      <c r="D296" t="s">
        <v>136</v>
      </c>
      <c r="E296">
        <v>26195.669494860002</v>
      </c>
      <c r="F296">
        <v>748.1</v>
      </c>
      <c r="G296">
        <v>178.79299135006201</v>
      </c>
      <c r="H296">
        <v>6.0368191692776403</v>
      </c>
      <c r="I296">
        <v>100.024516399663</v>
      </c>
      <c r="J296">
        <v>10.269392225004999</v>
      </c>
      <c r="K296">
        <v>686.97710486452399</v>
      </c>
      <c r="L296">
        <v>512.06062614746895</v>
      </c>
      <c r="M296">
        <v>64.515252715732103</v>
      </c>
      <c r="N296">
        <v>0.62827281413393998</v>
      </c>
      <c r="O296">
        <v>6.4363053067771601</v>
      </c>
      <c r="P296">
        <v>210.414937759336</v>
      </c>
      <c r="Q296">
        <v>0.25920035266372199</v>
      </c>
    </row>
    <row r="297" spans="1:17" x14ac:dyDescent="0.3">
      <c r="A297" t="s">
        <v>696</v>
      </c>
      <c r="B297" t="s">
        <v>697</v>
      </c>
      <c r="C297" t="s">
        <v>3168</v>
      </c>
      <c r="D297" t="s">
        <v>291</v>
      </c>
      <c r="E297">
        <v>26030.293361100001</v>
      </c>
      <c r="F297">
        <v>2074.6</v>
      </c>
      <c r="G297">
        <v>7.5032171855635204</v>
      </c>
      <c r="H297">
        <v>-10.7558182386156</v>
      </c>
      <c r="I297">
        <v>34.2606155335762</v>
      </c>
      <c r="J297">
        <v>0.54904072570469298</v>
      </c>
      <c r="K297">
        <v>2156.2925302982899</v>
      </c>
      <c r="L297">
        <v>1878.4685577888999</v>
      </c>
      <c r="M297">
        <v>36.065556094239</v>
      </c>
      <c r="N297">
        <v>0.81629380336202295</v>
      </c>
      <c r="O297">
        <v>18.080593849416701</v>
      </c>
      <c r="P297">
        <v>74.909366832476195</v>
      </c>
      <c r="Q297">
        <v>-5.5350278851816002E-2</v>
      </c>
    </row>
    <row r="298" spans="1:17" hidden="1" x14ac:dyDescent="0.3">
      <c r="A298" t="s">
        <v>698</v>
      </c>
      <c r="B298" t="s">
        <v>699</v>
      </c>
      <c r="C298" t="s">
        <v>3172</v>
      </c>
      <c r="D298" t="s">
        <v>128</v>
      </c>
      <c r="E298">
        <v>26002.519064979999</v>
      </c>
      <c r="F298">
        <v>1142.0999999999999</v>
      </c>
      <c r="G298">
        <v>-23.017686427268401</v>
      </c>
      <c r="H298">
        <v>5.25094051704927</v>
      </c>
      <c r="I298">
        <v>1.6724030513472601</v>
      </c>
      <c r="J298">
        <v>11.100481328697001</v>
      </c>
      <c r="K298">
        <v>1151.2588244088199</v>
      </c>
      <c r="L298">
        <v>1135.79152338225</v>
      </c>
      <c r="M298">
        <v>64.6339738150822</v>
      </c>
      <c r="N298">
        <v>1.3982351888492199</v>
      </c>
      <c r="O298">
        <v>22.581210051659198</v>
      </c>
      <c r="P298">
        <v>18.974946611802601</v>
      </c>
      <c r="Q298">
        <v>-5.0408742633514997E-2</v>
      </c>
    </row>
    <row r="299" spans="1:17" x14ac:dyDescent="0.3">
      <c r="A299" t="s">
        <v>700</v>
      </c>
      <c r="B299" t="s">
        <v>701</v>
      </c>
      <c r="C299" t="s">
        <v>3160</v>
      </c>
      <c r="D299" t="s">
        <v>46</v>
      </c>
      <c r="E299">
        <v>25985.113000000001</v>
      </c>
      <c r="F299">
        <v>1050.7</v>
      </c>
      <c r="G299">
        <v>62.862162531320202</v>
      </c>
      <c r="H299">
        <v>-2.4070357895679999</v>
      </c>
      <c r="I299">
        <v>33.414262138623897</v>
      </c>
      <c r="J299">
        <v>3.1955325049810002</v>
      </c>
      <c r="K299">
        <v>960.99261545578099</v>
      </c>
      <c r="L299">
        <v>842.06971727197197</v>
      </c>
      <c r="M299">
        <v>54.347430987927098</v>
      </c>
      <c r="N299">
        <v>0.83819532582989598</v>
      </c>
      <c r="O299">
        <v>2.3127438850290201</v>
      </c>
      <c r="P299">
        <v>91.018998272884303</v>
      </c>
      <c r="Q299">
        <v>8.5812618788701001E-2</v>
      </c>
    </row>
    <row r="300" spans="1:17" x14ac:dyDescent="0.3">
      <c r="A300" t="s">
        <v>702</v>
      </c>
      <c r="B300" t="s">
        <v>703</v>
      </c>
      <c r="C300" t="s">
        <v>3157</v>
      </c>
      <c r="D300" t="s">
        <v>573</v>
      </c>
      <c r="E300">
        <v>25964.796886175001</v>
      </c>
      <c r="F300">
        <v>970.3</v>
      </c>
      <c r="G300">
        <v>7.3536848257337404</v>
      </c>
      <c r="H300">
        <v>7.5894614261675803</v>
      </c>
      <c r="I300">
        <v>19.199558795745599</v>
      </c>
      <c r="J300">
        <v>7.9642964150745099</v>
      </c>
      <c r="K300">
        <v>947.08584412435005</v>
      </c>
      <c r="L300">
        <v>843.73607488734694</v>
      </c>
      <c r="M300">
        <v>65.515246870353593</v>
      </c>
      <c r="N300">
        <v>0.66270576008552995</v>
      </c>
      <c r="O300">
        <v>23.899824796454698</v>
      </c>
      <c r="P300">
        <v>60.645695364238399</v>
      </c>
      <c r="Q300">
        <v>0.10758482980380001</v>
      </c>
    </row>
    <row r="301" spans="1:17" x14ac:dyDescent="0.3">
      <c r="A301" t="s">
        <v>704</v>
      </c>
      <c r="B301" t="s">
        <v>705</v>
      </c>
      <c r="C301" t="s">
        <v>3161</v>
      </c>
      <c r="D301" t="s">
        <v>51</v>
      </c>
      <c r="E301">
        <v>25920.780386400002</v>
      </c>
      <c r="F301">
        <v>1431.55</v>
      </c>
      <c r="G301">
        <v>66.521672414789407</v>
      </c>
      <c r="H301">
        <v>8.0325773723720602</v>
      </c>
      <c r="I301">
        <v>35.376501765481599</v>
      </c>
      <c r="J301">
        <v>4.4290731589722601</v>
      </c>
      <c r="K301">
        <v>1405.6665288204699</v>
      </c>
      <c r="L301">
        <v>1218.8431011535099</v>
      </c>
      <c r="M301">
        <v>67.243977110052299</v>
      </c>
      <c r="N301">
        <v>0.37770578142997902</v>
      </c>
      <c r="O301">
        <v>14.4912856693793</v>
      </c>
      <c r="P301">
        <v>96.344808668221006</v>
      </c>
      <c r="Q301">
        <v>6.0974963210015998E-2</v>
      </c>
    </row>
    <row r="302" spans="1:17" x14ac:dyDescent="0.3">
      <c r="A302" t="s">
        <v>706</v>
      </c>
      <c r="B302" t="s">
        <v>707</v>
      </c>
      <c r="C302" t="s">
        <v>3168</v>
      </c>
      <c r="D302" t="s">
        <v>291</v>
      </c>
      <c r="E302">
        <v>25903.687529085</v>
      </c>
      <c r="F302">
        <v>389.95</v>
      </c>
      <c r="G302">
        <v>12.5621552804276</v>
      </c>
      <c r="H302">
        <v>-2.9340411147312899</v>
      </c>
      <c r="I302">
        <v>12.522211903353799</v>
      </c>
      <c r="J302">
        <v>2.7037010351325699</v>
      </c>
      <c r="K302">
        <v>417.087635182947</v>
      </c>
      <c r="L302">
        <v>388.92315199501797</v>
      </c>
      <c r="M302">
        <v>56.730779868065497</v>
      </c>
      <c r="N302">
        <v>0.66431097000228501</v>
      </c>
      <c r="O302">
        <v>24.118476727785598</v>
      </c>
      <c r="P302">
        <v>49.2631578947368</v>
      </c>
      <c r="Q302">
        <v>-5.0668288874174003E-2</v>
      </c>
    </row>
    <row r="303" spans="1:17" x14ac:dyDescent="0.3">
      <c r="A303" t="s">
        <v>708</v>
      </c>
      <c r="B303" t="s">
        <v>709</v>
      </c>
      <c r="C303" t="s">
        <v>3161</v>
      </c>
      <c r="D303" t="s">
        <v>243</v>
      </c>
      <c r="E303">
        <v>25826.34520851</v>
      </c>
      <c r="F303">
        <v>3072</v>
      </c>
      <c r="G303">
        <v>-9.31340396663912</v>
      </c>
      <c r="H303">
        <v>-10.4658831931969</v>
      </c>
      <c r="I303">
        <v>23.757616829898101</v>
      </c>
      <c r="J303">
        <v>1.34341535943864</v>
      </c>
      <c r="K303">
        <v>3228.4790266222999</v>
      </c>
      <c r="L303">
        <v>2918.80428041799</v>
      </c>
      <c r="M303">
        <v>40.523838500908198</v>
      </c>
      <c r="N303">
        <v>1.23133523659459</v>
      </c>
      <c r="O303">
        <v>18.9436848958333</v>
      </c>
      <c r="P303">
        <v>58.049081648402499</v>
      </c>
      <c r="Q303">
        <v>-3.6575219693687003E-2</v>
      </c>
    </row>
    <row r="304" spans="1:17" x14ac:dyDescent="0.3">
      <c r="A304" t="s">
        <v>710</v>
      </c>
      <c r="B304" t="s">
        <v>711</v>
      </c>
      <c r="C304" t="s">
        <v>3167</v>
      </c>
      <c r="D304" t="s">
        <v>472</v>
      </c>
      <c r="E304">
        <v>25804.720259999998</v>
      </c>
      <c r="F304">
        <v>3672.4</v>
      </c>
      <c r="G304">
        <v>-7.7962821943447196</v>
      </c>
      <c r="H304">
        <v>4.0465639502921498</v>
      </c>
      <c r="I304">
        <v>9.5083000637605704</v>
      </c>
      <c r="J304">
        <v>1.0122932231569901</v>
      </c>
      <c r="K304">
        <v>3617.3839880482301</v>
      </c>
      <c r="L304">
        <v>3397.2955816499798</v>
      </c>
      <c r="M304">
        <v>61.830297063354898</v>
      </c>
      <c r="N304">
        <v>0.49911310805922399</v>
      </c>
      <c r="O304">
        <v>8.3351486766147307</v>
      </c>
      <c r="P304">
        <v>42.258376912647599</v>
      </c>
      <c r="Q304">
        <v>0.11411316077454101</v>
      </c>
    </row>
    <row r="305" spans="1:17" x14ac:dyDescent="0.3">
      <c r="A305" t="s">
        <v>712</v>
      </c>
      <c r="B305" t="s">
        <v>713</v>
      </c>
      <c r="C305" t="s">
        <v>3167</v>
      </c>
      <c r="D305" t="s">
        <v>264</v>
      </c>
      <c r="E305">
        <v>25438.798241279899</v>
      </c>
      <c r="F305">
        <v>5090.7</v>
      </c>
      <c r="G305">
        <v>-20.9130935262889</v>
      </c>
      <c r="H305">
        <v>-1.23519853835044</v>
      </c>
      <c r="I305">
        <v>1.3823291159570099</v>
      </c>
      <c r="J305">
        <v>0.741170762245695</v>
      </c>
      <c r="K305">
        <v>5294.3365105427501</v>
      </c>
      <c r="L305">
        <v>5267.8327992923196</v>
      </c>
      <c r="M305">
        <v>46.824704077041098</v>
      </c>
      <c r="N305">
        <v>0.68613451520254098</v>
      </c>
      <c r="O305">
        <v>44.380929931050701</v>
      </c>
      <c r="P305">
        <v>26.492732016399501</v>
      </c>
      <c r="Q305">
        <v>1.6216509844103E-2</v>
      </c>
    </row>
    <row r="306" spans="1:17" x14ac:dyDescent="0.3">
      <c r="A306" t="s">
        <v>714</v>
      </c>
      <c r="B306" t="s">
        <v>715</v>
      </c>
      <c r="C306" t="s">
        <v>3161</v>
      </c>
      <c r="D306" t="s">
        <v>243</v>
      </c>
      <c r="E306">
        <v>25379.355381599999</v>
      </c>
      <c r="F306">
        <v>1271.05</v>
      </c>
      <c r="G306">
        <v>-6.9297077398926499</v>
      </c>
      <c r="H306">
        <v>4.10209728845809</v>
      </c>
      <c r="I306">
        <v>-9.1111372346784094</v>
      </c>
      <c r="J306">
        <v>1.65959880719757</v>
      </c>
      <c r="K306">
        <v>1249.4263673182099</v>
      </c>
      <c r="L306">
        <v>1225.0207471443</v>
      </c>
      <c r="M306">
        <v>53.6431831998094</v>
      </c>
      <c r="N306">
        <v>0.72877734176025699</v>
      </c>
      <c r="O306">
        <v>13.677668069706099</v>
      </c>
      <c r="P306">
        <v>22.658624849215901</v>
      </c>
      <c r="Q306">
        <v>0.10663628245250401</v>
      </c>
    </row>
    <row r="307" spans="1:17" x14ac:dyDescent="0.3">
      <c r="A307" t="s">
        <v>716</v>
      </c>
      <c r="B307" t="s">
        <v>717</v>
      </c>
      <c r="C307" t="s">
        <v>3167</v>
      </c>
      <c r="D307" t="s">
        <v>718</v>
      </c>
      <c r="E307">
        <v>25366.772127839999</v>
      </c>
      <c r="F307">
        <v>1150.9000000000001</v>
      </c>
      <c r="G307">
        <v>140.36633086233101</v>
      </c>
      <c r="H307">
        <v>0.50551475209454699</v>
      </c>
      <c r="I307">
        <v>35.4383678757873</v>
      </c>
      <c r="J307">
        <v>6.25335933702969</v>
      </c>
      <c r="K307">
        <v>1109.3447237482901</v>
      </c>
      <c r="L307">
        <v>950.61669891415704</v>
      </c>
      <c r="M307">
        <v>65.413106224760995</v>
      </c>
      <c r="N307">
        <v>0.50033028128268398</v>
      </c>
      <c r="O307">
        <v>25.9840125119471</v>
      </c>
      <c r="P307">
        <v>212.744565217391</v>
      </c>
    </row>
    <row r="308" spans="1:17" x14ac:dyDescent="0.3">
      <c r="A308" t="s">
        <v>719</v>
      </c>
      <c r="B308" t="s">
        <v>720</v>
      </c>
      <c r="C308" t="s">
        <v>3167</v>
      </c>
      <c r="D308" t="s">
        <v>264</v>
      </c>
      <c r="E308">
        <v>25360.748355439999</v>
      </c>
      <c r="F308">
        <v>3399.45</v>
      </c>
      <c r="G308">
        <v>-9.0938597066210693</v>
      </c>
      <c r="H308">
        <v>-4.9696477965946899</v>
      </c>
      <c r="I308">
        <v>-8.4962745892299392</v>
      </c>
      <c r="J308">
        <v>-0.24586209523915301</v>
      </c>
      <c r="K308">
        <v>3636.65417946252</v>
      </c>
      <c r="L308">
        <v>3611.0406306329801</v>
      </c>
      <c r="M308">
        <v>38.392277220833897</v>
      </c>
      <c r="N308">
        <v>1.1558949115667501</v>
      </c>
      <c r="O308">
        <v>41.725867419729603</v>
      </c>
      <c r="P308">
        <v>34.658348187759898</v>
      </c>
      <c r="Q308">
        <v>5.6337333455392997E-2</v>
      </c>
    </row>
    <row r="309" spans="1:17" x14ac:dyDescent="0.3">
      <c r="A309" t="s">
        <v>721</v>
      </c>
      <c r="B309" t="s">
        <v>722</v>
      </c>
      <c r="C309" t="s">
        <v>3158</v>
      </c>
      <c r="D309" t="s">
        <v>723</v>
      </c>
      <c r="E309">
        <v>24751.7914784799</v>
      </c>
      <c r="F309">
        <v>1368.45</v>
      </c>
      <c r="G309">
        <v>36.554368475814101</v>
      </c>
      <c r="H309">
        <v>20.413619100688599</v>
      </c>
      <c r="I309">
        <v>14.8564790493045</v>
      </c>
      <c r="J309">
        <v>12.1233570658509</v>
      </c>
      <c r="K309">
        <v>1264.09476644854</v>
      </c>
      <c r="L309">
        <v>1139.0699188431299</v>
      </c>
      <c r="M309">
        <v>69.822324576701803</v>
      </c>
      <c r="N309">
        <v>1.6120044519780701</v>
      </c>
      <c r="O309">
        <v>9.2476889911944102</v>
      </c>
      <c r="P309">
        <v>110.126679462571</v>
      </c>
      <c r="Q309">
        <v>0.11962634878135101</v>
      </c>
    </row>
    <row r="310" spans="1:17" x14ac:dyDescent="0.3">
      <c r="A310" t="s">
        <v>724</v>
      </c>
      <c r="B310" t="s">
        <v>725</v>
      </c>
      <c r="C310" t="s">
        <v>3162</v>
      </c>
      <c r="D310" t="s">
        <v>57</v>
      </c>
      <c r="E310">
        <v>24741.772075950001</v>
      </c>
      <c r="F310">
        <v>185.91</v>
      </c>
      <c r="G310">
        <v>89.116683476871003</v>
      </c>
      <c r="H310">
        <v>-1.5665554488645701</v>
      </c>
      <c r="I310">
        <v>22.095531919392201</v>
      </c>
      <c r="J310">
        <v>2.1868021394380102</v>
      </c>
      <c r="K310">
        <v>187.22484937370001</v>
      </c>
      <c r="L310">
        <v>161.64651594579701</v>
      </c>
      <c r="M310">
        <v>51.007095153071702</v>
      </c>
      <c r="N310">
        <v>0.40341995923569701</v>
      </c>
      <c r="O310">
        <v>14.297240600290399</v>
      </c>
      <c r="P310">
        <v>114.800693240901</v>
      </c>
      <c r="Q310">
        <v>9.3815792515519997E-2</v>
      </c>
    </row>
    <row r="311" spans="1:17" x14ac:dyDescent="0.3">
      <c r="A311" t="s">
        <v>726</v>
      </c>
      <c r="B311" t="s">
        <v>727</v>
      </c>
      <c r="C311" t="s">
        <v>3157</v>
      </c>
      <c r="D311" t="s">
        <v>405</v>
      </c>
      <c r="E311">
        <v>24570.899434949999</v>
      </c>
      <c r="F311">
        <v>1066.9000000000001</v>
      </c>
      <c r="G311">
        <v>-18.096461945264799</v>
      </c>
      <c r="H311">
        <v>7.5609303155734997</v>
      </c>
      <c r="I311">
        <v>6.36973143804682</v>
      </c>
      <c r="J311">
        <v>0.97501624002335896</v>
      </c>
      <c r="K311">
        <v>1051.04680122892</v>
      </c>
      <c r="L311">
        <v>981.03844696003898</v>
      </c>
      <c r="M311">
        <v>64.352267235603904</v>
      </c>
      <c r="N311">
        <v>0.67526418195660198</v>
      </c>
      <c r="O311">
        <v>7.2077982941231404</v>
      </c>
      <c r="P311">
        <v>44.841162096117301</v>
      </c>
      <c r="Q311">
        <v>-5.7197787721213998E-2</v>
      </c>
    </row>
    <row r="312" spans="1:17" x14ac:dyDescent="0.3">
      <c r="A312" t="s">
        <v>728</v>
      </c>
      <c r="B312" t="s">
        <v>729</v>
      </c>
      <c r="C312" t="s">
        <v>3167</v>
      </c>
      <c r="D312" t="s">
        <v>264</v>
      </c>
      <c r="E312">
        <v>24547.731199999998</v>
      </c>
      <c r="F312">
        <v>2191.15</v>
      </c>
      <c r="G312">
        <v>-20.268353356926301</v>
      </c>
      <c r="H312">
        <v>-6.4048506918892603</v>
      </c>
      <c r="I312">
        <v>-7.4722472991390498</v>
      </c>
      <c r="J312">
        <v>2.4028817392672601</v>
      </c>
      <c r="K312">
        <v>2344.0963083945198</v>
      </c>
      <c r="L312">
        <v>2354.0467178721201</v>
      </c>
      <c r="M312">
        <v>46.675950047578603</v>
      </c>
      <c r="N312">
        <v>1.67090287814383</v>
      </c>
      <c r="O312">
        <v>35.088880268352199</v>
      </c>
      <c r="P312">
        <v>16.848869453924902</v>
      </c>
      <c r="Q312">
        <v>8.6227055097150007E-3</v>
      </c>
    </row>
    <row r="313" spans="1:17" x14ac:dyDescent="0.3">
      <c r="A313" t="s">
        <v>730</v>
      </c>
      <c r="B313" t="s">
        <v>731</v>
      </c>
      <c r="C313" t="s">
        <v>3167</v>
      </c>
      <c r="D313" t="s">
        <v>117</v>
      </c>
      <c r="E313">
        <v>24529.952573574999</v>
      </c>
      <c r="F313">
        <v>858.6</v>
      </c>
      <c r="G313">
        <v>66.635623859795203</v>
      </c>
      <c r="H313">
        <v>-1.32654025078381</v>
      </c>
      <c r="I313">
        <v>38.932007943147902</v>
      </c>
      <c r="J313">
        <v>5.9753103054799803</v>
      </c>
      <c r="K313">
        <v>848.55017978805597</v>
      </c>
      <c r="L313">
        <v>720.32698633594998</v>
      </c>
      <c r="M313">
        <v>63.6284588337572</v>
      </c>
      <c r="N313">
        <v>0.33083827745724198</v>
      </c>
      <c r="O313">
        <v>11.4488702539016</v>
      </c>
      <c r="P313">
        <v>94.429347826086897</v>
      </c>
      <c r="Q313">
        <v>0.118185645910862</v>
      </c>
    </row>
    <row r="314" spans="1:17" x14ac:dyDescent="0.3">
      <c r="A314" t="s">
        <v>732</v>
      </c>
      <c r="B314" t="s">
        <v>733</v>
      </c>
      <c r="C314" t="s">
        <v>3163</v>
      </c>
      <c r="D314" t="s">
        <v>547</v>
      </c>
      <c r="E314">
        <v>24373.48772388</v>
      </c>
      <c r="F314">
        <v>1311.25</v>
      </c>
      <c r="G314">
        <v>82.731182259446896</v>
      </c>
      <c r="H314">
        <v>-1.2344017774275</v>
      </c>
      <c r="I314">
        <v>9.9938378159934302</v>
      </c>
      <c r="J314">
        <v>-1.9660124595270201</v>
      </c>
      <c r="K314">
        <v>1379.27487705047</v>
      </c>
      <c r="L314">
        <v>1244.5330340394401</v>
      </c>
      <c r="M314">
        <v>46.769039838188498</v>
      </c>
      <c r="N314">
        <v>1.31242729907512</v>
      </c>
      <c r="O314">
        <v>35.439466158245899</v>
      </c>
      <c r="P314">
        <v>109.615538326272</v>
      </c>
      <c r="Q314">
        <v>7.9331772798442002E-2</v>
      </c>
    </row>
    <row r="315" spans="1:17" x14ac:dyDescent="0.3">
      <c r="A315" t="s">
        <v>734</v>
      </c>
      <c r="B315" t="s">
        <v>735</v>
      </c>
      <c r="C315" t="s">
        <v>3161</v>
      </c>
      <c r="D315" t="s">
        <v>51</v>
      </c>
      <c r="E315">
        <v>24334.362344100002</v>
      </c>
      <c r="F315">
        <v>5347.2</v>
      </c>
      <c r="G315">
        <v>12.966017114205499</v>
      </c>
      <c r="H315">
        <v>-2.60814195729106</v>
      </c>
      <c r="I315">
        <v>16.940935498550999</v>
      </c>
      <c r="J315">
        <v>3.8292099758625699</v>
      </c>
      <c r="K315">
        <v>5507.58789705852</v>
      </c>
      <c r="L315">
        <v>5066.7679335995199</v>
      </c>
      <c r="M315">
        <v>49.404026584791197</v>
      </c>
      <c r="N315">
        <v>0.42580631434487898</v>
      </c>
      <c r="O315">
        <v>20.645384500299201</v>
      </c>
      <c r="P315">
        <v>38.888311688311603</v>
      </c>
      <c r="Q315">
        <v>-4.1666231491434003E-2</v>
      </c>
    </row>
    <row r="316" spans="1:17" x14ac:dyDescent="0.3">
      <c r="A316" t="s">
        <v>736</v>
      </c>
      <c r="B316" t="s">
        <v>737</v>
      </c>
      <c r="C316" t="s">
        <v>3157</v>
      </c>
      <c r="D316" t="s">
        <v>220</v>
      </c>
      <c r="E316">
        <v>23795.0748174</v>
      </c>
      <c r="F316">
        <v>823.35</v>
      </c>
      <c r="G316">
        <v>57.320285482956002</v>
      </c>
      <c r="H316">
        <v>16.889157670107</v>
      </c>
      <c r="I316">
        <v>45.593720562066402</v>
      </c>
      <c r="J316">
        <v>7.4727045751249204</v>
      </c>
      <c r="K316">
        <v>745.41906432528106</v>
      </c>
      <c r="L316">
        <v>638.34112255311095</v>
      </c>
      <c r="M316">
        <v>70.406103169614994</v>
      </c>
      <c r="N316">
        <v>0.79546805413424604</v>
      </c>
      <c r="O316">
        <v>1.77931620817393</v>
      </c>
      <c r="P316">
        <v>87.508540195855105</v>
      </c>
      <c r="Q316">
        <v>1.830677338736E-2</v>
      </c>
    </row>
    <row r="317" spans="1:17" x14ac:dyDescent="0.3">
      <c r="A317" t="s">
        <v>738</v>
      </c>
      <c r="B317" t="s">
        <v>739</v>
      </c>
      <c r="C317" t="s">
        <v>3171</v>
      </c>
      <c r="D317" t="s">
        <v>158</v>
      </c>
      <c r="E317">
        <v>23513.216004425001</v>
      </c>
      <c r="F317">
        <v>8034.75</v>
      </c>
      <c r="G317">
        <v>-1.5022246929148999</v>
      </c>
      <c r="H317">
        <v>6.1234085741526103</v>
      </c>
      <c r="I317">
        <v>22.767722005885901</v>
      </c>
      <c r="J317">
        <v>3.74361907728942</v>
      </c>
      <c r="K317">
        <v>7712.6049374855302</v>
      </c>
      <c r="L317">
        <v>7160.1052825595398</v>
      </c>
      <c r="M317">
        <v>65.346795136009106</v>
      </c>
      <c r="N317">
        <v>1.2609253712620001</v>
      </c>
      <c r="O317">
        <v>1.8077724882541399</v>
      </c>
      <c r="P317">
        <v>55.265370010724901</v>
      </c>
      <c r="Q317">
        <v>-5.6596308358499998E-2</v>
      </c>
    </row>
    <row r="318" spans="1:17" x14ac:dyDescent="0.3">
      <c r="A318" t="s">
        <v>740</v>
      </c>
      <c r="B318" t="s">
        <v>741</v>
      </c>
      <c r="C318" t="s">
        <v>3168</v>
      </c>
      <c r="D318" t="s">
        <v>99</v>
      </c>
      <c r="E318">
        <v>23091.856820069999</v>
      </c>
      <c r="F318">
        <v>279.7</v>
      </c>
      <c r="G318">
        <v>-32.4008516383781</v>
      </c>
      <c r="H318">
        <v>-0.136543709496565</v>
      </c>
      <c r="I318">
        <v>-9.8802766297301101</v>
      </c>
      <c r="J318">
        <v>-0.480262596592266</v>
      </c>
      <c r="K318">
        <v>289.92849002533302</v>
      </c>
      <c r="L318">
        <v>292.79378769281902</v>
      </c>
      <c r="M318">
        <v>51.954445478889902</v>
      </c>
      <c r="N318">
        <v>0.65082832505831201</v>
      </c>
      <c r="O318">
        <v>27.7440114408294</v>
      </c>
      <c r="P318">
        <v>11.058169545364199</v>
      </c>
      <c r="Q318">
        <v>-9.6925183078825E-2</v>
      </c>
    </row>
    <row r="319" spans="1:17" x14ac:dyDescent="0.3">
      <c r="A319" t="s">
        <v>742</v>
      </c>
      <c r="B319" t="s">
        <v>743</v>
      </c>
      <c r="C319" t="s">
        <v>3157</v>
      </c>
      <c r="D319" t="s">
        <v>405</v>
      </c>
      <c r="E319">
        <v>23028.199033544999</v>
      </c>
      <c r="F319">
        <v>4662.5</v>
      </c>
      <c r="G319">
        <v>69.018053390678503</v>
      </c>
      <c r="H319">
        <v>11.7671223379522</v>
      </c>
      <c r="I319">
        <v>38.112091228516199</v>
      </c>
      <c r="J319">
        <v>6.1369713988635999</v>
      </c>
      <c r="K319">
        <v>4438.9983959885903</v>
      </c>
      <c r="L319">
        <v>3816.2931957328701</v>
      </c>
      <c r="M319">
        <v>65.872148978774504</v>
      </c>
      <c r="N319">
        <v>0.80231555563745804</v>
      </c>
      <c r="O319">
        <v>6.5919571045576397</v>
      </c>
      <c r="P319">
        <v>98.319863887707299</v>
      </c>
      <c r="Q319">
        <v>4.5188989078453999E-2</v>
      </c>
    </row>
    <row r="320" spans="1:17" hidden="1" x14ac:dyDescent="0.3">
      <c r="A320" t="s">
        <v>744</v>
      </c>
      <c r="B320" t="s">
        <v>745</v>
      </c>
      <c r="C320" t="s">
        <v>3172</v>
      </c>
      <c r="D320" t="s">
        <v>746</v>
      </c>
      <c r="E320">
        <v>23025.673136879999</v>
      </c>
      <c r="F320">
        <v>93.17</v>
      </c>
      <c r="G320">
        <v>46.541052517377501</v>
      </c>
      <c r="H320">
        <v>-3.0042383718314798</v>
      </c>
      <c r="I320">
        <v>1.1195613998331599</v>
      </c>
      <c r="J320">
        <v>2.1566130117865199</v>
      </c>
      <c r="K320">
        <v>96.065458603602806</v>
      </c>
      <c r="L320">
        <v>88.828643758717206</v>
      </c>
      <c r="M320">
        <v>50.681017208567297</v>
      </c>
      <c r="N320">
        <v>0.59686331688504901</v>
      </c>
      <c r="O320">
        <v>14.4145111087259</v>
      </c>
      <c r="P320">
        <v>72.218114602587804</v>
      </c>
      <c r="Q320">
        <v>2.0612820630179999E-2</v>
      </c>
    </row>
    <row r="321" spans="1:17" x14ac:dyDescent="0.3">
      <c r="A321" t="s">
        <v>747</v>
      </c>
      <c r="B321" t="s">
        <v>748</v>
      </c>
      <c r="C321" t="s">
        <v>3156</v>
      </c>
      <c r="D321" t="s">
        <v>749</v>
      </c>
      <c r="E321">
        <v>23019.259625300001</v>
      </c>
      <c r="F321">
        <v>1629.15</v>
      </c>
      <c r="G321">
        <v>27.8105832960951</v>
      </c>
      <c r="H321">
        <v>8.5573544597223403</v>
      </c>
      <c r="I321">
        <v>42.251388824972899</v>
      </c>
      <c r="J321">
        <v>9.8740846264756605</v>
      </c>
      <c r="K321">
        <v>1542.55451528863</v>
      </c>
      <c r="L321">
        <v>1377.3117192437701</v>
      </c>
      <c r="M321">
        <v>76.286820069960001</v>
      </c>
      <c r="N321">
        <v>0.570046190456998</v>
      </c>
      <c r="O321">
        <v>5.2696191265383803</v>
      </c>
      <c r="P321">
        <v>63.2087757964335</v>
      </c>
      <c r="Q321">
        <v>3.2579196252558E-2</v>
      </c>
    </row>
    <row r="322" spans="1:17" x14ac:dyDescent="0.3">
      <c r="A322" t="s">
        <v>750</v>
      </c>
      <c r="B322" t="s">
        <v>751</v>
      </c>
      <c r="C322" t="s">
        <v>3169</v>
      </c>
      <c r="D322" t="s">
        <v>276</v>
      </c>
      <c r="E322">
        <v>22500.603268359999</v>
      </c>
      <c r="F322">
        <v>358.75</v>
      </c>
      <c r="G322">
        <v>26.007781227076599</v>
      </c>
      <c r="H322">
        <v>-6.5061415052114899</v>
      </c>
      <c r="I322">
        <v>-35.603251107436897</v>
      </c>
      <c r="J322">
        <v>0.15001401114365501</v>
      </c>
      <c r="K322">
        <v>383.28452855485699</v>
      </c>
      <c r="L322">
        <v>379.61522812967797</v>
      </c>
      <c r="M322">
        <v>39.562382252882699</v>
      </c>
      <c r="N322">
        <v>0.67830662015027998</v>
      </c>
      <c r="O322">
        <v>39.986062717769997</v>
      </c>
      <c r="P322">
        <v>61.272195999100902</v>
      </c>
      <c r="Q322">
        <v>0.109490891459184</v>
      </c>
    </row>
    <row r="323" spans="1:17" x14ac:dyDescent="0.3">
      <c r="A323" t="s">
        <v>752</v>
      </c>
      <c r="B323" t="s">
        <v>753</v>
      </c>
      <c r="C323" t="s">
        <v>3161</v>
      </c>
      <c r="D323" t="s">
        <v>51</v>
      </c>
      <c r="E323">
        <v>22407.21332038</v>
      </c>
      <c r="F323">
        <v>1079.9000000000001</v>
      </c>
      <c r="G323">
        <v>21.2365799691079</v>
      </c>
      <c r="H323">
        <v>-7.2301038365730896</v>
      </c>
      <c r="I323">
        <v>-2.7517829867805799</v>
      </c>
      <c r="J323">
        <v>5.0167289630288296</v>
      </c>
      <c r="K323">
        <v>1131.8761635593</v>
      </c>
      <c r="L323">
        <v>1029.5194254672299</v>
      </c>
      <c r="M323">
        <v>59.4557480112747</v>
      </c>
      <c r="N323">
        <v>0.36552496398243001</v>
      </c>
      <c r="O323">
        <v>20.742661357533098</v>
      </c>
      <c r="P323">
        <v>52.045054558254101</v>
      </c>
      <c r="Q323">
        <v>3.3049222722030001E-2</v>
      </c>
    </row>
    <row r="324" spans="1:17" x14ac:dyDescent="0.3">
      <c r="A324" t="s">
        <v>754</v>
      </c>
      <c r="B324" t="s">
        <v>755</v>
      </c>
      <c r="C324" t="s">
        <v>3161</v>
      </c>
      <c r="D324" t="s">
        <v>243</v>
      </c>
      <c r="E324">
        <v>22393.775497275001</v>
      </c>
      <c r="F324">
        <v>564.4</v>
      </c>
      <c r="G324">
        <v>24.825963839957801</v>
      </c>
      <c r="H324">
        <v>3.8462514436255701</v>
      </c>
      <c r="I324">
        <v>28.5783544500141</v>
      </c>
      <c r="J324">
        <v>4.6322645439722603</v>
      </c>
      <c r="K324">
        <v>528.48714942733795</v>
      </c>
      <c r="L324">
        <v>460.84132107990501</v>
      </c>
      <c r="M324">
        <v>68.721509648722403</v>
      </c>
      <c r="N324">
        <v>0.552714560826992</v>
      </c>
      <c r="O324">
        <v>3.47271438695959</v>
      </c>
      <c r="P324">
        <v>61.257142857142803</v>
      </c>
      <c r="Q324">
        <v>0.113846418160548</v>
      </c>
    </row>
    <row r="325" spans="1:17" x14ac:dyDescent="0.3">
      <c r="A325" t="s">
        <v>756</v>
      </c>
      <c r="B325" t="s">
        <v>757</v>
      </c>
      <c r="C325" t="s">
        <v>3158</v>
      </c>
      <c r="D325" t="s">
        <v>723</v>
      </c>
      <c r="E325">
        <v>22293.537848537999</v>
      </c>
      <c r="F325">
        <v>266.49</v>
      </c>
      <c r="G325">
        <v>-28.1589931986985</v>
      </c>
      <c r="H325">
        <v>-5.6367625761688203</v>
      </c>
      <c r="I325">
        <v>-17.428545301152202</v>
      </c>
      <c r="J325">
        <v>2.5706442620494099</v>
      </c>
      <c r="K325">
        <v>253.147215466224</v>
      </c>
      <c r="L325">
        <v>269.086664881302</v>
      </c>
      <c r="M325">
        <v>55.172757166581803</v>
      </c>
      <c r="N325">
        <v>3.15733069895848</v>
      </c>
      <c r="O325">
        <v>44.208037825059101</v>
      </c>
      <c r="P325">
        <v>26.9</v>
      </c>
      <c r="Q325">
        <v>6.7670523808496003E-2</v>
      </c>
    </row>
    <row r="326" spans="1:17" x14ac:dyDescent="0.3">
      <c r="A326" t="s">
        <v>758</v>
      </c>
      <c r="B326" t="s">
        <v>759</v>
      </c>
      <c r="C326" t="s">
        <v>3161</v>
      </c>
      <c r="D326" t="s">
        <v>243</v>
      </c>
      <c r="E326">
        <v>22020.01664315</v>
      </c>
      <c r="F326">
        <v>435.15</v>
      </c>
      <c r="G326">
        <v>5.16090671304074</v>
      </c>
      <c r="H326">
        <v>9.7101896208807794</v>
      </c>
      <c r="I326">
        <v>18.899379253316901</v>
      </c>
      <c r="J326">
        <v>1.4004614152793</v>
      </c>
      <c r="K326">
        <v>419.126092409845</v>
      </c>
      <c r="L326">
        <v>391.759621634322</v>
      </c>
      <c r="M326">
        <v>58.589167891286699</v>
      </c>
      <c r="N326">
        <v>2.2496516202318801</v>
      </c>
      <c r="O326">
        <v>28.231644260599801</v>
      </c>
      <c r="P326">
        <v>39.874638379942098</v>
      </c>
      <c r="Q326">
        <v>0.12069943318507401</v>
      </c>
    </row>
    <row r="327" spans="1:17" x14ac:dyDescent="0.3">
      <c r="A327" t="s">
        <v>760</v>
      </c>
      <c r="B327" t="s">
        <v>761</v>
      </c>
      <c r="C327" t="s">
        <v>3159</v>
      </c>
      <c r="D327" t="s">
        <v>128</v>
      </c>
      <c r="E327">
        <v>21905.936928200001</v>
      </c>
      <c r="F327">
        <v>879.4</v>
      </c>
      <c r="G327">
        <v>44.566008762736502</v>
      </c>
      <c r="H327">
        <v>-0.84588257355304597</v>
      </c>
      <c r="I327">
        <v>60.968786743723697</v>
      </c>
      <c r="J327">
        <v>3.0087205786954399</v>
      </c>
      <c r="K327">
        <v>861.27569630426694</v>
      </c>
      <c r="L327">
        <v>721.33754895112202</v>
      </c>
      <c r="M327">
        <v>54.641526799061502</v>
      </c>
      <c r="N327">
        <v>0.64026417410915204</v>
      </c>
      <c r="O327">
        <v>14.617921309984</v>
      </c>
      <c r="P327">
        <v>84.709094727998306</v>
      </c>
    </row>
    <row r="328" spans="1:17" x14ac:dyDescent="0.3">
      <c r="A328" t="s">
        <v>762</v>
      </c>
      <c r="B328" t="s">
        <v>763</v>
      </c>
      <c r="C328" t="s">
        <v>3167</v>
      </c>
      <c r="D328" t="s">
        <v>764</v>
      </c>
      <c r="E328">
        <v>21827.689679579998</v>
      </c>
      <c r="F328">
        <v>510.1</v>
      </c>
      <c r="G328">
        <v>41.514639553619098</v>
      </c>
      <c r="H328">
        <v>7.8173050203930003</v>
      </c>
      <c r="I328">
        <v>17.3833498229993</v>
      </c>
      <c r="J328">
        <v>4.5794849397717998</v>
      </c>
      <c r="K328">
        <v>517.24070216327004</v>
      </c>
      <c r="L328">
        <v>489.90453532372601</v>
      </c>
      <c r="M328">
        <v>58.480471761625402</v>
      </c>
      <c r="N328">
        <v>1.2115985493275601</v>
      </c>
      <c r="O328">
        <v>46.657518133699199</v>
      </c>
      <c r="P328">
        <v>69.750415973377699</v>
      </c>
      <c r="Q328">
        <v>0.23877849189612299</v>
      </c>
    </row>
    <row r="329" spans="1:17" x14ac:dyDescent="0.3">
      <c r="A329" t="s">
        <v>765</v>
      </c>
      <c r="B329" t="s">
        <v>766</v>
      </c>
      <c r="C329" t="s">
        <v>3155</v>
      </c>
      <c r="D329" t="s">
        <v>189</v>
      </c>
      <c r="E329">
        <v>21753.1696016799</v>
      </c>
      <c r="F329">
        <v>390.4</v>
      </c>
      <c r="G329">
        <v>15.132227765901799</v>
      </c>
      <c r="H329">
        <v>-6.9837032717110699</v>
      </c>
      <c r="I329">
        <v>25.6529752762989</v>
      </c>
      <c r="J329">
        <v>-1.0020379162112301</v>
      </c>
      <c r="K329">
        <v>392.145965620543</v>
      </c>
      <c r="L329">
        <v>353.72537170146597</v>
      </c>
      <c r="M329">
        <v>36.377810560482899</v>
      </c>
      <c r="N329">
        <v>0.13525267521619</v>
      </c>
      <c r="O329">
        <v>20.3125</v>
      </c>
      <c r="P329">
        <v>50.124975966160299</v>
      </c>
      <c r="Q329">
        <v>1.189914101949E-2</v>
      </c>
    </row>
    <row r="330" spans="1:17" x14ac:dyDescent="0.3">
      <c r="A330" t="s">
        <v>767</v>
      </c>
      <c r="B330" t="s">
        <v>768</v>
      </c>
      <c r="C330" t="s">
        <v>3167</v>
      </c>
      <c r="D330" t="s">
        <v>173</v>
      </c>
      <c r="E330">
        <v>21631.52392965</v>
      </c>
      <c r="F330">
        <v>655.95</v>
      </c>
      <c r="G330">
        <v>42.766491167004801</v>
      </c>
      <c r="H330">
        <v>3.01140110682991</v>
      </c>
      <c r="I330">
        <v>9.5564547505182897</v>
      </c>
      <c r="J330">
        <v>0.363920907573552</v>
      </c>
      <c r="K330">
        <v>710.76377020037205</v>
      </c>
      <c r="L330">
        <v>616.38397970926997</v>
      </c>
      <c r="M330">
        <v>42.4889998991219</v>
      </c>
      <c r="N330">
        <v>0.431611659518709</v>
      </c>
      <c r="O330">
        <v>28.660721091546598</v>
      </c>
      <c r="P330">
        <v>87.227058655630003</v>
      </c>
      <c r="Q330">
        <v>0.12746993976760199</v>
      </c>
    </row>
    <row r="331" spans="1:17" x14ac:dyDescent="0.3">
      <c r="A331" t="s">
        <v>769</v>
      </c>
      <c r="B331" t="s">
        <v>770</v>
      </c>
      <c r="C331" t="s">
        <v>3155</v>
      </c>
      <c r="D331" t="s">
        <v>294</v>
      </c>
      <c r="E331">
        <v>21531.2160549119</v>
      </c>
      <c r="F331">
        <v>211.14</v>
      </c>
      <c r="G331">
        <v>34.115730838668703</v>
      </c>
      <c r="H331">
        <v>-3.3976830219968299</v>
      </c>
      <c r="I331">
        <v>0.58299060749989096</v>
      </c>
      <c r="J331">
        <v>2.4094358554033599</v>
      </c>
      <c r="K331">
        <v>228.293208813652</v>
      </c>
      <c r="L331">
        <v>216.67762689682201</v>
      </c>
      <c r="M331">
        <v>56.641980583951103</v>
      </c>
      <c r="N331">
        <v>0.512231210119934</v>
      </c>
      <c r="O331">
        <v>34.697357203750997</v>
      </c>
      <c r="P331">
        <v>59.471299093655503</v>
      </c>
      <c r="Q331">
        <v>4.7360886924601997E-2</v>
      </c>
    </row>
    <row r="332" spans="1:17" x14ac:dyDescent="0.3">
      <c r="A332" t="s">
        <v>771</v>
      </c>
      <c r="B332" t="s">
        <v>772</v>
      </c>
      <c r="C332" t="s">
        <v>3168</v>
      </c>
      <c r="D332" t="s">
        <v>291</v>
      </c>
      <c r="E332">
        <v>21038.247718219998</v>
      </c>
      <c r="F332">
        <v>6222.1</v>
      </c>
      <c r="G332">
        <v>58.487578269897902</v>
      </c>
      <c r="H332">
        <v>28.721147108570001</v>
      </c>
      <c r="I332">
        <v>47.8899781602641</v>
      </c>
      <c r="J332">
        <v>3.9793921559652299</v>
      </c>
      <c r="K332">
        <v>5344.3361355074703</v>
      </c>
      <c r="L332">
        <v>4356.0486965726204</v>
      </c>
      <c r="M332">
        <v>61.271924707792898</v>
      </c>
      <c r="N332">
        <v>1.85506611621604</v>
      </c>
      <c r="O332">
        <v>15.057617203195001</v>
      </c>
      <c r="P332">
        <v>109.459527696891</v>
      </c>
      <c r="Q332">
        <v>6.7482071777472993E-2</v>
      </c>
    </row>
    <row r="333" spans="1:17" x14ac:dyDescent="0.3">
      <c r="A333" t="s">
        <v>773</v>
      </c>
      <c r="B333" t="s">
        <v>774</v>
      </c>
      <c r="C333" t="s">
        <v>3156</v>
      </c>
      <c r="D333" t="s">
        <v>257</v>
      </c>
      <c r="E333">
        <v>21020.90323502</v>
      </c>
      <c r="F333">
        <v>1921.85</v>
      </c>
      <c r="G333">
        <v>-8.8589529394862794</v>
      </c>
      <c r="H333">
        <v>3.4660974606983501</v>
      </c>
      <c r="I333">
        <v>-1.38752375678427</v>
      </c>
      <c r="J333">
        <v>5.2385149107717801</v>
      </c>
      <c r="K333">
        <v>1873.96938963823</v>
      </c>
      <c r="L333">
        <v>1861.9017064003799</v>
      </c>
      <c r="M333">
        <v>71.0991871335371</v>
      </c>
      <c r="N333">
        <v>1.0292485356631</v>
      </c>
      <c r="O333">
        <v>27.947030205270899</v>
      </c>
      <c r="P333">
        <v>16.932858750874601</v>
      </c>
      <c r="Q333">
        <v>6.2678369445791998E-2</v>
      </c>
    </row>
    <row r="334" spans="1:17" x14ac:dyDescent="0.3">
      <c r="A334" t="s">
        <v>775</v>
      </c>
      <c r="B334" t="s">
        <v>776</v>
      </c>
      <c r="C334" t="s">
        <v>3167</v>
      </c>
      <c r="D334" t="s">
        <v>472</v>
      </c>
      <c r="E334">
        <v>20905.415078959999</v>
      </c>
      <c r="F334">
        <v>318.60000000000002</v>
      </c>
      <c r="G334">
        <v>7.3526399208843802</v>
      </c>
      <c r="H334">
        <v>-7.7513731340720096</v>
      </c>
      <c r="I334">
        <v>3.6878744086156798</v>
      </c>
      <c r="J334">
        <v>3.8666851416598198</v>
      </c>
      <c r="K334">
        <v>334.82108150410301</v>
      </c>
      <c r="L334">
        <v>291.05864395381599</v>
      </c>
      <c r="M334">
        <v>53.863885279880698</v>
      </c>
      <c r="N334">
        <v>0.69259538654994601</v>
      </c>
      <c r="O334">
        <v>20.4802259887005</v>
      </c>
      <c r="P334">
        <v>67.706277141729103</v>
      </c>
      <c r="Q334">
        <v>0.183471331816835</v>
      </c>
    </row>
    <row r="335" spans="1:17" x14ac:dyDescent="0.3">
      <c r="A335" t="s">
        <v>777</v>
      </c>
      <c r="B335" t="s">
        <v>778</v>
      </c>
      <c r="C335" t="s">
        <v>3169</v>
      </c>
      <c r="D335" t="s">
        <v>533</v>
      </c>
      <c r="E335">
        <v>20888.914867825999</v>
      </c>
      <c r="F335">
        <v>171.98</v>
      </c>
      <c r="G335">
        <v>-32.924240937177203</v>
      </c>
      <c r="H335">
        <v>-1.27682263037792</v>
      </c>
      <c r="I335">
        <v>-2.3118307974436698</v>
      </c>
      <c r="J335">
        <v>3.1205788235026</v>
      </c>
      <c r="K335">
        <v>177.22894882995101</v>
      </c>
      <c r="L335">
        <v>175.31683374755099</v>
      </c>
      <c r="M335">
        <v>55.820202726057097</v>
      </c>
      <c r="N335">
        <v>0.29033053606624598</v>
      </c>
      <c r="O335">
        <v>29.515059890684899</v>
      </c>
      <c r="P335">
        <v>20.899824253075501</v>
      </c>
      <c r="Q335">
        <v>-6.4458314812960004E-3</v>
      </c>
    </row>
    <row r="336" spans="1:17" hidden="1" x14ac:dyDescent="0.3">
      <c r="A336" t="s">
        <v>779</v>
      </c>
      <c r="B336" t="s">
        <v>780</v>
      </c>
      <c r="C336" t="s">
        <v>3172</v>
      </c>
      <c r="D336" t="s">
        <v>117</v>
      </c>
      <c r="E336">
        <v>20839.78508184</v>
      </c>
      <c r="F336">
        <v>389.65</v>
      </c>
      <c r="G336">
        <v>-8.2781649819979499</v>
      </c>
      <c r="H336">
        <v>-6.2643455843671401</v>
      </c>
      <c r="I336">
        <v>-21.597550419867598</v>
      </c>
      <c r="J336">
        <v>1.74534560647069</v>
      </c>
      <c r="K336">
        <v>370.58971407019698</v>
      </c>
      <c r="L336">
        <v>391.074065641326</v>
      </c>
      <c r="M336">
        <v>52.018269500290998</v>
      </c>
      <c r="N336">
        <v>2.6533217375364102</v>
      </c>
      <c r="O336">
        <v>48.171435904016398</v>
      </c>
      <c r="P336">
        <v>28.682298546895598</v>
      </c>
      <c r="Q336">
        <v>2.7876641504849E-2</v>
      </c>
    </row>
    <row r="337" spans="1:17" x14ac:dyDescent="0.3">
      <c r="A337" t="s">
        <v>781</v>
      </c>
      <c r="B337" t="s">
        <v>782</v>
      </c>
      <c r="C337" t="s">
        <v>3165</v>
      </c>
      <c r="D337" t="s">
        <v>75</v>
      </c>
      <c r="E337">
        <v>20829.173297000001</v>
      </c>
      <c r="F337">
        <v>876.4</v>
      </c>
      <c r="G337">
        <v>-37.169636544019603</v>
      </c>
      <c r="H337">
        <v>3.1653812079046002</v>
      </c>
      <c r="I337">
        <v>7.2906319864788003</v>
      </c>
      <c r="J337">
        <v>-0.32002018605307397</v>
      </c>
      <c r="K337">
        <v>854.058484583118</v>
      </c>
      <c r="L337">
        <v>847.40003806662401</v>
      </c>
      <c r="M337">
        <v>61.685859267332702</v>
      </c>
      <c r="N337">
        <v>0.85309558289716603</v>
      </c>
      <c r="O337">
        <v>20.7439525330899</v>
      </c>
      <c r="P337">
        <v>25.2</v>
      </c>
      <c r="Q337">
        <v>-7.4360375517584995E-2</v>
      </c>
    </row>
    <row r="338" spans="1:17" x14ac:dyDescent="0.3">
      <c r="A338" t="s">
        <v>783</v>
      </c>
      <c r="B338" t="s">
        <v>784</v>
      </c>
      <c r="C338" t="s">
        <v>3160</v>
      </c>
      <c r="D338" t="s">
        <v>205</v>
      </c>
      <c r="E338">
        <v>20733.814610519999</v>
      </c>
      <c r="F338">
        <v>1270.5999999999999</v>
      </c>
      <c r="G338">
        <v>83.582157535855799</v>
      </c>
      <c r="H338">
        <v>-3.6764268043424702</v>
      </c>
      <c r="I338">
        <v>-3.2314767284063701</v>
      </c>
      <c r="J338">
        <v>1.2501031594694201</v>
      </c>
      <c r="K338">
        <v>1288.89328042289</v>
      </c>
      <c r="L338">
        <v>1161.2364078314099</v>
      </c>
      <c r="M338">
        <v>54.4032105951853</v>
      </c>
      <c r="N338">
        <v>0.80562218422403997</v>
      </c>
      <c r="O338">
        <v>14.040610735085799</v>
      </c>
      <c r="P338">
        <v>111.326403326403</v>
      </c>
      <c r="Q338">
        <v>0.15718482570290501</v>
      </c>
    </row>
    <row r="339" spans="1:17" x14ac:dyDescent="0.3">
      <c r="A339" t="s">
        <v>785</v>
      </c>
      <c r="B339" t="s">
        <v>786</v>
      </c>
      <c r="C339" t="s">
        <v>3167</v>
      </c>
      <c r="D339" t="s">
        <v>264</v>
      </c>
      <c r="E339">
        <v>20616.522006070001</v>
      </c>
      <c r="F339">
        <v>651.15</v>
      </c>
      <c r="G339">
        <v>2.8430761430803302</v>
      </c>
      <c r="H339">
        <v>-1.20394960306958</v>
      </c>
      <c r="I339">
        <v>-7.5281289363806101</v>
      </c>
      <c r="J339">
        <v>7.3894802224873999</v>
      </c>
      <c r="K339">
        <v>661.56256772514598</v>
      </c>
      <c r="L339">
        <v>642.98470805014495</v>
      </c>
      <c r="M339">
        <v>56.655021581861902</v>
      </c>
      <c r="N339">
        <v>0.48306196871354801</v>
      </c>
      <c r="O339">
        <v>22.698303002380399</v>
      </c>
      <c r="P339">
        <v>29.556307202546702</v>
      </c>
      <c r="Q339">
        <v>0.10948239126874799</v>
      </c>
    </row>
    <row r="340" spans="1:17" x14ac:dyDescent="0.3">
      <c r="A340" t="s">
        <v>787</v>
      </c>
      <c r="B340" t="s">
        <v>788</v>
      </c>
      <c r="C340" t="s">
        <v>3160</v>
      </c>
      <c r="D340" t="s">
        <v>46</v>
      </c>
      <c r="E340">
        <v>20586.948376190001</v>
      </c>
      <c r="F340">
        <v>215.29</v>
      </c>
      <c r="G340">
        <v>16.477918028478701</v>
      </c>
      <c r="H340">
        <v>2.19554039153175</v>
      </c>
      <c r="I340">
        <v>-16.264311978888799</v>
      </c>
      <c r="J340">
        <v>2.9979261687960199</v>
      </c>
      <c r="K340">
        <v>226.68282720172101</v>
      </c>
      <c r="L340">
        <v>229.281771055657</v>
      </c>
      <c r="M340">
        <v>58.506987834428799</v>
      </c>
      <c r="N340">
        <v>0.93330346731178304</v>
      </c>
      <c r="O340">
        <v>63.314598913093903</v>
      </c>
      <c r="P340">
        <v>47.965635738831601</v>
      </c>
      <c r="Q340">
        <v>0.15255455955303199</v>
      </c>
    </row>
    <row r="341" spans="1:17" x14ac:dyDescent="0.3">
      <c r="A341" t="s">
        <v>789</v>
      </c>
      <c r="B341" t="s">
        <v>790</v>
      </c>
      <c r="C341" t="s">
        <v>3167</v>
      </c>
      <c r="D341" t="s">
        <v>117</v>
      </c>
      <c r="E341">
        <v>20268.97106923</v>
      </c>
      <c r="F341">
        <v>798.65</v>
      </c>
      <c r="G341">
        <v>51.879429429224601</v>
      </c>
      <c r="H341">
        <v>9.5520691446875094</v>
      </c>
      <c r="I341">
        <v>28.83797792084</v>
      </c>
      <c r="J341">
        <v>7.8969353018562503</v>
      </c>
      <c r="K341">
        <v>710.40924390528903</v>
      </c>
      <c r="L341">
        <v>617.92993258094805</v>
      </c>
      <c r="M341">
        <v>74.614237265432095</v>
      </c>
      <c r="N341">
        <v>0.79982127278297499</v>
      </c>
      <c r="O341">
        <v>0.92030301133163495</v>
      </c>
      <c r="P341">
        <v>81.4495058502783</v>
      </c>
      <c r="Q341">
        <v>0.17038611090299099</v>
      </c>
    </row>
    <row r="342" spans="1:17" hidden="1" x14ac:dyDescent="0.3">
      <c r="A342" t="s">
        <v>791</v>
      </c>
      <c r="B342" t="s">
        <v>792</v>
      </c>
      <c r="C342" t="s">
        <v>3172</v>
      </c>
      <c r="D342" t="s">
        <v>136</v>
      </c>
      <c r="E342">
        <v>20173.740000000002</v>
      </c>
      <c r="F342">
        <v>143.5</v>
      </c>
      <c r="G342">
        <v>-11.104464827766799</v>
      </c>
      <c r="H342">
        <v>2.5667110613119601</v>
      </c>
      <c r="I342">
        <v>-0.32568080000969701</v>
      </c>
      <c r="J342">
        <v>-0.19898831531796399</v>
      </c>
      <c r="K342">
        <v>142.695051121989</v>
      </c>
      <c r="L342">
        <v>136.742649657237</v>
      </c>
      <c r="M342">
        <v>53.328059728626101</v>
      </c>
      <c r="N342">
        <v>0.140467100262267</v>
      </c>
      <c r="O342">
        <v>7.9094076655052303</v>
      </c>
      <c r="P342">
        <v>19.334719334719299</v>
      </c>
    </row>
    <row r="343" spans="1:17" x14ac:dyDescent="0.3">
      <c r="A343" t="s">
        <v>793</v>
      </c>
      <c r="B343" t="s">
        <v>794</v>
      </c>
      <c r="C343" t="s">
        <v>3171</v>
      </c>
      <c r="D343" t="s">
        <v>396</v>
      </c>
      <c r="E343">
        <v>20168.83663098</v>
      </c>
      <c r="F343">
        <v>515.65</v>
      </c>
      <c r="G343">
        <v>53.053199587692298</v>
      </c>
      <c r="H343">
        <v>2.8742659682082299</v>
      </c>
      <c r="I343">
        <v>24.0357041987644</v>
      </c>
      <c r="J343">
        <v>7.3595427058996101</v>
      </c>
      <c r="K343">
        <v>493.05201182390198</v>
      </c>
      <c r="L343">
        <v>448.24654160486898</v>
      </c>
      <c r="M343">
        <v>66.3602528092228</v>
      </c>
      <c r="N343">
        <v>0.96469395286966797</v>
      </c>
      <c r="O343">
        <v>11.383690487733899</v>
      </c>
      <c r="P343">
        <v>78.858827610128301</v>
      </c>
      <c r="Q343">
        <v>3.7751252524803998E-2</v>
      </c>
    </row>
    <row r="344" spans="1:17" hidden="1" x14ac:dyDescent="0.3">
      <c r="A344" t="s">
        <v>795</v>
      </c>
      <c r="B344" t="s">
        <v>796</v>
      </c>
      <c r="C344" t="s">
        <v>3172</v>
      </c>
      <c r="D344" t="s">
        <v>136</v>
      </c>
      <c r="E344">
        <v>20155.501969815999</v>
      </c>
      <c r="F344">
        <v>379.17</v>
      </c>
      <c r="G344">
        <v>-2.92502582063711</v>
      </c>
      <c r="H344">
        <v>6.5121002149202898</v>
      </c>
      <c r="I344">
        <v>-1.45541088408186</v>
      </c>
      <c r="J344">
        <v>2.2275851112554501</v>
      </c>
      <c r="K344">
        <v>362.32242856394203</v>
      </c>
      <c r="L344">
        <v>346.00842180776402</v>
      </c>
      <c r="M344">
        <v>42.778347382377802</v>
      </c>
      <c r="N344">
        <v>0.84322334742682803</v>
      </c>
      <c r="O344">
        <v>0.99691431284119003</v>
      </c>
      <c r="P344">
        <v>22.312903225806402</v>
      </c>
      <c r="Q344">
        <v>-0.10379904096142301</v>
      </c>
    </row>
    <row r="345" spans="1:17" x14ac:dyDescent="0.3">
      <c r="A345" t="s">
        <v>797</v>
      </c>
      <c r="B345" t="s">
        <v>798</v>
      </c>
      <c r="C345" t="s">
        <v>3161</v>
      </c>
      <c r="D345" t="s">
        <v>51</v>
      </c>
      <c r="E345">
        <v>19741.776318914999</v>
      </c>
      <c r="F345">
        <v>1254.55</v>
      </c>
      <c r="G345">
        <v>190.874516043781</v>
      </c>
      <c r="H345">
        <v>16.3468333837389</v>
      </c>
      <c r="I345">
        <v>71.139776885492097</v>
      </c>
      <c r="J345">
        <v>9.4449187192216009</v>
      </c>
      <c r="K345">
        <v>1111.8020371231</v>
      </c>
      <c r="L345">
        <v>847.60488817651401</v>
      </c>
      <c r="M345">
        <v>65.955986141436796</v>
      </c>
      <c r="N345">
        <v>0.63062773026125296</v>
      </c>
      <c r="O345">
        <v>4.4119405364473296</v>
      </c>
      <c r="P345">
        <v>219.22391857506301</v>
      </c>
      <c r="Q345">
        <v>7.9162480313135997E-2</v>
      </c>
    </row>
    <row r="346" spans="1:17" x14ac:dyDescent="0.3">
      <c r="A346" t="s">
        <v>799</v>
      </c>
      <c r="B346" t="s">
        <v>800</v>
      </c>
      <c r="C346" t="s">
        <v>3168</v>
      </c>
      <c r="D346" t="s">
        <v>801</v>
      </c>
      <c r="E346">
        <v>19694.018658500001</v>
      </c>
      <c r="F346">
        <v>1222.8499999999999</v>
      </c>
      <c r="G346">
        <v>-28.680620051264199</v>
      </c>
      <c r="H346">
        <v>-13.212178383254599</v>
      </c>
      <c r="I346">
        <v>-5.5325939042933703</v>
      </c>
      <c r="J346">
        <v>2.81803755514541</v>
      </c>
      <c r="K346">
        <v>1343.2713607497101</v>
      </c>
      <c r="L346">
        <v>1341.1611272945399</v>
      </c>
      <c r="M346">
        <v>38.506907850265399</v>
      </c>
      <c r="N346">
        <v>0.695163375392711</v>
      </c>
      <c r="O346">
        <v>29.100053154516001</v>
      </c>
      <c r="P346">
        <v>10.131940379159699</v>
      </c>
      <c r="Q346">
        <v>-1.9795857238827999E-2</v>
      </c>
    </row>
    <row r="347" spans="1:17" x14ac:dyDescent="0.3">
      <c r="A347" t="s">
        <v>802</v>
      </c>
      <c r="B347" t="s">
        <v>803</v>
      </c>
      <c r="C347" t="s">
        <v>3170</v>
      </c>
      <c r="D347" t="s">
        <v>136</v>
      </c>
      <c r="E347">
        <v>19691.870790195</v>
      </c>
      <c r="F347">
        <v>1384</v>
      </c>
      <c r="G347">
        <v>87.736994812193501</v>
      </c>
      <c r="H347">
        <v>-7.1786200678901304</v>
      </c>
      <c r="I347">
        <v>2.2725040291885601</v>
      </c>
      <c r="J347">
        <v>1.53500085934918</v>
      </c>
      <c r="K347">
        <v>1453.9274130773499</v>
      </c>
      <c r="L347">
        <v>1296.97905922931</v>
      </c>
      <c r="M347">
        <v>48.7754516441953</v>
      </c>
      <c r="N347">
        <v>0.55670322150340601</v>
      </c>
      <c r="O347">
        <v>19.0028901734104</v>
      </c>
      <c r="P347">
        <v>125.02235590602299</v>
      </c>
    </row>
    <row r="348" spans="1:17" hidden="1" x14ac:dyDescent="0.3">
      <c r="A348" t="s">
        <v>804</v>
      </c>
      <c r="B348" t="s">
        <v>805</v>
      </c>
      <c r="C348" t="s">
        <v>3157</v>
      </c>
      <c r="D348" t="s">
        <v>54</v>
      </c>
      <c r="E348">
        <v>19652.4912258</v>
      </c>
      <c r="F348">
        <v>464.1</v>
      </c>
      <c r="G348">
        <v>16.175296421179901</v>
      </c>
      <c r="H348">
        <v>5.9378595955039604</v>
      </c>
      <c r="I348">
        <v>32.366048559428798</v>
      </c>
      <c r="J348">
        <v>1.0969665312061101</v>
      </c>
      <c r="K348">
        <v>439.974702659662</v>
      </c>
      <c r="M348">
        <v>63.9705052229844</v>
      </c>
      <c r="N348">
        <v>0.59287224975946795</v>
      </c>
      <c r="O348">
        <v>11.355311355311301</v>
      </c>
      <c r="P348">
        <v>58.938356164383499</v>
      </c>
    </row>
    <row r="349" spans="1:17" x14ac:dyDescent="0.3">
      <c r="A349" t="s">
        <v>806</v>
      </c>
      <c r="B349" t="s">
        <v>807</v>
      </c>
      <c r="C349" t="s">
        <v>3164</v>
      </c>
      <c r="D349" t="s">
        <v>117</v>
      </c>
      <c r="E349">
        <v>19632.563025029998</v>
      </c>
      <c r="F349">
        <v>1074.4000000000001</v>
      </c>
      <c r="G349">
        <v>53.273337531706098</v>
      </c>
      <c r="H349">
        <v>2.61012122624747</v>
      </c>
      <c r="I349">
        <v>1.9503330048307901</v>
      </c>
      <c r="J349">
        <v>2.0732491915916298</v>
      </c>
      <c r="K349">
        <v>1049.9521777913301</v>
      </c>
      <c r="L349">
        <v>926.760748719552</v>
      </c>
      <c r="M349">
        <v>55.364413955469502</v>
      </c>
      <c r="N349">
        <v>0.83860418874698495</v>
      </c>
      <c r="O349">
        <v>22.300819061801899</v>
      </c>
      <c r="P349">
        <v>96.776556776556703</v>
      </c>
      <c r="Q349">
        <v>0.23166810682840699</v>
      </c>
    </row>
    <row r="350" spans="1:17" x14ac:dyDescent="0.3">
      <c r="A350" t="s">
        <v>808</v>
      </c>
      <c r="B350" t="s">
        <v>809</v>
      </c>
      <c r="C350" t="s">
        <v>3159</v>
      </c>
      <c r="D350" t="s">
        <v>267</v>
      </c>
      <c r="E350">
        <v>19580.4371565</v>
      </c>
      <c r="F350">
        <v>2772.05</v>
      </c>
      <c r="G350">
        <v>65.502782138205504</v>
      </c>
      <c r="H350">
        <v>4.8305218951435798</v>
      </c>
      <c r="I350">
        <v>71.381337053250107</v>
      </c>
      <c r="J350">
        <v>3.0479156617622101</v>
      </c>
      <c r="K350">
        <v>2637.0916127528999</v>
      </c>
      <c r="L350">
        <v>2128.77195250983</v>
      </c>
      <c r="M350">
        <v>59.664232627733298</v>
      </c>
      <c r="N350">
        <v>0.70927874030150395</v>
      </c>
      <c r="O350">
        <v>7.3212965134106396</v>
      </c>
      <c r="P350">
        <v>120.126260620979</v>
      </c>
      <c r="Q350">
        <v>0.104830286909631</v>
      </c>
    </row>
    <row r="351" spans="1:17" x14ac:dyDescent="0.3">
      <c r="A351" t="s">
        <v>810</v>
      </c>
      <c r="B351" t="s">
        <v>811</v>
      </c>
      <c r="C351" t="s">
        <v>3161</v>
      </c>
      <c r="D351" t="s">
        <v>51</v>
      </c>
      <c r="E351">
        <v>19482.362003810002</v>
      </c>
      <c r="F351">
        <v>1206.3499999999999</v>
      </c>
      <c r="G351">
        <v>378.15950393517397</v>
      </c>
      <c r="H351">
        <v>36.461730181984201</v>
      </c>
      <c r="I351">
        <v>114.934425513042</v>
      </c>
      <c r="J351">
        <v>7.2756325030528401</v>
      </c>
      <c r="K351">
        <v>1060.0228495578799</v>
      </c>
      <c r="L351">
        <v>789.97351401879996</v>
      </c>
      <c r="M351">
        <v>70.403621994065702</v>
      </c>
      <c r="N351">
        <v>1.9808270651052999</v>
      </c>
      <c r="O351">
        <v>10.635387739876499</v>
      </c>
      <c r="P351">
        <v>415.09393680614801</v>
      </c>
      <c r="Q351">
        <v>0.113207620047547</v>
      </c>
    </row>
    <row r="352" spans="1:17" x14ac:dyDescent="0.3">
      <c r="A352" t="s">
        <v>812</v>
      </c>
      <c r="B352" t="s">
        <v>813</v>
      </c>
      <c r="C352" t="s">
        <v>3171</v>
      </c>
      <c r="D352" t="s">
        <v>475</v>
      </c>
      <c r="E352">
        <v>19438.860984479899</v>
      </c>
      <c r="F352">
        <v>1927.3</v>
      </c>
      <c r="G352">
        <v>-15.512757063369801</v>
      </c>
      <c r="H352">
        <v>-4.76554117935612</v>
      </c>
      <c r="I352">
        <v>11.883431125983099</v>
      </c>
      <c r="J352">
        <v>-3.2182461472692898</v>
      </c>
      <c r="K352">
        <v>1954.4772354711099</v>
      </c>
      <c r="L352">
        <v>1880.8172075520999</v>
      </c>
      <c r="M352">
        <v>37.279686228155597</v>
      </c>
      <c r="N352">
        <v>0.50202770621753401</v>
      </c>
      <c r="O352">
        <v>20.8945156436465</v>
      </c>
      <c r="P352">
        <v>31.8082341676925</v>
      </c>
      <c r="Q352">
        <v>-4.5174222240712998E-2</v>
      </c>
    </row>
    <row r="353" spans="1:17" x14ac:dyDescent="0.3">
      <c r="A353" t="s">
        <v>814</v>
      </c>
      <c r="B353" t="s">
        <v>815</v>
      </c>
      <c r="C353" t="s">
        <v>3157</v>
      </c>
      <c r="D353" t="s">
        <v>515</v>
      </c>
      <c r="E353">
        <v>19399.730400600001</v>
      </c>
      <c r="F353">
        <v>454</v>
      </c>
      <c r="G353">
        <v>-48.931237503929999</v>
      </c>
      <c r="H353">
        <v>1.83960312437045</v>
      </c>
      <c r="I353">
        <v>8.2044112430477298</v>
      </c>
      <c r="J353">
        <v>8.6522388888504107</v>
      </c>
      <c r="K353">
        <v>453.44340485504102</v>
      </c>
      <c r="L353">
        <v>469.35906708114601</v>
      </c>
      <c r="M353">
        <v>63.488778572846599</v>
      </c>
      <c r="N353">
        <v>0.86259285987219902</v>
      </c>
      <c r="O353">
        <v>44.354212521166701</v>
      </c>
      <c r="P353">
        <v>49.204679900092003</v>
      </c>
      <c r="Q353">
        <v>3.6435790560292003E-2</v>
      </c>
    </row>
    <row r="354" spans="1:17" x14ac:dyDescent="0.3">
      <c r="A354" t="s">
        <v>816</v>
      </c>
      <c r="B354" t="s">
        <v>817</v>
      </c>
      <c r="C354" t="s">
        <v>3160</v>
      </c>
      <c r="D354" t="s">
        <v>46</v>
      </c>
      <c r="E354">
        <v>19356.51030804</v>
      </c>
      <c r="F354">
        <v>316.25</v>
      </c>
      <c r="G354">
        <v>87.837749687213105</v>
      </c>
      <c r="H354">
        <v>4.2552674178564196</v>
      </c>
      <c r="I354">
        <v>22.5015276782383</v>
      </c>
      <c r="J354">
        <v>4.9601180650273404</v>
      </c>
      <c r="K354">
        <v>305.44655791916199</v>
      </c>
      <c r="L354">
        <v>278.071747666953</v>
      </c>
      <c r="M354">
        <v>61.665064961969101</v>
      </c>
      <c r="N354">
        <v>0.99861981158152702</v>
      </c>
      <c r="O354">
        <v>15.2569169960474</v>
      </c>
      <c r="P354">
        <v>114.261517615176</v>
      </c>
      <c r="Q354">
        <v>0.16471508522172601</v>
      </c>
    </row>
    <row r="355" spans="1:17" x14ac:dyDescent="0.3">
      <c r="A355" t="s">
        <v>818</v>
      </c>
      <c r="B355" t="s">
        <v>819</v>
      </c>
      <c r="C355" t="s">
        <v>3168</v>
      </c>
      <c r="D355" t="s">
        <v>240</v>
      </c>
      <c r="E355">
        <v>19355.172648870001</v>
      </c>
      <c r="F355">
        <v>437.35</v>
      </c>
      <c r="G355">
        <v>25.235583943943201</v>
      </c>
      <c r="H355">
        <v>2.3378654551078499</v>
      </c>
      <c r="I355">
        <v>19.393715291242501</v>
      </c>
      <c r="J355">
        <v>4.9416609187164697</v>
      </c>
      <c r="K355">
        <v>441.57757909285601</v>
      </c>
      <c r="L355">
        <v>403.73533485029998</v>
      </c>
      <c r="M355">
        <v>60.387793986811197</v>
      </c>
      <c r="N355">
        <v>0.56920763605805702</v>
      </c>
      <c r="O355">
        <v>32.033840173773797</v>
      </c>
      <c r="P355">
        <v>54.486047333097801</v>
      </c>
      <c r="Q355">
        <v>7.1340474130210996E-2</v>
      </c>
    </row>
    <row r="356" spans="1:17" x14ac:dyDescent="0.3">
      <c r="A356" t="s">
        <v>820</v>
      </c>
      <c r="B356" t="s">
        <v>821</v>
      </c>
      <c r="C356" t="s">
        <v>3167</v>
      </c>
      <c r="D356" t="s">
        <v>173</v>
      </c>
      <c r="E356">
        <v>19351.885072724999</v>
      </c>
      <c r="F356">
        <v>793.05</v>
      </c>
      <c r="G356">
        <v>105.57418237988099</v>
      </c>
      <c r="H356">
        <v>4.44773971029118</v>
      </c>
      <c r="I356">
        <v>-9.0007088570706397</v>
      </c>
      <c r="J356">
        <v>5.3814658569091698</v>
      </c>
      <c r="K356">
        <v>796.677825649331</v>
      </c>
      <c r="L356">
        <v>721.61966510601303</v>
      </c>
      <c r="M356">
        <v>61.425695146437</v>
      </c>
      <c r="N356">
        <v>0.39802436553174297</v>
      </c>
      <c r="O356">
        <v>23.573545173696498</v>
      </c>
      <c r="P356">
        <v>143.603133159268</v>
      </c>
      <c r="Q356">
        <v>0.19403142648643301</v>
      </c>
    </row>
    <row r="357" spans="1:17" hidden="1" x14ac:dyDescent="0.3">
      <c r="A357" t="s">
        <v>822</v>
      </c>
      <c r="B357" t="s">
        <v>823</v>
      </c>
      <c r="C357" t="s">
        <v>3172</v>
      </c>
      <c r="D357" t="s">
        <v>599</v>
      </c>
      <c r="E357">
        <v>19316.389580669998</v>
      </c>
      <c r="F357">
        <v>778.75</v>
      </c>
      <c r="G357">
        <v>-38.698392356207201</v>
      </c>
      <c r="H357">
        <v>0.131951151740969</v>
      </c>
      <c r="I357">
        <v>-15.641995149783501</v>
      </c>
      <c r="J357">
        <v>3.1342158534453102</v>
      </c>
      <c r="K357">
        <v>790.422464316586</v>
      </c>
      <c r="L357">
        <v>825.46565210460597</v>
      </c>
      <c r="M357">
        <v>55.787905224564199</v>
      </c>
      <c r="N357">
        <v>0.78347612928615895</v>
      </c>
      <c r="O357">
        <v>21.8619582664526</v>
      </c>
      <c r="P357">
        <v>6.1545801526717598</v>
      </c>
      <c r="Q357">
        <v>-0.18726192635084499</v>
      </c>
    </row>
    <row r="358" spans="1:17" x14ac:dyDescent="0.3">
      <c r="A358" t="s">
        <v>824</v>
      </c>
      <c r="B358" t="s">
        <v>825</v>
      </c>
      <c r="C358" t="s">
        <v>3163</v>
      </c>
      <c r="D358" t="s">
        <v>199</v>
      </c>
      <c r="E358">
        <v>19287.880936179899</v>
      </c>
      <c r="F358">
        <v>1612</v>
      </c>
      <c r="G358">
        <v>7.6196691651742201</v>
      </c>
      <c r="H358">
        <v>-5.9571086507099897</v>
      </c>
      <c r="I358">
        <v>-21.214257199500299</v>
      </c>
      <c r="J358">
        <v>3.8304327361541901</v>
      </c>
      <c r="K358">
        <v>1752.4168077348099</v>
      </c>
      <c r="L358">
        <v>1792.4566957273601</v>
      </c>
      <c r="M358">
        <v>50.406151053187997</v>
      </c>
      <c r="N358">
        <v>0.92494754868306805</v>
      </c>
      <c r="O358">
        <v>50.642059553349803</v>
      </c>
      <c r="P358">
        <v>36.842105263157897</v>
      </c>
      <c r="Q358">
        <v>0.17434771476510699</v>
      </c>
    </row>
    <row r="359" spans="1:17" hidden="1" x14ac:dyDescent="0.3">
      <c r="A359" t="s">
        <v>826</v>
      </c>
      <c r="B359" t="s">
        <v>827</v>
      </c>
      <c r="C359" t="s">
        <v>3172</v>
      </c>
      <c r="D359" t="s">
        <v>475</v>
      </c>
      <c r="E359">
        <v>19252.167743499998</v>
      </c>
      <c r="F359">
        <v>4178.05</v>
      </c>
      <c r="G359">
        <v>46.479581820516799</v>
      </c>
      <c r="H359">
        <v>11.642976998043</v>
      </c>
      <c r="I359">
        <v>58.683775225144402</v>
      </c>
      <c r="J359">
        <v>7.0501043641544499</v>
      </c>
      <c r="K359">
        <v>3822.7497746389699</v>
      </c>
      <c r="L359">
        <v>3185.1716743810598</v>
      </c>
      <c r="M359">
        <v>60.1707122496667</v>
      </c>
      <c r="N359">
        <v>2.3518073077959198</v>
      </c>
      <c r="O359">
        <v>11.870370148753601</v>
      </c>
      <c r="P359">
        <v>84.298632554036104</v>
      </c>
      <c r="Q359">
        <v>8.3877663661758001E-2</v>
      </c>
    </row>
    <row r="360" spans="1:17" x14ac:dyDescent="0.3">
      <c r="A360" t="s">
        <v>828</v>
      </c>
      <c r="B360" t="s">
        <v>829</v>
      </c>
      <c r="C360" t="s">
        <v>3161</v>
      </c>
      <c r="D360" t="s">
        <v>51</v>
      </c>
      <c r="E360">
        <v>19231.073700299999</v>
      </c>
      <c r="F360">
        <v>1827.7</v>
      </c>
      <c r="G360">
        <v>27.6378698237233</v>
      </c>
      <c r="H360">
        <v>-1.95467730180788</v>
      </c>
      <c r="I360">
        <v>8.8771288904280201</v>
      </c>
      <c r="J360">
        <v>1.4734634051469899</v>
      </c>
      <c r="K360">
        <v>1873.1706963819699</v>
      </c>
      <c r="L360">
        <v>1645.5701453455599</v>
      </c>
      <c r="M360">
        <v>45.921370278628501</v>
      </c>
      <c r="N360">
        <v>0.25214339152644799</v>
      </c>
      <c r="O360">
        <v>45.756962302347198</v>
      </c>
      <c r="P360">
        <v>61.307974052336597</v>
      </c>
    </row>
    <row r="361" spans="1:17" x14ac:dyDescent="0.3">
      <c r="A361" t="s">
        <v>830</v>
      </c>
      <c r="B361" t="s">
        <v>831</v>
      </c>
      <c r="C361" t="s">
        <v>3163</v>
      </c>
      <c r="D361" t="s">
        <v>199</v>
      </c>
      <c r="E361">
        <v>19178.664969235</v>
      </c>
      <c r="F361">
        <v>497.15</v>
      </c>
      <c r="G361">
        <v>-21.9895204728276</v>
      </c>
      <c r="H361">
        <v>-7.5671469275900902</v>
      </c>
      <c r="I361">
        <v>-6.1582140667122998</v>
      </c>
      <c r="J361">
        <v>2.0736373230727101</v>
      </c>
      <c r="K361">
        <v>532.08623433424702</v>
      </c>
      <c r="L361">
        <v>526.51447672664597</v>
      </c>
      <c r="M361">
        <v>50.178521420428702</v>
      </c>
      <c r="N361">
        <v>0.71678594231541903</v>
      </c>
      <c r="O361">
        <v>25.193603540179001</v>
      </c>
      <c r="P361">
        <v>22.209931170108099</v>
      </c>
      <c r="Q361">
        <v>6.6629398223995995E-2</v>
      </c>
    </row>
    <row r="362" spans="1:17" x14ac:dyDescent="0.3">
      <c r="A362" t="s">
        <v>832</v>
      </c>
      <c r="B362" t="s">
        <v>833</v>
      </c>
      <c r="C362" t="s">
        <v>3157</v>
      </c>
      <c r="D362" t="s">
        <v>54</v>
      </c>
      <c r="E362">
        <v>19157.865422499999</v>
      </c>
      <c r="F362">
        <v>654.4</v>
      </c>
      <c r="G362">
        <v>-40.921929401172498</v>
      </c>
      <c r="H362">
        <v>-16.213125195072699</v>
      </c>
      <c r="I362">
        <v>-23.672328740942898</v>
      </c>
      <c r="J362">
        <v>-14.527426558960601</v>
      </c>
      <c r="K362">
        <v>782.38212009627296</v>
      </c>
      <c r="L362">
        <v>754.88717749438797</v>
      </c>
      <c r="M362">
        <v>18.196669515958899</v>
      </c>
      <c r="N362">
        <v>1.70321330200107</v>
      </c>
      <c r="O362">
        <v>44.216075794620998</v>
      </c>
      <c r="P362">
        <v>9.0575785351220794</v>
      </c>
    </row>
    <row r="363" spans="1:17" x14ac:dyDescent="0.3">
      <c r="A363" t="s">
        <v>834</v>
      </c>
      <c r="B363" t="s">
        <v>835</v>
      </c>
      <c r="C363" t="s">
        <v>3160</v>
      </c>
      <c r="D363" t="s">
        <v>46</v>
      </c>
      <c r="E363">
        <v>19155.702833539999</v>
      </c>
      <c r="F363">
        <v>1658.25</v>
      </c>
      <c r="G363">
        <v>192.42979297557301</v>
      </c>
      <c r="H363">
        <v>8.2566052907775305</v>
      </c>
      <c r="I363">
        <v>58.413214637932001</v>
      </c>
      <c r="J363">
        <v>9.0392825805080097</v>
      </c>
      <c r="K363">
        <v>1597.2311206422301</v>
      </c>
      <c r="L363">
        <v>1313.0402917034201</v>
      </c>
      <c r="M363">
        <v>63.472996272658797</v>
      </c>
      <c r="N363">
        <v>0.69034026980472796</v>
      </c>
      <c r="O363">
        <v>9.8748680838233192</v>
      </c>
      <c r="P363">
        <v>223.84532760472601</v>
      </c>
      <c r="Q363">
        <v>0.208175236850446</v>
      </c>
    </row>
    <row r="364" spans="1:17" x14ac:dyDescent="0.3">
      <c r="A364" t="s">
        <v>836</v>
      </c>
      <c r="B364" t="s">
        <v>837</v>
      </c>
      <c r="C364" t="s">
        <v>3169</v>
      </c>
      <c r="D364" t="s">
        <v>276</v>
      </c>
      <c r="E364">
        <v>19057.234869560001</v>
      </c>
      <c r="F364">
        <v>881.2</v>
      </c>
      <c r="G364">
        <v>28.025118073937101</v>
      </c>
      <c r="H364">
        <v>3.9224281363803102</v>
      </c>
      <c r="I364">
        <v>-8.0834479034232292</v>
      </c>
      <c r="J364">
        <v>4.2377011439278798</v>
      </c>
      <c r="K364">
        <v>860.39094280492702</v>
      </c>
      <c r="L364">
        <v>799.39025755671003</v>
      </c>
      <c r="M364">
        <v>55.456853044205801</v>
      </c>
      <c r="N364">
        <v>1.9329910850387</v>
      </c>
      <c r="O364">
        <v>8.7153881071266408</v>
      </c>
      <c r="P364">
        <v>57.062650387665997</v>
      </c>
      <c r="Q364">
        <v>0.153501351856206</v>
      </c>
    </row>
    <row r="365" spans="1:17" x14ac:dyDescent="0.3">
      <c r="A365" t="s">
        <v>838</v>
      </c>
      <c r="B365" t="s">
        <v>839</v>
      </c>
      <c r="C365" t="s">
        <v>3161</v>
      </c>
      <c r="D365" t="s">
        <v>51</v>
      </c>
      <c r="E365">
        <v>19029.375</v>
      </c>
      <c r="F365">
        <v>7519.05</v>
      </c>
      <c r="G365">
        <v>33.845258518932198</v>
      </c>
      <c r="H365">
        <v>4.7137186417872696</v>
      </c>
      <c r="I365">
        <v>34.9868510876017</v>
      </c>
      <c r="J365">
        <v>4.2953358536637296</v>
      </c>
      <c r="K365">
        <v>7272.5837169371398</v>
      </c>
      <c r="L365">
        <v>6388.60215112879</v>
      </c>
      <c r="M365">
        <v>60.0636482347712</v>
      </c>
      <c r="N365">
        <v>0.16890658653627799</v>
      </c>
      <c r="O365">
        <v>8.2450575538133002</v>
      </c>
      <c r="P365">
        <v>66.719512195121894</v>
      </c>
      <c r="Q365">
        <v>0.118936183860294</v>
      </c>
    </row>
    <row r="366" spans="1:17" x14ac:dyDescent="0.3">
      <c r="A366" t="s">
        <v>840</v>
      </c>
      <c r="B366" t="s">
        <v>841</v>
      </c>
      <c r="C366" t="s">
        <v>3168</v>
      </c>
      <c r="D366" t="s">
        <v>43</v>
      </c>
      <c r="E366">
        <v>18957.458043049999</v>
      </c>
      <c r="F366">
        <v>863.6</v>
      </c>
      <c r="G366">
        <v>-16.631033593274999</v>
      </c>
      <c r="H366">
        <v>-1.58826104153195</v>
      </c>
      <c r="I366">
        <v>-13.760174378833099</v>
      </c>
      <c r="J366">
        <v>4.0550909387612801</v>
      </c>
      <c r="K366">
        <v>868.74596413165204</v>
      </c>
      <c r="L366">
        <v>864.04889155605997</v>
      </c>
      <c r="M366">
        <v>62.414658585386597</v>
      </c>
      <c r="N366">
        <v>0.73286771416621499</v>
      </c>
      <c r="O366">
        <v>18.6892079666512</v>
      </c>
      <c r="P366">
        <v>21.428571428571399</v>
      </c>
    </row>
    <row r="367" spans="1:17" x14ac:dyDescent="0.3">
      <c r="A367" t="s">
        <v>842</v>
      </c>
      <c r="B367" t="s">
        <v>843</v>
      </c>
      <c r="C367" t="s">
        <v>3167</v>
      </c>
      <c r="D367" t="s">
        <v>568</v>
      </c>
      <c r="E367">
        <v>18950.71423895</v>
      </c>
      <c r="F367">
        <v>1239</v>
      </c>
      <c r="G367">
        <v>11.7654064165697</v>
      </c>
      <c r="H367">
        <v>-7.4390447928140997</v>
      </c>
      <c r="I367">
        <v>8.1066643808066896</v>
      </c>
      <c r="J367">
        <v>1.60285078504144</v>
      </c>
      <c r="K367">
        <v>1327.64948390934</v>
      </c>
      <c r="L367">
        <v>1279.57462068975</v>
      </c>
      <c r="M367">
        <v>48.715950171811798</v>
      </c>
      <c r="N367">
        <v>0.69744439037084005</v>
      </c>
      <c r="O367">
        <v>37.2074253430185</v>
      </c>
      <c r="P367">
        <v>49.052631578947299</v>
      </c>
      <c r="Q367">
        <v>0.107831572954192</v>
      </c>
    </row>
    <row r="368" spans="1:17" x14ac:dyDescent="0.3">
      <c r="A368" t="s">
        <v>844</v>
      </c>
      <c r="B368" t="s">
        <v>845</v>
      </c>
      <c r="C368" t="s">
        <v>3171</v>
      </c>
      <c r="D368" t="s">
        <v>475</v>
      </c>
      <c r="E368">
        <v>18903.566291250001</v>
      </c>
      <c r="F368">
        <v>515.04999999999995</v>
      </c>
      <c r="G368">
        <v>-23.497306437192201</v>
      </c>
      <c r="H368">
        <v>-3.2061166447223699</v>
      </c>
      <c r="I368">
        <v>-36.6259572087544</v>
      </c>
      <c r="J368">
        <v>2.60175259814056</v>
      </c>
      <c r="K368">
        <v>553.86550235694199</v>
      </c>
      <c r="L368">
        <v>610.17896307767501</v>
      </c>
      <c r="M368">
        <v>54.333055335605401</v>
      </c>
      <c r="N368">
        <v>0.61942029405947396</v>
      </c>
      <c r="O368">
        <v>49.354431608581699</v>
      </c>
      <c r="P368">
        <v>7.2127393838467802</v>
      </c>
      <c r="Q368">
        <v>-9.8971568678951002E-2</v>
      </c>
    </row>
    <row r="369" spans="1:17" x14ac:dyDescent="0.3">
      <c r="A369" t="s">
        <v>846</v>
      </c>
      <c r="B369" t="s">
        <v>847</v>
      </c>
      <c r="C369" t="s">
        <v>3166</v>
      </c>
      <c r="D369" t="s">
        <v>433</v>
      </c>
      <c r="E369">
        <v>18791.337331300001</v>
      </c>
      <c r="F369">
        <v>7952.6</v>
      </c>
      <c r="G369">
        <v>-5.1312560686347402</v>
      </c>
      <c r="H369">
        <v>-2.9091919504590602</v>
      </c>
      <c r="I369">
        <v>1.97913476963881</v>
      </c>
      <c r="J369">
        <v>0.91335123850061195</v>
      </c>
      <c r="K369">
        <v>8126.6077450153898</v>
      </c>
      <c r="L369">
        <v>7630.9526180684497</v>
      </c>
      <c r="M369">
        <v>44.008098660813701</v>
      </c>
      <c r="N369">
        <v>0.212163694338799</v>
      </c>
      <c r="O369">
        <v>19.315695495812601</v>
      </c>
      <c r="P369">
        <v>44.945868115043901</v>
      </c>
      <c r="Q369">
        <v>-8.9706221468500002E-3</v>
      </c>
    </row>
    <row r="370" spans="1:17" x14ac:dyDescent="0.3">
      <c r="A370" t="s">
        <v>848</v>
      </c>
      <c r="B370" t="s">
        <v>849</v>
      </c>
      <c r="C370" t="s">
        <v>3170</v>
      </c>
      <c r="D370" t="s">
        <v>136</v>
      </c>
      <c r="E370">
        <v>18748.542945015</v>
      </c>
      <c r="F370">
        <v>1649.35</v>
      </c>
      <c r="G370">
        <v>98.078747461982005</v>
      </c>
      <c r="H370">
        <v>-3.5654037276877002</v>
      </c>
      <c r="I370">
        <v>-15.442245376461299</v>
      </c>
      <c r="J370">
        <v>3.5830091086198399</v>
      </c>
      <c r="K370">
        <v>1719.48312941683</v>
      </c>
      <c r="L370">
        <v>1607.83653162513</v>
      </c>
      <c r="M370">
        <v>57.692426115040902</v>
      </c>
      <c r="N370">
        <v>1.01321170090215</v>
      </c>
      <c r="O370">
        <v>31.009392395307</v>
      </c>
      <c r="P370">
        <v>127.073366074619</v>
      </c>
      <c r="Q370">
        <v>7.3845738257407006E-2</v>
      </c>
    </row>
    <row r="371" spans="1:17" x14ac:dyDescent="0.3">
      <c r="A371" t="s">
        <v>850</v>
      </c>
      <c r="B371" t="s">
        <v>851</v>
      </c>
      <c r="C371" t="s">
        <v>3168</v>
      </c>
      <c r="D371" t="s">
        <v>852</v>
      </c>
      <c r="E371">
        <v>18718.0744075</v>
      </c>
      <c r="F371">
        <v>849.5</v>
      </c>
      <c r="G371">
        <v>10.2739600565356</v>
      </c>
      <c r="H371">
        <v>-0.91679855794842702</v>
      </c>
      <c r="I371">
        <v>23.302502467787001</v>
      </c>
      <c r="J371">
        <v>-0.18249666364716399</v>
      </c>
      <c r="K371">
        <v>841.64671683882</v>
      </c>
      <c r="L371">
        <v>755.88640590459295</v>
      </c>
      <c r="M371">
        <v>34.819634244660001</v>
      </c>
      <c r="N371">
        <v>0.231859701261172</v>
      </c>
      <c r="O371">
        <v>10.0647439670394</v>
      </c>
      <c r="P371">
        <v>36.553608744574802</v>
      </c>
      <c r="Q371">
        <v>9.7228074574320002E-3</v>
      </c>
    </row>
    <row r="372" spans="1:17" x14ac:dyDescent="0.3">
      <c r="A372" t="s">
        <v>853</v>
      </c>
      <c r="B372" t="s">
        <v>854</v>
      </c>
      <c r="C372" t="s">
        <v>3167</v>
      </c>
      <c r="D372" t="s">
        <v>472</v>
      </c>
      <c r="E372">
        <v>18716.36190435</v>
      </c>
      <c r="F372">
        <v>296.39999999999998</v>
      </c>
      <c r="G372">
        <v>30.609361055145399</v>
      </c>
      <c r="H372">
        <v>13.0816677188645</v>
      </c>
      <c r="I372">
        <v>-4.1205255760001203</v>
      </c>
      <c r="J372">
        <v>2.6349573999836702</v>
      </c>
      <c r="K372">
        <v>300.17013339696001</v>
      </c>
      <c r="L372">
        <v>281.67067843401298</v>
      </c>
      <c r="M372">
        <v>52.753273244920202</v>
      </c>
      <c r="N372">
        <v>0.68616562648699797</v>
      </c>
      <c r="O372">
        <v>20.0742240215924</v>
      </c>
      <c r="P372">
        <v>57.995735607675897</v>
      </c>
      <c r="Q372">
        <v>3.0272024957352001E-2</v>
      </c>
    </row>
    <row r="373" spans="1:17" x14ac:dyDescent="0.3">
      <c r="A373" t="s">
        <v>855</v>
      </c>
      <c r="B373" t="s">
        <v>856</v>
      </c>
      <c r="C373" t="s">
        <v>3158</v>
      </c>
      <c r="D373" t="s">
        <v>723</v>
      </c>
      <c r="E373">
        <v>18447.017460915999</v>
      </c>
      <c r="F373">
        <v>124.93</v>
      </c>
      <c r="G373">
        <v>63.877732442335798</v>
      </c>
      <c r="H373">
        <v>-6.3725585696290903</v>
      </c>
      <c r="I373">
        <v>20.822021828133401</v>
      </c>
      <c r="J373">
        <v>8.2108344200861598</v>
      </c>
      <c r="K373">
        <v>132.39674572677899</v>
      </c>
      <c r="L373">
        <v>118.091317177096</v>
      </c>
      <c r="M373">
        <v>58.3979316731795</v>
      </c>
      <c r="N373">
        <v>0.49909784860769502</v>
      </c>
      <c r="O373">
        <v>36.876650924517698</v>
      </c>
      <c r="P373">
        <v>92.0522674865488</v>
      </c>
      <c r="Q373">
        <v>5.8274355742202001E-2</v>
      </c>
    </row>
    <row r="374" spans="1:17" x14ac:dyDescent="0.3">
      <c r="A374" t="s">
        <v>857</v>
      </c>
      <c r="B374" t="s">
        <v>858</v>
      </c>
      <c r="C374" t="s">
        <v>3156</v>
      </c>
      <c r="D374" t="s">
        <v>257</v>
      </c>
      <c r="E374">
        <v>18370.819870259998</v>
      </c>
      <c r="F374">
        <v>1290.5999999999999</v>
      </c>
      <c r="G374">
        <v>99.182026022299297</v>
      </c>
      <c r="H374">
        <v>0.71731347704405801</v>
      </c>
      <c r="I374">
        <v>21.138294953678699</v>
      </c>
      <c r="J374">
        <v>6.7272007770909603</v>
      </c>
      <c r="K374">
        <v>1225.1904308446301</v>
      </c>
      <c r="L374">
        <v>1000.1255400443</v>
      </c>
      <c r="M374">
        <v>63.164528425382301</v>
      </c>
      <c r="N374">
        <v>0.47109111473700999</v>
      </c>
      <c r="O374">
        <v>19.944211994421199</v>
      </c>
      <c r="P374">
        <v>125.23560209423999</v>
      </c>
      <c r="Q374">
        <v>0.171663357083923</v>
      </c>
    </row>
    <row r="375" spans="1:17" x14ac:dyDescent="0.3">
      <c r="A375" t="s">
        <v>859</v>
      </c>
      <c r="B375" t="s">
        <v>860</v>
      </c>
      <c r="C375" t="s">
        <v>3157</v>
      </c>
      <c r="D375" t="s">
        <v>24</v>
      </c>
      <c r="E375">
        <v>18208.225960960001</v>
      </c>
      <c r="F375">
        <v>231.66</v>
      </c>
      <c r="G375">
        <v>28.7213660797218</v>
      </c>
      <c r="H375">
        <v>12.01234357947</v>
      </c>
      <c r="I375">
        <v>15.6095527689505</v>
      </c>
      <c r="J375">
        <v>-0.31001385365627898</v>
      </c>
      <c r="K375">
        <v>216.75236852162601</v>
      </c>
      <c r="L375">
        <v>198.753030817319</v>
      </c>
      <c r="M375">
        <v>63.0122265444192</v>
      </c>
      <c r="N375">
        <v>1.1477474185058301</v>
      </c>
      <c r="O375">
        <v>3.51377018043685</v>
      </c>
      <c r="P375">
        <v>57.752808988764002</v>
      </c>
      <c r="Q375">
        <v>0.17273052751323401</v>
      </c>
    </row>
    <row r="376" spans="1:17" x14ac:dyDescent="0.3">
      <c r="A376" t="s">
        <v>861</v>
      </c>
      <c r="B376" t="s">
        <v>862</v>
      </c>
      <c r="C376" t="s">
        <v>3167</v>
      </c>
      <c r="D376" t="s">
        <v>311</v>
      </c>
      <c r="E376">
        <v>18204.031080000001</v>
      </c>
      <c r="F376">
        <v>1575.7</v>
      </c>
      <c r="G376">
        <v>78.541604005139305</v>
      </c>
      <c r="H376">
        <v>-2.2933997748108599</v>
      </c>
      <c r="I376">
        <v>64.004205565005293</v>
      </c>
      <c r="J376">
        <v>-0.301363814814541</v>
      </c>
      <c r="K376">
        <v>1704.16961637229</v>
      </c>
      <c r="L376">
        <v>1516.24863726992</v>
      </c>
      <c r="M376">
        <v>47.358439728526299</v>
      </c>
      <c r="N376">
        <v>0.41017899913573902</v>
      </c>
      <c r="O376">
        <v>79.8438789109602</v>
      </c>
      <c r="P376">
        <v>133.974311381691</v>
      </c>
      <c r="Q376">
        <v>0.16258321825632099</v>
      </c>
    </row>
    <row r="377" spans="1:17" x14ac:dyDescent="0.3">
      <c r="A377" t="s">
        <v>863</v>
      </c>
      <c r="B377" t="s">
        <v>864</v>
      </c>
      <c r="C377" t="s">
        <v>3161</v>
      </c>
      <c r="D377" t="s">
        <v>51</v>
      </c>
      <c r="E377">
        <v>18173.858515725002</v>
      </c>
      <c r="F377">
        <v>13779.3</v>
      </c>
      <c r="G377">
        <v>173.96465862322199</v>
      </c>
      <c r="H377">
        <v>19.001267032866799</v>
      </c>
      <c r="I377">
        <v>78.773446493541698</v>
      </c>
      <c r="J377">
        <v>1.7749459362711399</v>
      </c>
      <c r="K377">
        <v>13119.760970637801</v>
      </c>
      <c r="L377">
        <v>9568.4077124966607</v>
      </c>
      <c r="M377">
        <v>48.2189646203284</v>
      </c>
      <c r="N377">
        <v>1.1671819986752601</v>
      </c>
      <c r="O377">
        <v>19.925903347775201</v>
      </c>
      <c r="P377">
        <v>240.22962962962899</v>
      </c>
      <c r="Q377">
        <v>0.19410817011891501</v>
      </c>
    </row>
    <row r="378" spans="1:17" hidden="1" x14ac:dyDescent="0.3">
      <c r="A378" t="s">
        <v>865</v>
      </c>
      <c r="B378" t="s">
        <v>866</v>
      </c>
      <c r="C378" t="s">
        <v>3172</v>
      </c>
      <c r="D378" t="s">
        <v>46</v>
      </c>
      <c r="E378">
        <v>18084.173557275</v>
      </c>
      <c r="F378">
        <v>1702.45</v>
      </c>
      <c r="G378">
        <v>498.912206144734</v>
      </c>
      <c r="H378">
        <v>-0.57022380581670995</v>
      </c>
      <c r="I378">
        <v>-51.574589356643301</v>
      </c>
      <c r="J378">
        <v>14.6394355910587</v>
      </c>
      <c r="K378">
        <v>1648.8852428013199</v>
      </c>
      <c r="L378">
        <v>1525.0832252134201</v>
      </c>
      <c r="M378">
        <v>68.101425091454601</v>
      </c>
      <c r="N378">
        <v>1.3792905892318701</v>
      </c>
      <c r="O378">
        <v>78.434021557167597</v>
      </c>
      <c r="P378">
        <v>542.43396226415098</v>
      </c>
      <c r="Q378">
        <v>0.27981150038032998</v>
      </c>
    </row>
    <row r="379" spans="1:17" x14ac:dyDescent="0.3">
      <c r="A379" t="s">
        <v>867</v>
      </c>
      <c r="B379" t="s">
        <v>868</v>
      </c>
      <c r="C379" t="s">
        <v>3159</v>
      </c>
      <c r="D379" t="s">
        <v>43</v>
      </c>
      <c r="E379">
        <v>17993.223556000001</v>
      </c>
      <c r="F379">
        <v>498.3</v>
      </c>
      <c r="G379">
        <v>-0.55534424209878996</v>
      </c>
      <c r="H379">
        <v>-7.1888450411076104</v>
      </c>
      <c r="I379">
        <v>0.63957167141979798</v>
      </c>
      <c r="J379">
        <v>-5.5810683812739699</v>
      </c>
      <c r="K379">
        <v>519.62102818522806</v>
      </c>
      <c r="L379">
        <v>480.96239152034002</v>
      </c>
      <c r="M379">
        <v>36.644571235379601</v>
      </c>
      <c r="N379">
        <v>0.99494507913765395</v>
      </c>
      <c r="O379">
        <v>19.576560305037098</v>
      </c>
      <c r="P379">
        <v>35.850599781897401</v>
      </c>
      <c r="Q379">
        <v>0.13955793810544501</v>
      </c>
    </row>
    <row r="380" spans="1:17" hidden="1" x14ac:dyDescent="0.3">
      <c r="A380" t="s">
        <v>869</v>
      </c>
      <c r="B380" t="s">
        <v>870</v>
      </c>
      <c r="C380" t="s">
        <v>3172</v>
      </c>
      <c r="E380">
        <v>17986.5073790549</v>
      </c>
      <c r="F380">
        <v>476.45</v>
      </c>
      <c r="G380">
        <v>-24.221369122961701</v>
      </c>
      <c r="H380">
        <v>17.4758391351459</v>
      </c>
      <c r="I380">
        <v>-8.0306169847129407</v>
      </c>
      <c r="J380">
        <v>15.095376143752301</v>
      </c>
      <c r="O380">
        <v>7.7762619372442101</v>
      </c>
      <c r="P380">
        <v>13.372992266508</v>
      </c>
    </row>
    <row r="381" spans="1:17" x14ac:dyDescent="0.3">
      <c r="A381" t="s">
        <v>871</v>
      </c>
      <c r="B381" t="s">
        <v>872</v>
      </c>
      <c r="C381" t="s">
        <v>3166</v>
      </c>
      <c r="D381" t="s">
        <v>445</v>
      </c>
      <c r="E381">
        <v>17959.395017995001</v>
      </c>
      <c r="F381">
        <v>1291.5999999999999</v>
      </c>
      <c r="G381">
        <v>42.7834006487086</v>
      </c>
      <c r="H381">
        <v>3.66908668169925</v>
      </c>
      <c r="I381">
        <v>22.8017669549528</v>
      </c>
      <c r="J381">
        <v>-2.5239203070586398</v>
      </c>
      <c r="K381">
        <v>1268.2722340944299</v>
      </c>
      <c r="L381">
        <v>1157.6404584146401</v>
      </c>
      <c r="M381">
        <v>44.489442165743398</v>
      </c>
      <c r="N381">
        <v>0.85994218703940695</v>
      </c>
      <c r="O381">
        <v>19.518426757509999</v>
      </c>
      <c r="P381">
        <v>77.539518900343595</v>
      </c>
      <c r="Q381">
        <v>0.175269213936319</v>
      </c>
    </row>
    <row r="382" spans="1:17" x14ac:dyDescent="0.3">
      <c r="A382" t="s">
        <v>873</v>
      </c>
      <c r="B382" t="s">
        <v>874</v>
      </c>
      <c r="C382" t="s">
        <v>3167</v>
      </c>
      <c r="D382" t="s">
        <v>117</v>
      </c>
      <c r="E382">
        <v>17947.609886279999</v>
      </c>
      <c r="F382">
        <v>11996.85</v>
      </c>
      <c r="G382">
        <v>109.46898431020701</v>
      </c>
      <c r="H382">
        <v>-9.3507146163749901</v>
      </c>
      <c r="I382">
        <v>56.8068011231612</v>
      </c>
      <c r="J382">
        <v>-0.61913909382344201</v>
      </c>
      <c r="K382">
        <v>12939.053376441099</v>
      </c>
      <c r="L382">
        <v>11153.135134664901</v>
      </c>
      <c r="M382">
        <v>31.8684438680657</v>
      </c>
      <c r="N382">
        <v>1.0296410562632601</v>
      </c>
      <c r="O382">
        <v>30.885190695890898</v>
      </c>
      <c r="P382">
        <v>168.42493874948201</v>
      </c>
    </row>
    <row r="383" spans="1:17" x14ac:dyDescent="0.3">
      <c r="A383" t="s">
        <v>875</v>
      </c>
      <c r="B383" t="s">
        <v>876</v>
      </c>
      <c r="C383" t="s">
        <v>3157</v>
      </c>
      <c r="D383" t="s">
        <v>460</v>
      </c>
      <c r="E383">
        <v>17941.354850324999</v>
      </c>
      <c r="F383">
        <v>1037.25</v>
      </c>
      <c r="G383">
        <v>89.678437089222697</v>
      </c>
      <c r="H383">
        <v>4.4135375193984503</v>
      </c>
      <c r="I383">
        <v>27.509848534090299</v>
      </c>
      <c r="J383">
        <v>9.7050814095064606</v>
      </c>
      <c r="K383">
        <v>1003.55556344636</v>
      </c>
      <c r="L383">
        <v>822.39737352635996</v>
      </c>
      <c r="M383">
        <v>63.328508912823303</v>
      </c>
      <c r="N383">
        <v>0.47955877371647798</v>
      </c>
      <c r="O383">
        <v>14.6300313328512</v>
      </c>
      <c r="P383">
        <v>127.34246575342399</v>
      </c>
    </row>
    <row r="384" spans="1:17" x14ac:dyDescent="0.3">
      <c r="A384" t="s">
        <v>877</v>
      </c>
      <c r="B384" t="s">
        <v>878</v>
      </c>
      <c r="C384" t="s">
        <v>3161</v>
      </c>
      <c r="D384" t="s">
        <v>51</v>
      </c>
      <c r="E384">
        <v>17712.12724192</v>
      </c>
      <c r="F384">
        <v>1302.3499999999999</v>
      </c>
      <c r="G384">
        <v>25.154567511361901</v>
      </c>
      <c r="H384">
        <v>-1.61436778953124</v>
      </c>
      <c r="I384">
        <v>41.405691041830799</v>
      </c>
      <c r="J384">
        <v>1.6927566584582401</v>
      </c>
      <c r="K384">
        <v>1306.6002218795099</v>
      </c>
      <c r="L384">
        <v>1114.9163673042101</v>
      </c>
      <c r="M384">
        <v>43.856489510675203</v>
      </c>
      <c r="N384">
        <v>0.28698579629475501</v>
      </c>
      <c r="O384">
        <v>16.869505125350301</v>
      </c>
      <c r="P384">
        <v>60.952851758017601</v>
      </c>
      <c r="Q384">
        <v>5.6613201472241997E-2</v>
      </c>
    </row>
    <row r="385" spans="1:17" x14ac:dyDescent="0.3">
      <c r="A385" t="s">
        <v>879</v>
      </c>
      <c r="B385" t="s">
        <v>880</v>
      </c>
      <c r="C385" t="s">
        <v>3171</v>
      </c>
      <c r="D385" t="s">
        <v>396</v>
      </c>
      <c r="E385">
        <v>17567.886916125</v>
      </c>
      <c r="F385">
        <v>1346.2</v>
      </c>
      <c r="G385">
        <v>91.630678148920396</v>
      </c>
      <c r="H385">
        <v>30.673834705557098</v>
      </c>
      <c r="I385">
        <v>133.878767157819</v>
      </c>
      <c r="J385">
        <v>15.6391436449374</v>
      </c>
      <c r="K385">
        <v>1096.7118622483299</v>
      </c>
      <c r="L385">
        <v>853.53301157591795</v>
      </c>
      <c r="M385">
        <v>86.702717404170301</v>
      </c>
      <c r="N385">
        <v>1.29554369416065</v>
      </c>
      <c r="O385">
        <v>4.2898529193284798</v>
      </c>
      <c r="P385">
        <v>199.155555555555</v>
      </c>
      <c r="Q385">
        <v>0.12939769653400299</v>
      </c>
    </row>
    <row r="386" spans="1:17" x14ac:dyDescent="0.3">
      <c r="A386" t="s">
        <v>881</v>
      </c>
      <c r="B386" t="s">
        <v>882</v>
      </c>
      <c r="C386" t="s">
        <v>3156</v>
      </c>
      <c r="D386" t="s">
        <v>21</v>
      </c>
      <c r="E386">
        <v>17538.1681713</v>
      </c>
      <c r="F386">
        <v>623.45000000000005</v>
      </c>
      <c r="G386">
        <v>-25.814012653649598</v>
      </c>
      <c r="H386">
        <v>6.4483997799571799</v>
      </c>
      <c r="I386">
        <v>-10.816288040525301</v>
      </c>
      <c r="J386">
        <v>3.4716521625928398</v>
      </c>
      <c r="K386">
        <v>620.38498812354703</v>
      </c>
      <c r="L386">
        <v>631.37110343971995</v>
      </c>
      <c r="M386">
        <v>64.365566142934298</v>
      </c>
      <c r="N386">
        <v>0.32809005067270602</v>
      </c>
      <c r="O386">
        <v>39.546074264175097</v>
      </c>
      <c r="P386">
        <v>32.761925042589397</v>
      </c>
      <c r="Q386">
        <v>8.1521078640637998E-2</v>
      </c>
    </row>
    <row r="387" spans="1:17" x14ac:dyDescent="0.3">
      <c r="A387" t="s">
        <v>883</v>
      </c>
      <c r="B387" t="s">
        <v>884</v>
      </c>
      <c r="C387" t="s">
        <v>3167</v>
      </c>
      <c r="D387" t="s">
        <v>264</v>
      </c>
      <c r="E387">
        <v>17526.262725000001</v>
      </c>
      <c r="F387">
        <v>16313.7</v>
      </c>
      <c r="G387">
        <v>0.57299983204635296</v>
      </c>
      <c r="H387">
        <v>-5.31874932513273</v>
      </c>
      <c r="I387">
        <v>-9.4931742485424095</v>
      </c>
      <c r="J387">
        <v>-0.36471050986851999</v>
      </c>
      <c r="K387">
        <v>16428.667320226999</v>
      </c>
      <c r="L387">
        <v>15658.242385903</v>
      </c>
      <c r="M387">
        <v>45.392996030796397</v>
      </c>
      <c r="N387">
        <v>0.83104356294534698</v>
      </c>
      <c r="O387">
        <v>17.692185095962198</v>
      </c>
      <c r="P387">
        <v>28.229172398072699</v>
      </c>
      <c r="Q387">
        <v>6.0180764510407998E-2</v>
      </c>
    </row>
    <row r="388" spans="1:17" hidden="1" x14ac:dyDescent="0.3">
      <c r="A388" t="s">
        <v>885</v>
      </c>
      <c r="B388" t="s">
        <v>886</v>
      </c>
      <c r="C388" t="s">
        <v>3172</v>
      </c>
      <c r="D388" t="s">
        <v>57</v>
      </c>
      <c r="E388">
        <v>17509.976440793998</v>
      </c>
      <c r="F388">
        <v>43.77</v>
      </c>
      <c r="G388">
        <v>86.753422898994302</v>
      </c>
      <c r="H388">
        <v>-7.5327656290738103</v>
      </c>
      <c r="I388">
        <v>62.1381745287255</v>
      </c>
      <c r="J388">
        <v>3.56398030750813</v>
      </c>
      <c r="K388">
        <v>40.107169310536499</v>
      </c>
      <c r="L388">
        <v>31.916858315759601</v>
      </c>
      <c r="M388">
        <v>57.556505221005203</v>
      </c>
      <c r="N388">
        <v>0.31469291232324598</v>
      </c>
      <c r="O388">
        <v>22.5496915695681</v>
      </c>
      <c r="P388">
        <v>126.201550387596</v>
      </c>
      <c r="Q388">
        <v>0.107207404537512</v>
      </c>
    </row>
    <row r="389" spans="1:17" x14ac:dyDescent="0.3">
      <c r="A389" t="s">
        <v>887</v>
      </c>
      <c r="B389" t="s">
        <v>888</v>
      </c>
      <c r="C389" t="s">
        <v>3168</v>
      </c>
      <c r="D389" t="s">
        <v>599</v>
      </c>
      <c r="E389">
        <v>17459.181033600002</v>
      </c>
      <c r="F389">
        <v>1340.05</v>
      </c>
      <c r="G389">
        <v>-37.600441050351598</v>
      </c>
      <c r="H389">
        <v>1.5585355713846401</v>
      </c>
      <c r="I389">
        <v>-7.29286467552883</v>
      </c>
      <c r="J389">
        <v>-0.37481615357201398</v>
      </c>
      <c r="K389">
        <v>1405.46010083802</v>
      </c>
      <c r="L389">
        <v>1453.3429587354599</v>
      </c>
      <c r="M389">
        <v>41.683660425524799</v>
      </c>
      <c r="N389">
        <v>0.94990819925929404</v>
      </c>
      <c r="O389">
        <v>28.6705719935823</v>
      </c>
      <c r="P389">
        <v>5.5988967691095404</v>
      </c>
      <c r="Q389">
        <v>-0.15505366666987899</v>
      </c>
    </row>
    <row r="390" spans="1:17" x14ac:dyDescent="0.3">
      <c r="A390" t="s">
        <v>889</v>
      </c>
      <c r="B390" t="s">
        <v>890</v>
      </c>
      <c r="C390" t="s">
        <v>3168</v>
      </c>
      <c r="D390" t="s">
        <v>125</v>
      </c>
      <c r="E390">
        <v>17451.82407042</v>
      </c>
      <c r="F390">
        <v>668.8</v>
      </c>
      <c r="G390">
        <v>211.52816281958499</v>
      </c>
      <c r="H390">
        <v>11.063083596380499</v>
      </c>
      <c r="I390">
        <v>220.02246936668399</v>
      </c>
      <c r="J390">
        <v>10.697968334060601</v>
      </c>
      <c r="K390">
        <v>586.31026298286201</v>
      </c>
      <c r="L390">
        <v>414.19734496883501</v>
      </c>
      <c r="M390">
        <v>71.834905343936896</v>
      </c>
      <c r="N390">
        <v>0.59569021767362496</v>
      </c>
      <c r="O390">
        <v>3.7679425837320499</v>
      </c>
      <c r="P390">
        <v>355.88084932347198</v>
      </c>
      <c r="Q390">
        <v>0.27016874959454201</v>
      </c>
    </row>
    <row r="391" spans="1:17" x14ac:dyDescent="0.3">
      <c r="A391" t="s">
        <v>891</v>
      </c>
      <c r="B391" t="s">
        <v>892</v>
      </c>
      <c r="C391" t="s">
        <v>3171</v>
      </c>
      <c r="D391" t="s">
        <v>475</v>
      </c>
      <c r="E391">
        <v>17335.504401599999</v>
      </c>
      <c r="F391">
        <v>3540.85</v>
      </c>
      <c r="G391">
        <v>-26.465788518142499</v>
      </c>
      <c r="H391">
        <v>4.6201307992684697</v>
      </c>
      <c r="I391">
        <v>-3.65626552598768</v>
      </c>
      <c r="J391">
        <v>4.6737925484821998</v>
      </c>
      <c r="K391">
        <v>3377.6530013229299</v>
      </c>
      <c r="L391">
        <v>3462.8250366820698</v>
      </c>
      <c r="M391">
        <v>66.400906925939594</v>
      </c>
      <c r="N391">
        <v>1.11191158845719</v>
      </c>
      <c r="O391">
        <v>12.3868562633266</v>
      </c>
      <c r="P391">
        <v>23.119317095220701</v>
      </c>
      <c r="Q391">
        <v>-3.4951702264343E-2</v>
      </c>
    </row>
    <row r="392" spans="1:17" x14ac:dyDescent="0.3">
      <c r="A392" t="s">
        <v>893</v>
      </c>
      <c r="B392" t="s">
        <v>894</v>
      </c>
      <c r="C392" t="s">
        <v>3157</v>
      </c>
      <c r="D392" t="s">
        <v>54</v>
      </c>
      <c r="E392">
        <v>17328.689051832</v>
      </c>
      <c r="F392">
        <v>207.47</v>
      </c>
      <c r="G392">
        <v>-15.7519732378568</v>
      </c>
      <c r="H392">
        <v>6.0873831802071701</v>
      </c>
      <c r="I392">
        <v>-11.124203821907299</v>
      </c>
      <c r="J392">
        <v>2.9449250961113602</v>
      </c>
      <c r="K392">
        <v>202.50020754800499</v>
      </c>
      <c r="L392">
        <v>208.39804279404001</v>
      </c>
      <c r="M392">
        <v>67.906142899300093</v>
      </c>
      <c r="N392">
        <v>2.8096499666465302</v>
      </c>
      <c r="O392">
        <v>39.417747144165403</v>
      </c>
      <c r="P392">
        <v>16.5627282431597</v>
      </c>
      <c r="Q392">
        <v>5.4289858460673003E-2</v>
      </c>
    </row>
    <row r="393" spans="1:17" x14ac:dyDescent="0.3">
      <c r="A393" t="s">
        <v>895</v>
      </c>
      <c r="B393" t="s">
        <v>896</v>
      </c>
      <c r="C393" t="s">
        <v>3167</v>
      </c>
      <c r="D393" t="s">
        <v>264</v>
      </c>
      <c r="E393">
        <v>17310.544575389998</v>
      </c>
      <c r="F393">
        <v>1171.3</v>
      </c>
      <c r="G393">
        <v>89.220684839204907</v>
      </c>
      <c r="H393">
        <v>4.3232346674724704</v>
      </c>
      <c r="I393">
        <v>7.6549631449496198</v>
      </c>
      <c r="J393">
        <v>7.0638188640437196</v>
      </c>
      <c r="K393">
        <v>1183.7921224033601</v>
      </c>
      <c r="L393">
        <v>1083.5143432715799</v>
      </c>
      <c r="M393">
        <v>62.615915302615399</v>
      </c>
      <c r="N393">
        <v>0.71238094394171902</v>
      </c>
      <c r="O393">
        <v>23.7940749594467</v>
      </c>
      <c r="P393">
        <v>122.532535385199</v>
      </c>
      <c r="Q393">
        <v>0.18985156264913899</v>
      </c>
    </row>
    <row r="394" spans="1:17" x14ac:dyDescent="0.3">
      <c r="A394" t="s">
        <v>897</v>
      </c>
      <c r="B394" t="s">
        <v>898</v>
      </c>
      <c r="C394" t="s">
        <v>3163</v>
      </c>
      <c r="D394" t="s">
        <v>199</v>
      </c>
      <c r="E394">
        <v>17310.433986510001</v>
      </c>
      <c r="F394">
        <v>706.95</v>
      </c>
      <c r="G394">
        <v>4.1098321499578097</v>
      </c>
      <c r="H394">
        <v>-6.3408245790999498</v>
      </c>
      <c r="I394">
        <v>4.94270517921706</v>
      </c>
      <c r="J394">
        <v>1.30483342118759</v>
      </c>
      <c r="K394">
        <v>709.81045261253701</v>
      </c>
      <c r="L394">
        <v>647.93189413476796</v>
      </c>
      <c r="M394">
        <v>47.936936699813302</v>
      </c>
      <c r="N394">
        <v>0.48874754075212801</v>
      </c>
      <c r="O394">
        <v>17.9644953674234</v>
      </c>
      <c r="P394">
        <v>40.953045558767798</v>
      </c>
      <c r="Q394">
        <v>3.9345707563154003E-2</v>
      </c>
    </row>
    <row r="395" spans="1:17" x14ac:dyDescent="0.3">
      <c r="A395" t="s">
        <v>899</v>
      </c>
      <c r="B395" t="s">
        <v>900</v>
      </c>
      <c r="C395" t="s">
        <v>3167</v>
      </c>
      <c r="D395" t="s">
        <v>568</v>
      </c>
      <c r="E395">
        <v>17304.442736820001</v>
      </c>
      <c r="F395">
        <v>1548.3</v>
      </c>
      <c r="G395">
        <v>-23.244487918554999</v>
      </c>
      <c r="H395">
        <v>-9.4443185993851095</v>
      </c>
      <c r="I395">
        <v>-12.097877411003401</v>
      </c>
      <c r="J395">
        <v>3.4192554330301399</v>
      </c>
      <c r="K395">
        <v>1630.4117798207001</v>
      </c>
      <c r="L395">
        <v>1615.61566490568</v>
      </c>
      <c r="M395">
        <v>40.886182083734298</v>
      </c>
      <c r="N395">
        <v>1.1626225455708601</v>
      </c>
      <c r="O395">
        <v>22.8411806497448</v>
      </c>
      <c r="P395">
        <v>18.163779287186099</v>
      </c>
    </row>
    <row r="396" spans="1:17" x14ac:dyDescent="0.3">
      <c r="A396" t="s">
        <v>901</v>
      </c>
      <c r="B396" t="s">
        <v>902</v>
      </c>
      <c r="C396" t="s">
        <v>3173</v>
      </c>
      <c r="D396" t="s">
        <v>158</v>
      </c>
      <c r="E396">
        <v>17296.687474079899</v>
      </c>
      <c r="F396">
        <v>1255</v>
      </c>
      <c r="G396">
        <v>17.168161553518299</v>
      </c>
      <c r="H396">
        <v>12.8933090514613</v>
      </c>
      <c r="I396">
        <v>20.186450126113801</v>
      </c>
      <c r="J396">
        <v>-8.2508228880805695E-2</v>
      </c>
      <c r="K396">
        <v>1068.2819408456501</v>
      </c>
      <c r="L396">
        <v>1027.92843000417</v>
      </c>
      <c r="M396">
        <v>70.723718569737201</v>
      </c>
      <c r="N396">
        <v>1.90872878868416</v>
      </c>
      <c r="O396">
        <v>1.5936254980079601</v>
      </c>
      <c r="P396">
        <v>50.768861124459399</v>
      </c>
      <c r="Q396">
        <v>-9.6910240948969995E-3</v>
      </c>
    </row>
    <row r="397" spans="1:17" x14ac:dyDescent="0.3">
      <c r="A397" t="s">
        <v>903</v>
      </c>
      <c r="B397" t="s">
        <v>904</v>
      </c>
      <c r="C397" t="s">
        <v>3167</v>
      </c>
      <c r="D397" t="s">
        <v>764</v>
      </c>
      <c r="E397">
        <v>17272.6810425</v>
      </c>
      <c r="F397">
        <v>4266.8500000000004</v>
      </c>
      <c r="G397">
        <v>76.300449677665199</v>
      </c>
      <c r="H397">
        <v>13.9927083582518</v>
      </c>
      <c r="I397">
        <v>20.179209408770301</v>
      </c>
      <c r="J397">
        <v>4.3157107145935196</v>
      </c>
      <c r="K397">
        <v>3922.0470110706401</v>
      </c>
      <c r="L397">
        <v>3687.4975196578198</v>
      </c>
      <c r="M397">
        <v>68.743543649828297</v>
      </c>
      <c r="N397">
        <v>0.80915735175497505</v>
      </c>
      <c r="O397">
        <v>28.6194733820031</v>
      </c>
      <c r="P397">
        <v>109.771146235343</v>
      </c>
      <c r="Q397">
        <v>0.122829072557541</v>
      </c>
    </row>
    <row r="398" spans="1:17" x14ac:dyDescent="0.3">
      <c r="A398" t="s">
        <v>905</v>
      </c>
      <c r="B398" t="s">
        <v>906</v>
      </c>
      <c r="C398" t="s">
        <v>590</v>
      </c>
      <c r="D398" t="s">
        <v>590</v>
      </c>
      <c r="E398">
        <v>17235.17824275</v>
      </c>
      <c r="F398">
        <v>34.03</v>
      </c>
      <c r="G398">
        <v>-32.223026376367898</v>
      </c>
      <c r="H398">
        <v>-1.6563737500081499</v>
      </c>
      <c r="I398">
        <v>-20.230132750497098</v>
      </c>
      <c r="J398">
        <v>1.20647180801511</v>
      </c>
      <c r="K398">
        <v>35.212863348911903</v>
      </c>
      <c r="L398">
        <v>37.128578817517102</v>
      </c>
      <c r="M398">
        <v>51.8364224891329</v>
      </c>
      <c r="N398">
        <v>0.73696884367718796</v>
      </c>
      <c r="O398">
        <v>55.451072583014898</v>
      </c>
      <c r="P398">
        <v>7.11362920994649</v>
      </c>
      <c r="Q398">
        <v>-1.726029012866E-2</v>
      </c>
    </row>
    <row r="399" spans="1:17" x14ac:dyDescent="0.3">
      <c r="A399" t="s">
        <v>907</v>
      </c>
      <c r="B399" t="s">
        <v>908</v>
      </c>
      <c r="C399" t="s">
        <v>3169</v>
      </c>
      <c r="D399" t="s">
        <v>693</v>
      </c>
      <c r="E399">
        <v>17191.855767100002</v>
      </c>
      <c r="F399">
        <v>419.1</v>
      </c>
      <c r="G399">
        <v>27.042018644568302</v>
      </c>
      <c r="H399">
        <v>17.341298211088201</v>
      </c>
      <c r="I399">
        <v>22.238933367015999</v>
      </c>
      <c r="J399">
        <v>9.7831278086421296</v>
      </c>
      <c r="K399">
        <v>387.554812466138</v>
      </c>
      <c r="L399">
        <v>357.55693652316</v>
      </c>
      <c r="M399">
        <v>71.254895109204199</v>
      </c>
      <c r="N399">
        <v>0.64807397786132503</v>
      </c>
      <c r="O399">
        <v>13.194941541398199</v>
      </c>
      <c r="P399">
        <v>62.630966239813702</v>
      </c>
      <c r="Q399">
        <v>0.216101118835376</v>
      </c>
    </row>
    <row r="400" spans="1:17" x14ac:dyDescent="0.3">
      <c r="A400" t="s">
        <v>909</v>
      </c>
      <c r="B400" t="s">
        <v>910</v>
      </c>
      <c r="C400" t="s">
        <v>3159</v>
      </c>
      <c r="D400" t="s">
        <v>911</v>
      </c>
      <c r="E400">
        <v>17174.79122418</v>
      </c>
      <c r="F400">
        <v>2823.7</v>
      </c>
      <c r="G400">
        <v>88.244836047666695</v>
      </c>
      <c r="H400">
        <v>12.954079024851801</v>
      </c>
      <c r="I400">
        <v>50.397544582071198</v>
      </c>
      <c r="J400">
        <v>8.5036195775844998</v>
      </c>
      <c r="K400">
        <v>2657.73301667948</v>
      </c>
      <c r="L400">
        <v>2079.2889798994502</v>
      </c>
      <c r="M400">
        <v>62.098880357886401</v>
      </c>
      <c r="N400">
        <v>0.72905499172552202</v>
      </c>
      <c r="O400">
        <v>7.6105818606792397</v>
      </c>
      <c r="P400">
        <v>130.393276762402</v>
      </c>
    </row>
    <row r="401" spans="1:17" x14ac:dyDescent="0.3">
      <c r="A401" t="s">
        <v>912</v>
      </c>
      <c r="B401" t="s">
        <v>913</v>
      </c>
      <c r="C401" t="s">
        <v>3163</v>
      </c>
      <c r="D401" t="s">
        <v>764</v>
      </c>
      <c r="E401">
        <v>17145.471796844999</v>
      </c>
      <c r="F401">
        <v>961.75</v>
      </c>
      <c r="G401">
        <v>14.3054483026821</v>
      </c>
      <c r="H401">
        <v>0.36559376879736899</v>
      </c>
      <c r="I401">
        <v>24.627513185444801</v>
      </c>
      <c r="J401">
        <v>4.3470315158269601</v>
      </c>
      <c r="K401">
        <v>951.39168078595299</v>
      </c>
      <c r="L401">
        <v>844.98154438256802</v>
      </c>
      <c r="M401">
        <v>55.0705180298771</v>
      </c>
      <c r="N401">
        <v>0.46798366612321401</v>
      </c>
      <c r="O401">
        <v>10.636859890824001</v>
      </c>
      <c r="P401">
        <v>59.745868283365098</v>
      </c>
      <c r="Q401">
        <v>0.18791356614156901</v>
      </c>
    </row>
    <row r="402" spans="1:17" hidden="1" x14ac:dyDescent="0.3">
      <c r="A402" t="s">
        <v>914</v>
      </c>
      <c r="B402" t="s">
        <v>915</v>
      </c>
      <c r="C402" t="s">
        <v>3169</v>
      </c>
      <c r="D402" t="s">
        <v>916</v>
      </c>
      <c r="E402">
        <v>17086.863279239999</v>
      </c>
      <c r="F402">
        <v>1680.15</v>
      </c>
      <c r="G402">
        <v>-5.2227670619165396</v>
      </c>
      <c r="H402">
        <v>-6.8102860384574102</v>
      </c>
      <c r="I402">
        <v>10.967985076332299</v>
      </c>
      <c r="J402">
        <v>2.18972981690851</v>
      </c>
      <c r="K402">
        <v>1681.64278405102</v>
      </c>
      <c r="M402">
        <v>46.434213274025403</v>
      </c>
      <c r="N402">
        <v>1.5981193223361201</v>
      </c>
      <c r="O402">
        <v>19.096509240246299</v>
      </c>
      <c r="P402">
        <v>36.414565826330502</v>
      </c>
    </row>
    <row r="403" spans="1:17" x14ac:dyDescent="0.3">
      <c r="A403" t="s">
        <v>917</v>
      </c>
      <c r="B403" t="s">
        <v>918</v>
      </c>
      <c r="C403" t="s">
        <v>3167</v>
      </c>
      <c r="D403" t="s">
        <v>125</v>
      </c>
      <c r="E403">
        <v>17077.596276879998</v>
      </c>
      <c r="F403">
        <v>1873.15</v>
      </c>
      <c r="G403">
        <v>141.81193724998499</v>
      </c>
      <c r="H403">
        <v>15.9237694183703</v>
      </c>
      <c r="I403">
        <v>82.204531114549596</v>
      </c>
      <c r="J403">
        <v>5.3016500452411597</v>
      </c>
      <c r="K403">
        <v>1752.5686297131001</v>
      </c>
      <c r="L403">
        <v>1356.2701593137599</v>
      </c>
      <c r="M403">
        <v>65.309563364625404</v>
      </c>
      <c r="N403">
        <v>0.73235397911178102</v>
      </c>
      <c r="O403">
        <v>6.6492272375410399</v>
      </c>
      <c r="P403">
        <v>172.24038950657601</v>
      </c>
      <c r="Q403">
        <v>0.21293073637021201</v>
      </c>
    </row>
    <row r="404" spans="1:17" x14ac:dyDescent="0.3">
      <c r="A404" t="s">
        <v>919</v>
      </c>
      <c r="B404" t="s">
        <v>920</v>
      </c>
      <c r="C404" t="s">
        <v>3157</v>
      </c>
      <c r="D404" t="s">
        <v>141</v>
      </c>
      <c r="E404">
        <v>17045.840834621999</v>
      </c>
      <c r="F404">
        <v>66.89</v>
      </c>
      <c r="G404">
        <v>158.73635092650599</v>
      </c>
      <c r="H404">
        <v>6.2091662269248502</v>
      </c>
      <c r="I404">
        <v>28.005103756556899</v>
      </c>
      <c r="J404">
        <v>13.5693561535836</v>
      </c>
      <c r="K404">
        <v>62.702703900245602</v>
      </c>
      <c r="L404">
        <v>56.757188119272598</v>
      </c>
      <c r="M404">
        <v>73.308476777774899</v>
      </c>
      <c r="N404">
        <v>0.66204402989078603</v>
      </c>
      <c r="O404">
        <v>36.642248467633401</v>
      </c>
      <c r="P404">
        <v>195.973451327433</v>
      </c>
      <c r="Q404">
        <v>0.14931898573629801</v>
      </c>
    </row>
    <row r="405" spans="1:17" x14ac:dyDescent="0.3">
      <c r="A405" t="s">
        <v>921</v>
      </c>
      <c r="B405" t="s">
        <v>922</v>
      </c>
      <c r="C405" t="s">
        <v>3157</v>
      </c>
      <c r="D405" t="s">
        <v>573</v>
      </c>
      <c r="E405">
        <v>17036.245006199999</v>
      </c>
      <c r="F405">
        <v>343.95</v>
      </c>
      <c r="G405">
        <v>-6.0719517907947598</v>
      </c>
      <c r="H405">
        <v>-2.1980791687084502</v>
      </c>
      <c r="I405">
        <v>-2.0355135737987702</v>
      </c>
      <c r="J405">
        <v>-2.0717083580552398</v>
      </c>
      <c r="K405">
        <v>348.439443789753</v>
      </c>
      <c r="L405">
        <v>330.71335865129203</v>
      </c>
      <c r="M405">
        <v>36.193053630809203</v>
      </c>
      <c r="N405">
        <v>0.59449490564373697</v>
      </c>
      <c r="O405">
        <v>16.7756941415903</v>
      </c>
      <c r="P405">
        <v>23.2133261687264</v>
      </c>
      <c r="Q405">
        <v>-2.6268441790545001E-2</v>
      </c>
    </row>
    <row r="406" spans="1:17" x14ac:dyDescent="0.3">
      <c r="A406" t="s">
        <v>923</v>
      </c>
      <c r="B406" t="s">
        <v>924</v>
      </c>
      <c r="C406" t="s">
        <v>3157</v>
      </c>
      <c r="D406" t="s">
        <v>220</v>
      </c>
      <c r="E406">
        <v>16989.829336499999</v>
      </c>
      <c r="F406">
        <v>1359.25</v>
      </c>
      <c r="G406">
        <v>49.087948597853</v>
      </c>
      <c r="H406">
        <v>12.4172239810623</v>
      </c>
      <c r="I406">
        <v>41.084950849744097</v>
      </c>
      <c r="J406">
        <v>3.45619851322496</v>
      </c>
      <c r="K406">
        <v>1235.0482742873101</v>
      </c>
      <c r="L406">
        <v>1061.6561495005999</v>
      </c>
      <c r="M406">
        <v>63.1199158813887</v>
      </c>
      <c r="N406">
        <v>1.22001766297439</v>
      </c>
      <c r="O406">
        <v>2.9979768254552099</v>
      </c>
      <c r="P406">
        <v>77.054839129868398</v>
      </c>
      <c r="Q406">
        <v>1.5772787618071001E-2</v>
      </c>
    </row>
    <row r="407" spans="1:17" x14ac:dyDescent="0.3">
      <c r="A407" t="s">
        <v>925</v>
      </c>
      <c r="B407" t="s">
        <v>926</v>
      </c>
      <c r="C407" t="s">
        <v>3156</v>
      </c>
      <c r="D407" t="s">
        <v>21</v>
      </c>
      <c r="E407">
        <v>16959.61558116</v>
      </c>
      <c r="F407">
        <v>737.3</v>
      </c>
      <c r="G407">
        <v>24.313848425923599</v>
      </c>
      <c r="H407">
        <v>11.703496513886799</v>
      </c>
      <c r="I407">
        <v>12.3835699487397</v>
      </c>
      <c r="J407">
        <v>6.6268127195234197</v>
      </c>
      <c r="K407">
        <v>713.72598365635599</v>
      </c>
      <c r="L407">
        <v>665.99762491253102</v>
      </c>
      <c r="M407">
        <v>74.890836024667607</v>
      </c>
      <c r="N407">
        <v>0.87625605568420795</v>
      </c>
      <c r="O407">
        <v>13.861386138613801</v>
      </c>
      <c r="P407">
        <v>53.6041666666666</v>
      </c>
      <c r="Q407">
        <v>4.8589278100418E-2</v>
      </c>
    </row>
    <row r="408" spans="1:17" x14ac:dyDescent="0.3">
      <c r="A408" t="s">
        <v>927</v>
      </c>
      <c r="B408" t="s">
        <v>928</v>
      </c>
      <c r="C408" t="s">
        <v>3167</v>
      </c>
      <c r="D408" t="s">
        <v>264</v>
      </c>
      <c r="E408">
        <v>16814.04599124</v>
      </c>
      <c r="F408">
        <v>2107.25</v>
      </c>
      <c r="G408">
        <v>124.19684227476</v>
      </c>
      <c r="H408">
        <v>20.669325966875899</v>
      </c>
      <c r="I408">
        <v>51.8517979322868</v>
      </c>
      <c r="J408">
        <v>16.3398834918465</v>
      </c>
      <c r="K408">
        <v>1834.01423345789</v>
      </c>
      <c r="L408">
        <v>1618.5045160290899</v>
      </c>
      <c r="M408">
        <v>75.535159698335605</v>
      </c>
      <c r="N408">
        <v>2.3213407022638699</v>
      </c>
      <c r="O408">
        <v>27.3697947561988</v>
      </c>
      <c r="P408">
        <v>162.34049175225601</v>
      </c>
      <c r="Q408">
        <v>0.16610538711429501</v>
      </c>
    </row>
    <row r="409" spans="1:17" x14ac:dyDescent="0.3">
      <c r="A409" t="s">
        <v>929</v>
      </c>
      <c r="B409" t="s">
        <v>930</v>
      </c>
      <c r="C409" t="s">
        <v>3171</v>
      </c>
      <c r="D409" t="s">
        <v>294</v>
      </c>
      <c r="E409">
        <v>16723.48067022</v>
      </c>
      <c r="F409">
        <v>431.3</v>
      </c>
      <c r="G409">
        <v>87.662591652874397</v>
      </c>
      <c r="H409">
        <v>-16.4128892742205</v>
      </c>
      <c r="I409">
        <v>60.997748957691101</v>
      </c>
      <c r="J409">
        <v>1.4092272677259901</v>
      </c>
      <c r="K409">
        <v>457.92822224543397</v>
      </c>
      <c r="L409">
        <v>361.080294580143</v>
      </c>
      <c r="M409">
        <v>49.196652230964602</v>
      </c>
      <c r="N409">
        <v>0.48508620884713799</v>
      </c>
      <c r="O409">
        <v>35.4973336424762</v>
      </c>
      <c r="P409">
        <v>114.951407924246</v>
      </c>
      <c r="Q409">
        <v>0.14863873569006</v>
      </c>
    </row>
    <row r="410" spans="1:17" x14ac:dyDescent="0.3">
      <c r="A410" t="s">
        <v>931</v>
      </c>
      <c r="B410" t="s">
        <v>932</v>
      </c>
      <c r="C410" t="s">
        <v>3157</v>
      </c>
      <c r="D410" t="s">
        <v>220</v>
      </c>
      <c r="E410">
        <v>16564.276895679999</v>
      </c>
      <c r="F410">
        <v>3959.5</v>
      </c>
      <c r="G410">
        <v>68.629668751459903</v>
      </c>
      <c r="H410">
        <v>4.4093408794018902</v>
      </c>
      <c r="I410">
        <v>-9.5670693405679099</v>
      </c>
      <c r="J410">
        <v>0.34659000017185398</v>
      </c>
      <c r="K410">
        <v>3967.13784555354</v>
      </c>
      <c r="L410">
        <v>3590.8235753846998</v>
      </c>
      <c r="M410">
        <v>45.412323230665599</v>
      </c>
      <c r="N410">
        <v>0.79126800619576498</v>
      </c>
      <c r="O410">
        <v>10.6705392094961</v>
      </c>
      <c r="P410">
        <v>99.631945144701007</v>
      </c>
      <c r="Q410">
        <v>0.26426823260391302</v>
      </c>
    </row>
    <row r="411" spans="1:17" x14ac:dyDescent="0.3">
      <c r="A411" t="s">
        <v>933</v>
      </c>
      <c r="B411" t="s">
        <v>934</v>
      </c>
      <c r="C411" t="s">
        <v>3171</v>
      </c>
      <c r="D411" t="s">
        <v>475</v>
      </c>
      <c r="E411">
        <v>16413.045197115</v>
      </c>
      <c r="F411">
        <v>1483.6</v>
      </c>
      <c r="G411">
        <v>-15.967380495570699</v>
      </c>
      <c r="H411">
        <v>0.60596934089830501</v>
      </c>
      <c r="I411">
        <v>5.4908272941182998</v>
      </c>
      <c r="J411">
        <v>2.9741980264346499</v>
      </c>
      <c r="K411">
        <v>1533.8275282838699</v>
      </c>
      <c r="L411">
        <v>1478.6668025644601</v>
      </c>
      <c r="M411">
        <v>56.867584937654399</v>
      </c>
      <c r="N411">
        <v>0.77536200751975104</v>
      </c>
      <c r="O411">
        <v>13.9121056888649</v>
      </c>
      <c r="P411">
        <v>19.3563958165728</v>
      </c>
      <c r="Q411">
        <v>-6.9855820167265006E-2</v>
      </c>
    </row>
    <row r="412" spans="1:17" hidden="1" x14ac:dyDescent="0.3">
      <c r="A412" t="s">
        <v>935</v>
      </c>
      <c r="B412" t="s">
        <v>936</v>
      </c>
      <c r="C412" t="s">
        <v>3161</v>
      </c>
      <c r="D412" t="s">
        <v>460</v>
      </c>
      <c r="E412">
        <v>16406.669090129999</v>
      </c>
      <c r="F412">
        <v>700</v>
      </c>
      <c r="G412">
        <v>-2.0824350522192301</v>
      </c>
      <c r="H412">
        <v>2.3396675725909999</v>
      </c>
      <c r="I412">
        <v>14.108317086029601</v>
      </c>
      <c r="J412">
        <v>10.336885720555999</v>
      </c>
      <c r="K412">
        <v>654.80432118715703</v>
      </c>
      <c r="M412">
        <v>60.529373548419997</v>
      </c>
      <c r="N412">
        <v>0.75059770306582196</v>
      </c>
      <c r="O412">
        <v>5.1857142857142797</v>
      </c>
      <c r="P412">
        <v>48.904488406721903</v>
      </c>
    </row>
    <row r="413" spans="1:17" x14ac:dyDescent="0.3">
      <c r="A413" t="s">
        <v>937</v>
      </c>
      <c r="B413" t="s">
        <v>938</v>
      </c>
      <c r="C413" t="s">
        <v>3167</v>
      </c>
      <c r="D413" t="s">
        <v>764</v>
      </c>
      <c r="E413">
        <v>16294.179190319999</v>
      </c>
      <c r="F413">
        <v>1203</v>
      </c>
      <c r="G413">
        <v>28.679553924130001</v>
      </c>
      <c r="H413">
        <v>8.7513878428068796</v>
      </c>
      <c r="I413">
        <v>2.5444704309475998</v>
      </c>
      <c r="J413">
        <v>1.7056014221989</v>
      </c>
      <c r="K413">
        <v>1238.33040889836</v>
      </c>
      <c r="L413">
        <v>1208.41888864057</v>
      </c>
      <c r="M413">
        <v>57.747175599421503</v>
      </c>
      <c r="N413">
        <v>0.85751812128326499</v>
      </c>
      <c r="O413">
        <v>57.684954280964199</v>
      </c>
      <c r="P413">
        <v>54.230769230769198</v>
      </c>
      <c r="Q413">
        <v>0.237812069471912</v>
      </c>
    </row>
    <row r="414" spans="1:17" x14ac:dyDescent="0.3">
      <c r="A414" t="s">
        <v>939</v>
      </c>
      <c r="B414" t="s">
        <v>940</v>
      </c>
      <c r="C414" t="s">
        <v>3156</v>
      </c>
      <c r="D414" t="s">
        <v>21</v>
      </c>
      <c r="E414">
        <v>16117.52523634</v>
      </c>
      <c r="F414">
        <v>573</v>
      </c>
      <c r="G414">
        <v>-26.554206492612799</v>
      </c>
      <c r="H414">
        <v>1.67271256935776</v>
      </c>
      <c r="I414">
        <v>-15.0456320491011</v>
      </c>
      <c r="J414">
        <v>3.4045448498225799</v>
      </c>
      <c r="K414">
        <v>599.01047744675896</v>
      </c>
      <c r="L414">
        <v>629.36178283681295</v>
      </c>
      <c r="M414">
        <v>56.085220536127999</v>
      </c>
      <c r="N414">
        <v>0.70806899668025103</v>
      </c>
      <c r="O414">
        <v>50.410122164048801</v>
      </c>
      <c r="P414">
        <v>6.8431847846354801</v>
      </c>
      <c r="Q414">
        <v>3.1011353258606999E-2</v>
      </c>
    </row>
    <row r="415" spans="1:17" x14ac:dyDescent="0.3">
      <c r="A415" t="s">
        <v>941</v>
      </c>
      <c r="B415" t="s">
        <v>942</v>
      </c>
      <c r="C415" t="s">
        <v>3163</v>
      </c>
      <c r="D415" t="s">
        <v>547</v>
      </c>
      <c r="E415">
        <v>16098.096488949999</v>
      </c>
      <c r="F415">
        <v>577.04999999999995</v>
      </c>
      <c r="G415">
        <v>61.750027989017902</v>
      </c>
      <c r="H415">
        <v>-4.2040600272206499</v>
      </c>
      <c r="I415">
        <v>4.4647508887066296</v>
      </c>
      <c r="J415">
        <v>4.5232134595153797</v>
      </c>
      <c r="K415">
        <v>586.90982308621699</v>
      </c>
      <c r="L415">
        <v>529.553293655007</v>
      </c>
      <c r="M415">
        <v>59.620620711010098</v>
      </c>
      <c r="N415">
        <v>0.45332900122527398</v>
      </c>
      <c r="O415">
        <v>25.4657308725413</v>
      </c>
      <c r="P415">
        <v>93.575981214357498</v>
      </c>
      <c r="Q415">
        <v>0.228547412845759</v>
      </c>
    </row>
    <row r="416" spans="1:17" x14ac:dyDescent="0.3">
      <c r="A416" t="s">
        <v>943</v>
      </c>
      <c r="B416" t="s">
        <v>944</v>
      </c>
      <c r="C416" t="s">
        <v>3161</v>
      </c>
      <c r="D416" t="s">
        <v>243</v>
      </c>
      <c r="E416">
        <v>15940.61744</v>
      </c>
      <c r="F416">
        <v>1594.6</v>
      </c>
      <c r="G416">
        <v>33.2948341511607</v>
      </c>
      <c r="H416">
        <v>16.391163324512299</v>
      </c>
      <c r="I416">
        <v>1.47110575099592</v>
      </c>
      <c r="J416">
        <v>4.9442451639893097</v>
      </c>
      <c r="K416">
        <v>1413.2712915002601</v>
      </c>
      <c r="L416">
        <v>1284.54466992832</v>
      </c>
      <c r="M416">
        <v>59.681624824753897</v>
      </c>
      <c r="N416">
        <v>2.1517024722799301</v>
      </c>
      <c r="O416">
        <v>5.9074376019064401</v>
      </c>
      <c r="P416">
        <v>60.592174832569597</v>
      </c>
      <c r="Q416">
        <v>0.15371968378780701</v>
      </c>
    </row>
    <row r="417" spans="1:17" x14ac:dyDescent="0.3">
      <c r="A417" t="s">
        <v>945</v>
      </c>
      <c r="B417" t="s">
        <v>946</v>
      </c>
      <c r="C417" t="s">
        <v>3161</v>
      </c>
      <c r="D417" t="s">
        <v>51</v>
      </c>
      <c r="E417">
        <v>15927.49077984</v>
      </c>
      <c r="F417">
        <v>2121.6999999999998</v>
      </c>
      <c r="G417">
        <v>72.497325658335299</v>
      </c>
      <c r="H417">
        <v>8.2789845733985192</v>
      </c>
      <c r="I417">
        <v>55.6051986268522</v>
      </c>
      <c r="J417">
        <v>5.8637615421586302</v>
      </c>
      <c r="K417">
        <v>1896.42901303286</v>
      </c>
      <c r="L417">
        <v>1597.76904087809</v>
      </c>
      <c r="M417">
        <v>70.664964067732896</v>
      </c>
      <c r="N417">
        <v>0.30804906509387298</v>
      </c>
      <c r="O417">
        <v>2.5946175236838398</v>
      </c>
      <c r="P417">
        <v>101.299810246679</v>
      </c>
      <c r="Q417">
        <v>0.11146080254273601</v>
      </c>
    </row>
    <row r="418" spans="1:17" x14ac:dyDescent="0.3">
      <c r="A418" t="s">
        <v>947</v>
      </c>
      <c r="B418" t="s">
        <v>948</v>
      </c>
      <c r="C418" t="s">
        <v>3164</v>
      </c>
      <c r="D418" t="s">
        <v>117</v>
      </c>
      <c r="E418">
        <v>15917.0619659</v>
      </c>
      <c r="F418">
        <v>468.8</v>
      </c>
      <c r="G418">
        <v>100.094365709775</v>
      </c>
      <c r="H418">
        <v>-4.2490165107702298</v>
      </c>
      <c r="I418">
        <v>68.802010113653495</v>
      </c>
      <c r="J418">
        <v>3.3531648957623799</v>
      </c>
      <c r="K418">
        <v>431.83597946251098</v>
      </c>
      <c r="L418">
        <v>321.53021461668499</v>
      </c>
      <c r="M418">
        <v>45.713167718232803</v>
      </c>
      <c r="N418">
        <v>0.53513333297650301</v>
      </c>
      <c r="O418">
        <v>11.9880546075085</v>
      </c>
      <c r="P418">
        <v>160.08321775312001</v>
      </c>
      <c r="Q418">
        <v>0.185266221340078</v>
      </c>
    </row>
    <row r="419" spans="1:17" x14ac:dyDescent="0.3">
      <c r="A419" t="s">
        <v>949</v>
      </c>
      <c r="B419" t="s">
        <v>950</v>
      </c>
      <c r="C419" t="s">
        <v>3156</v>
      </c>
      <c r="D419" t="s">
        <v>21</v>
      </c>
      <c r="E419">
        <v>15779.6049457799</v>
      </c>
      <c r="F419">
        <v>2834.4</v>
      </c>
      <c r="G419">
        <v>240.77381422483199</v>
      </c>
      <c r="H419">
        <v>12.5309368619689</v>
      </c>
      <c r="I419">
        <v>38.119492298171899</v>
      </c>
      <c r="J419">
        <v>4.87310251519982</v>
      </c>
      <c r="K419">
        <v>2598.6317210571401</v>
      </c>
      <c r="L419">
        <v>2141.3692620532302</v>
      </c>
      <c r="M419">
        <v>68.500526543821493</v>
      </c>
      <c r="N419">
        <v>0.84443917749675701</v>
      </c>
      <c r="O419">
        <v>4.0714084109511699</v>
      </c>
      <c r="P419">
        <v>270.146914789422</v>
      </c>
    </row>
    <row r="420" spans="1:17" x14ac:dyDescent="0.3">
      <c r="A420" t="s">
        <v>951</v>
      </c>
      <c r="B420" t="s">
        <v>952</v>
      </c>
      <c r="C420" t="s">
        <v>3157</v>
      </c>
      <c r="D420" t="s">
        <v>953</v>
      </c>
      <c r="E420">
        <v>15772.439681225</v>
      </c>
      <c r="F420">
        <v>174.01</v>
      </c>
      <c r="G420">
        <v>6.1387340028408897</v>
      </c>
      <c r="H420">
        <v>-13.233274664952001</v>
      </c>
      <c r="I420">
        <v>8.5157470185692592</v>
      </c>
      <c r="J420">
        <v>0.25081491868597899</v>
      </c>
      <c r="K420">
        <v>191.45219460397701</v>
      </c>
      <c r="L420">
        <v>176.841679361768</v>
      </c>
      <c r="M420">
        <v>40.319603701343603</v>
      </c>
      <c r="N420">
        <v>0.42772289020292897</v>
      </c>
      <c r="O420">
        <v>40.451698178265602</v>
      </c>
      <c r="P420">
        <v>34.008471313053498</v>
      </c>
      <c r="Q420">
        <v>-6.7620398855353994E-2</v>
      </c>
    </row>
    <row r="421" spans="1:17" x14ac:dyDescent="0.3">
      <c r="A421" t="s">
        <v>954</v>
      </c>
      <c r="B421" t="s">
        <v>955</v>
      </c>
      <c r="C421" t="s">
        <v>3167</v>
      </c>
      <c r="D421" t="s">
        <v>956</v>
      </c>
      <c r="E421">
        <v>15760.4068962</v>
      </c>
      <c r="F421">
        <v>1320.55</v>
      </c>
      <c r="G421">
        <v>33.5486052958126</v>
      </c>
      <c r="H421">
        <v>2.62092307814078</v>
      </c>
      <c r="I421">
        <v>-14.5157764816592</v>
      </c>
      <c r="J421">
        <v>1.61269831042205</v>
      </c>
      <c r="K421">
        <v>1325.5214665654401</v>
      </c>
      <c r="L421">
        <v>1260.5346608531199</v>
      </c>
      <c r="M421">
        <v>54.539424355446101</v>
      </c>
      <c r="N421">
        <v>1.2084284841134101</v>
      </c>
      <c r="O421">
        <v>28.3556094051721</v>
      </c>
      <c r="P421">
        <v>69.301282051282001</v>
      </c>
      <c r="Q421">
        <v>0.18629000386632</v>
      </c>
    </row>
    <row r="422" spans="1:17" x14ac:dyDescent="0.3">
      <c r="A422" t="s">
        <v>957</v>
      </c>
      <c r="B422" t="s">
        <v>958</v>
      </c>
      <c r="C422" t="s">
        <v>3160</v>
      </c>
      <c r="D422" t="s">
        <v>46</v>
      </c>
      <c r="E422">
        <v>15692.086912319999</v>
      </c>
      <c r="F422">
        <v>1629.85</v>
      </c>
      <c r="G422">
        <v>14.4113894604581</v>
      </c>
      <c r="H422">
        <v>-2.60645870202173</v>
      </c>
      <c r="I422">
        <v>13.741290074324199</v>
      </c>
      <c r="J422">
        <v>1.8000843139535201</v>
      </c>
      <c r="K422">
        <v>1610.42694170663</v>
      </c>
      <c r="L422">
        <v>1519.1925551061099</v>
      </c>
      <c r="M422">
        <v>60.093786437484297</v>
      </c>
      <c r="N422">
        <v>0.53915407755445999</v>
      </c>
      <c r="O422">
        <v>14.1209313740528</v>
      </c>
      <c r="P422">
        <v>59.017513049416998</v>
      </c>
      <c r="Q422">
        <v>-5.6899097073431999E-2</v>
      </c>
    </row>
    <row r="423" spans="1:17" x14ac:dyDescent="0.3">
      <c r="A423" t="s">
        <v>959</v>
      </c>
      <c r="B423" t="s">
        <v>960</v>
      </c>
      <c r="C423" t="s">
        <v>3171</v>
      </c>
      <c r="D423" t="s">
        <v>475</v>
      </c>
      <c r="E423">
        <v>15632.4486632399</v>
      </c>
      <c r="F423">
        <v>5139.1499999999996</v>
      </c>
      <c r="G423">
        <v>-3.6650363122229201</v>
      </c>
      <c r="H423">
        <v>1.09866862872145</v>
      </c>
      <c r="I423">
        <v>12.6441217399879</v>
      </c>
      <c r="J423">
        <v>7.1359083563433003</v>
      </c>
      <c r="K423">
        <v>5073.9797905264904</v>
      </c>
      <c r="L423">
        <v>4923.9693748910504</v>
      </c>
      <c r="M423">
        <v>61.053570468477801</v>
      </c>
      <c r="N423">
        <v>1.4533275293405401</v>
      </c>
      <c r="O423">
        <v>15.9501084809744</v>
      </c>
      <c r="P423">
        <v>27.8077592638646</v>
      </c>
      <c r="Q423">
        <v>4.1355822321349003E-2</v>
      </c>
    </row>
    <row r="424" spans="1:17" x14ac:dyDescent="0.3">
      <c r="A424" t="s">
        <v>961</v>
      </c>
      <c r="B424" t="s">
        <v>962</v>
      </c>
      <c r="C424" t="s">
        <v>3173</v>
      </c>
      <c r="D424" t="s">
        <v>590</v>
      </c>
      <c r="E424">
        <v>15544.32697674</v>
      </c>
      <c r="F424">
        <v>535.9</v>
      </c>
      <c r="G424">
        <v>14.012572539910799</v>
      </c>
      <c r="H424">
        <v>-8.6998848893388505</v>
      </c>
      <c r="I424">
        <v>-13.0898061026951</v>
      </c>
      <c r="J424">
        <v>-0.176459827504716</v>
      </c>
      <c r="K424">
        <v>556.12469089395802</v>
      </c>
      <c r="L424">
        <v>576.73430585462597</v>
      </c>
      <c r="M424">
        <v>44.1742898278534</v>
      </c>
      <c r="N424">
        <v>1.8430640616331599</v>
      </c>
      <c r="O424">
        <v>45.969397275611101</v>
      </c>
      <c r="P424">
        <v>45.486629564273002</v>
      </c>
      <c r="Q424">
        <v>0.129864329183983</v>
      </c>
    </row>
    <row r="425" spans="1:17" hidden="1" x14ac:dyDescent="0.3">
      <c r="A425" t="s">
        <v>963</v>
      </c>
      <c r="B425" t="s">
        <v>964</v>
      </c>
      <c r="C425" t="s">
        <v>3172</v>
      </c>
      <c r="D425" t="s">
        <v>746</v>
      </c>
      <c r="E425">
        <v>15502.9956089399</v>
      </c>
      <c r="F425">
        <v>866.13</v>
      </c>
      <c r="G425">
        <v>-0.80902168793223606</v>
      </c>
      <c r="H425">
        <v>0.21121059797674499</v>
      </c>
      <c r="I425">
        <v>0.110075928639409</v>
      </c>
      <c r="J425">
        <v>1.62504653611525</v>
      </c>
      <c r="K425">
        <v>880.94015804537798</v>
      </c>
      <c r="L425">
        <v>837.57349685732697</v>
      </c>
      <c r="M425">
        <v>63.673105172010501</v>
      </c>
      <c r="N425">
        <v>0.505386768354953</v>
      </c>
      <c r="O425">
        <v>8.40174107812914</v>
      </c>
      <c r="P425">
        <v>27.6160306468248</v>
      </c>
      <c r="Q425">
        <v>-2.790653939747E-3</v>
      </c>
    </row>
    <row r="426" spans="1:17" x14ac:dyDescent="0.3">
      <c r="A426" t="s">
        <v>965</v>
      </c>
      <c r="B426" t="s">
        <v>966</v>
      </c>
      <c r="C426" t="s">
        <v>3166</v>
      </c>
      <c r="D426" t="s">
        <v>967</v>
      </c>
      <c r="E426">
        <v>15461.152921887</v>
      </c>
      <c r="F426">
        <v>196.67</v>
      </c>
      <c r="G426">
        <v>8.4591915448000599</v>
      </c>
      <c r="H426">
        <v>8.7446422322531401</v>
      </c>
      <c r="I426">
        <v>-14.314487298255701</v>
      </c>
      <c r="J426">
        <v>6.3527448977055698</v>
      </c>
      <c r="K426">
        <v>187.15697569972099</v>
      </c>
      <c r="L426">
        <v>193.361170359379</v>
      </c>
      <c r="M426">
        <v>71.337384625104903</v>
      </c>
      <c r="N426">
        <v>3.0194012829572099</v>
      </c>
      <c r="O426">
        <v>20.786088371383499</v>
      </c>
      <c r="P426">
        <v>33.971389645776497</v>
      </c>
      <c r="Q426">
        <v>2.3575102598820001E-2</v>
      </c>
    </row>
    <row r="427" spans="1:17" x14ac:dyDescent="0.3">
      <c r="A427" t="s">
        <v>968</v>
      </c>
      <c r="B427" t="s">
        <v>969</v>
      </c>
      <c r="C427" t="s">
        <v>3166</v>
      </c>
      <c r="D427" t="s">
        <v>693</v>
      </c>
      <c r="E427">
        <v>15430.763213265</v>
      </c>
      <c r="F427">
        <v>3295.35</v>
      </c>
      <c r="G427">
        <v>32.660178479278798</v>
      </c>
      <c r="H427">
        <v>11.0312429633438</v>
      </c>
      <c r="I427">
        <v>29.740064754422601</v>
      </c>
      <c r="J427">
        <v>9.9981721298211799</v>
      </c>
      <c r="K427">
        <v>2897.5593984909901</v>
      </c>
      <c r="L427">
        <v>2580.7663947083802</v>
      </c>
      <c r="M427">
        <v>78.278963073090495</v>
      </c>
      <c r="N427">
        <v>1.3025628449020199</v>
      </c>
      <c r="O427">
        <v>4.0860606612347796</v>
      </c>
      <c r="P427">
        <v>64.602897102897103</v>
      </c>
      <c r="Q427">
        <v>8.7677355444638005E-2</v>
      </c>
    </row>
    <row r="428" spans="1:17" x14ac:dyDescent="0.3">
      <c r="A428" t="s">
        <v>970</v>
      </c>
      <c r="B428" t="s">
        <v>971</v>
      </c>
      <c r="C428" t="s">
        <v>590</v>
      </c>
      <c r="D428" t="s">
        <v>590</v>
      </c>
      <c r="E428">
        <v>15216.725918544</v>
      </c>
      <c r="F428">
        <v>162.68</v>
      </c>
      <c r="G428">
        <v>-15.477994121599</v>
      </c>
      <c r="H428">
        <v>-1.52090147082494</v>
      </c>
      <c r="I428">
        <v>5.5762460984867603</v>
      </c>
      <c r="J428">
        <v>5.7155231540896301</v>
      </c>
      <c r="K428">
        <v>164.78070865663199</v>
      </c>
      <c r="L428">
        <v>158.26493341702999</v>
      </c>
      <c r="M428">
        <v>59.422576263042799</v>
      </c>
      <c r="N428">
        <v>0.51746221224863298</v>
      </c>
      <c r="O428">
        <v>30.901155642980001</v>
      </c>
      <c r="P428">
        <v>32.637586628618003</v>
      </c>
      <c r="Q428">
        <v>8.1064001633620007E-3</v>
      </c>
    </row>
    <row r="429" spans="1:17" x14ac:dyDescent="0.3">
      <c r="A429" t="s">
        <v>972</v>
      </c>
      <c r="B429" t="s">
        <v>973</v>
      </c>
      <c r="C429" t="s">
        <v>3164</v>
      </c>
      <c r="D429" t="s">
        <v>974</v>
      </c>
      <c r="E429">
        <v>15173.135201139999</v>
      </c>
      <c r="F429">
        <v>2299.5500000000002</v>
      </c>
      <c r="G429">
        <v>80.676122172738701</v>
      </c>
      <c r="H429">
        <v>-3.1049920931783102</v>
      </c>
      <c r="I429">
        <v>145.16836906267901</v>
      </c>
      <c r="J429">
        <v>10.9750366646771</v>
      </c>
      <c r="K429">
        <v>2210.49657084094</v>
      </c>
      <c r="L429">
        <v>1663.18132388655</v>
      </c>
      <c r="M429">
        <v>54.767396411651902</v>
      </c>
      <c r="N429">
        <v>0.55554046606763696</v>
      </c>
      <c r="O429">
        <v>17.414276706312101</v>
      </c>
      <c r="P429">
        <v>215.006849315068</v>
      </c>
      <c r="Q429">
        <v>0.23541923683839999</v>
      </c>
    </row>
    <row r="430" spans="1:17" x14ac:dyDescent="0.3">
      <c r="A430" t="s">
        <v>975</v>
      </c>
      <c r="B430" t="s">
        <v>976</v>
      </c>
      <c r="C430" t="s">
        <v>3161</v>
      </c>
      <c r="D430" t="s">
        <v>51</v>
      </c>
      <c r="E430">
        <v>15148.506773610001</v>
      </c>
      <c r="F430">
        <v>6557.85</v>
      </c>
      <c r="G430">
        <v>10.121004290113399</v>
      </c>
      <c r="H430">
        <v>-3.2253086410377199</v>
      </c>
      <c r="I430">
        <v>16.711019374689599</v>
      </c>
      <c r="J430">
        <v>0.97325892100477795</v>
      </c>
      <c r="K430">
        <v>6755.6787100527699</v>
      </c>
      <c r="L430">
        <v>6169.7940802975299</v>
      </c>
      <c r="M430">
        <v>43.726264181151997</v>
      </c>
      <c r="N430">
        <v>0.44780063161004102</v>
      </c>
      <c r="O430">
        <v>15.8916413153701</v>
      </c>
      <c r="P430">
        <v>39.705651898734097</v>
      </c>
      <c r="Q430">
        <v>2.4857638807710001E-2</v>
      </c>
    </row>
    <row r="431" spans="1:17" x14ac:dyDescent="0.3">
      <c r="A431" t="s">
        <v>977</v>
      </c>
      <c r="B431" t="s">
        <v>978</v>
      </c>
      <c r="C431" t="s">
        <v>3157</v>
      </c>
      <c r="D431" t="s">
        <v>54</v>
      </c>
      <c r="E431">
        <v>15136.90977036</v>
      </c>
      <c r="F431">
        <v>947.35</v>
      </c>
      <c r="G431">
        <v>-68.583194760309595</v>
      </c>
      <c r="H431">
        <v>-15.7671628932516</v>
      </c>
      <c r="I431">
        <v>-41.825529675770703</v>
      </c>
      <c r="J431">
        <v>-2.8653855019463701</v>
      </c>
      <c r="K431">
        <v>1094.43539649477</v>
      </c>
      <c r="L431">
        <v>1273.5207163547</v>
      </c>
      <c r="M431">
        <v>36.631940559464297</v>
      </c>
      <c r="N431">
        <v>1.2950054940389999</v>
      </c>
      <c r="O431">
        <v>89.581464084023807</v>
      </c>
      <c r="P431">
        <v>3.9330773450356502</v>
      </c>
      <c r="Q431">
        <v>4.5052712031636001E-2</v>
      </c>
    </row>
    <row r="432" spans="1:17" x14ac:dyDescent="0.3">
      <c r="A432" t="s">
        <v>979</v>
      </c>
      <c r="B432" t="s">
        <v>980</v>
      </c>
      <c r="C432" t="s">
        <v>3175</v>
      </c>
      <c r="D432" t="s">
        <v>981</v>
      </c>
      <c r="E432">
        <v>14876.284344</v>
      </c>
      <c r="F432">
        <v>1504.85</v>
      </c>
      <c r="G432">
        <v>-34.384984072278399</v>
      </c>
      <c r="H432">
        <v>-4.0762305816296802</v>
      </c>
      <c r="I432">
        <v>6.6194071912766903</v>
      </c>
      <c r="J432">
        <v>-3.48761536511434</v>
      </c>
      <c r="K432">
        <v>1560.79263232675</v>
      </c>
      <c r="L432">
        <v>1514.9865969293501</v>
      </c>
      <c r="M432">
        <v>40.410124402986199</v>
      </c>
      <c r="N432">
        <v>0.92827633751766603</v>
      </c>
      <c r="O432">
        <v>21.633385387247898</v>
      </c>
      <c r="P432">
        <v>24.966782926424099</v>
      </c>
      <c r="Q432">
        <v>-4.7359063610949999E-2</v>
      </c>
    </row>
    <row r="433" spans="1:17" hidden="1" x14ac:dyDescent="0.3">
      <c r="A433" t="s">
        <v>982</v>
      </c>
      <c r="B433" t="s">
        <v>983</v>
      </c>
      <c r="C433" t="s">
        <v>3172</v>
      </c>
      <c r="D433" t="s">
        <v>173</v>
      </c>
      <c r="E433">
        <v>14841.1642272399</v>
      </c>
      <c r="F433">
        <v>12018.5</v>
      </c>
      <c r="G433">
        <v>240.48600162801199</v>
      </c>
      <c r="H433">
        <v>5.1826810469412798</v>
      </c>
      <c r="I433">
        <v>67.653374145613398</v>
      </c>
      <c r="J433">
        <v>5.3046785160986198</v>
      </c>
      <c r="K433">
        <v>11702.7079354574</v>
      </c>
      <c r="L433">
        <v>8829.6184462394194</v>
      </c>
      <c r="M433">
        <v>64.406340925074602</v>
      </c>
      <c r="N433">
        <v>0.24635001263005399</v>
      </c>
      <c r="O433">
        <v>15.655031825935</v>
      </c>
      <c r="P433">
        <v>275.578125</v>
      </c>
      <c r="Q433">
        <v>0.23788665392486799</v>
      </c>
    </row>
    <row r="434" spans="1:17" x14ac:dyDescent="0.3">
      <c r="A434" t="s">
        <v>984</v>
      </c>
      <c r="B434" t="s">
        <v>985</v>
      </c>
      <c r="C434" t="s">
        <v>3171</v>
      </c>
      <c r="D434" t="s">
        <v>986</v>
      </c>
      <c r="E434">
        <v>14776.251302614901</v>
      </c>
      <c r="F434">
        <v>850.4</v>
      </c>
      <c r="G434">
        <v>53.249324351908797</v>
      </c>
      <c r="H434">
        <v>0.47254216141564098</v>
      </c>
      <c r="I434">
        <v>31.007654986219499</v>
      </c>
      <c r="J434">
        <v>4.7372580229668602</v>
      </c>
      <c r="K434">
        <v>804.51291850773305</v>
      </c>
      <c r="L434">
        <v>723.34210529105701</v>
      </c>
      <c r="M434">
        <v>65.501101600884496</v>
      </c>
      <c r="N434">
        <v>0.67808598728773595</v>
      </c>
      <c r="O434">
        <v>2.9515522107243601</v>
      </c>
      <c r="P434">
        <v>80.322307039864199</v>
      </c>
      <c r="Q434">
        <v>5.6372857946896997E-2</v>
      </c>
    </row>
    <row r="435" spans="1:17" x14ac:dyDescent="0.3">
      <c r="A435" t="s">
        <v>987</v>
      </c>
      <c r="B435" t="s">
        <v>988</v>
      </c>
      <c r="C435" t="s">
        <v>3169</v>
      </c>
      <c r="D435" t="s">
        <v>122</v>
      </c>
      <c r="E435">
        <v>14765.728236319999</v>
      </c>
      <c r="F435">
        <v>2408.9</v>
      </c>
      <c r="G435">
        <v>-32.239654877494701</v>
      </c>
      <c r="H435">
        <v>-11.930650594087201</v>
      </c>
      <c r="I435">
        <v>-21.058191405774</v>
      </c>
      <c r="J435">
        <v>-3.1860590162813698</v>
      </c>
      <c r="K435">
        <v>2752.6297034849899</v>
      </c>
      <c r="L435">
        <v>2761.2152278014601</v>
      </c>
      <c r="M435">
        <v>33.930866174351799</v>
      </c>
      <c r="N435">
        <v>0.91214533618192795</v>
      </c>
      <c r="O435">
        <v>32.774295321516</v>
      </c>
      <c r="P435">
        <v>8.0224215246636792</v>
      </c>
      <c r="Q435">
        <v>-8.6283394995705004E-2</v>
      </c>
    </row>
    <row r="436" spans="1:17" x14ac:dyDescent="0.3">
      <c r="A436" t="s">
        <v>989</v>
      </c>
      <c r="B436" t="s">
        <v>990</v>
      </c>
      <c r="C436" t="s">
        <v>3171</v>
      </c>
      <c r="D436" t="s">
        <v>475</v>
      </c>
      <c r="E436">
        <v>14643.71950825</v>
      </c>
      <c r="F436">
        <v>761.3</v>
      </c>
      <c r="G436">
        <v>6.5514538033766296</v>
      </c>
      <c r="H436">
        <v>-2.65418219981294</v>
      </c>
      <c r="I436">
        <v>4.0050600237014002</v>
      </c>
      <c r="J436">
        <v>4.3519364113720398</v>
      </c>
      <c r="K436">
        <v>801.44773519610305</v>
      </c>
      <c r="L436">
        <v>744.23360717509399</v>
      </c>
      <c r="M436">
        <v>58.867297854975803</v>
      </c>
      <c r="N436">
        <v>0.494976117922728</v>
      </c>
      <c r="O436">
        <v>21.712859582293401</v>
      </c>
      <c r="P436">
        <v>46.052757793764897</v>
      </c>
      <c r="Q436">
        <v>0.12436133704664901</v>
      </c>
    </row>
    <row r="437" spans="1:17" hidden="1" x14ac:dyDescent="0.3">
      <c r="A437" t="s">
        <v>991</v>
      </c>
      <c r="B437" t="s">
        <v>992</v>
      </c>
      <c r="C437" t="s">
        <v>3172</v>
      </c>
      <c r="D437" t="s">
        <v>173</v>
      </c>
      <c r="E437">
        <v>14607.570311609999</v>
      </c>
      <c r="F437">
        <v>1003.75</v>
      </c>
      <c r="G437">
        <v>432.478724278279</v>
      </c>
      <c r="H437">
        <v>46.437807318645703</v>
      </c>
      <c r="I437">
        <v>65.711683498581294</v>
      </c>
      <c r="J437">
        <v>9.3843384702560009</v>
      </c>
      <c r="K437">
        <v>795.50002806369696</v>
      </c>
      <c r="L437">
        <v>619.76704890971303</v>
      </c>
      <c r="M437">
        <v>79.254403745628807</v>
      </c>
      <c r="N437">
        <v>1.0267608761257101</v>
      </c>
      <c r="O437">
        <v>1.61892901618929</v>
      </c>
      <c r="P437">
        <v>480.03467206009799</v>
      </c>
      <c r="Q437">
        <v>0.27853288946664201</v>
      </c>
    </row>
    <row r="438" spans="1:17" x14ac:dyDescent="0.3">
      <c r="A438" t="s">
        <v>993</v>
      </c>
      <c r="B438" t="s">
        <v>994</v>
      </c>
      <c r="C438" t="s">
        <v>3162</v>
      </c>
      <c r="D438" t="s">
        <v>117</v>
      </c>
      <c r="E438">
        <v>14587.692641329901</v>
      </c>
      <c r="F438">
        <v>986.45</v>
      </c>
      <c r="G438">
        <v>114.70470572136099</v>
      </c>
      <c r="H438">
        <v>-2.0427840761497298</v>
      </c>
      <c r="I438">
        <v>89.6966276234877</v>
      </c>
      <c r="J438">
        <v>6.0743659675299799</v>
      </c>
      <c r="K438">
        <v>989.84233933447899</v>
      </c>
      <c r="L438">
        <v>777.62512184802301</v>
      </c>
      <c r="M438">
        <v>63.737611396932998</v>
      </c>
      <c r="N438">
        <v>0.36737507332139402</v>
      </c>
      <c r="O438">
        <v>36.631354858330297</v>
      </c>
      <c r="P438">
        <v>163.686180165731</v>
      </c>
      <c r="Q438">
        <v>0.198565891785281</v>
      </c>
    </row>
    <row r="439" spans="1:17" x14ac:dyDescent="0.3">
      <c r="A439" t="s">
        <v>995</v>
      </c>
      <c r="B439" t="s">
        <v>996</v>
      </c>
      <c r="C439" t="s">
        <v>3164</v>
      </c>
      <c r="D439" t="s">
        <v>117</v>
      </c>
      <c r="E439">
        <v>14544.59683355</v>
      </c>
      <c r="F439">
        <v>50.08</v>
      </c>
      <c r="G439">
        <v>-4.5999292019336302</v>
      </c>
      <c r="H439">
        <v>-1.5056881127329</v>
      </c>
      <c r="I439">
        <v>-26.675034965598499</v>
      </c>
      <c r="J439">
        <v>7.1013790627193103</v>
      </c>
      <c r="K439">
        <v>50.361162883751199</v>
      </c>
      <c r="L439">
        <v>53.683798574171099</v>
      </c>
      <c r="M439">
        <v>64.584916138604299</v>
      </c>
      <c r="N439">
        <v>0.78320743478633603</v>
      </c>
      <c r="O439">
        <v>47.164536741214</v>
      </c>
      <c r="P439">
        <v>24.114002478314699</v>
      </c>
    </row>
    <row r="440" spans="1:17" x14ac:dyDescent="0.3">
      <c r="A440" t="s">
        <v>997</v>
      </c>
      <c r="B440" t="s">
        <v>998</v>
      </c>
      <c r="C440" t="s">
        <v>3158</v>
      </c>
      <c r="D440" t="s">
        <v>27</v>
      </c>
      <c r="E440">
        <v>14374.583576630999</v>
      </c>
      <c r="F440">
        <v>72.77</v>
      </c>
      <c r="G440">
        <v>-43.705312674787997</v>
      </c>
      <c r="H440">
        <v>-8.1204244469479097</v>
      </c>
      <c r="I440">
        <v>-14.1823524313621</v>
      </c>
      <c r="J440">
        <v>1.2360749008876999</v>
      </c>
      <c r="K440">
        <v>80.277297587329997</v>
      </c>
      <c r="L440">
        <v>84.105446100510406</v>
      </c>
      <c r="M440">
        <v>46.980370037139203</v>
      </c>
      <c r="N440">
        <v>0.37824593244739402</v>
      </c>
      <c r="O440">
        <v>53.085062525766098</v>
      </c>
      <c r="P440">
        <v>11.867794004611801</v>
      </c>
      <c r="Q440">
        <v>3.6603917732552997E-2</v>
      </c>
    </row>
    <row r="441" spans="1:17" x14ac:dyDescent="0.3">
      <c r="A441" t="s">
        <v>999</v>
      </c>
      <c r="B441" t="s">
        <v>1000</v>
      </c>
      <c r="C441" t="s">
        <v>3167</v>
      </c>
      <c r="D441" t="s">
        <v>264</v>
      </c>
      <c r="E441">
        <v>14305.79613492</v>
      </c>
      <c r="F441">
        <v>2189.3000000000002</v>
      </c>
      <c r="G441">
        <v>95.688685487148604</v>
      </c>
      <c r="H441">
        <v>13.809395977571899</v>
      </c>
      <c r="I441">
        <v>42.184922733051401</v>
      </c>
      <c r="J441">
        <v>13.366907043935299</v>
      </c>
      <c r="K441">
        <v>1872.2484675028199</v>
      </c>
      <c r="L441">
        <v>1599.4833245170701</v>
      </c>
      <c r="M441">
        <v>83.913691977382399</v>
      </c>
      <c r="N441">
        <v>1.2588306795228801</v>
      </c>
      <c r="O441">
        <v>6.3764673639976097</v>
      </c>
      <c r="P441">
        <v>127.11758908657001</v>
      </c>
      <c r="Q441">
        <v>0.151140078100412</v>
      </c>
    </row>
    <row r="442" spans="1:17" x14ac:dyDescent="0.3">
      <c r="A442" t="s">
        <v>1001</v>
      </c>
      <c r="B442" t="s">
        <v>1002</v>
      </c>
      <c r="C442" t="s">
        <v>3159</v>
      </c>
      <c r="D442" t="s">
        <v>1003</v>
      </c>
      <c r="E442">
        <v>14274.448014224999</v>
      </c>
      <c r="F442">
        <v>735.85</v>
      </c>
      <c r="G442">
        <v>28.398915039016</v>
      </c>
      <c r="H442">
        <v>3.1515701888130501</v>
      </c>
      <c r="I442">
        <v>22.289425092627798</v>
      </c>
      <c r="J442">
        <v>3.6248716313355298</v>
      </c>
      <c r="K442">
        <v>754.75688874770196</v>
      </c>
      <c r="L442">
        <v>680.61953884361401</v>
      </c>
      <c r="M442">
        <v>54.594021311644703</v>
      </c>
      <c r="N442">
        <v>0.44395073420199499</v>
      </c>
      <c r="O442">
        <v>19.141129306244402</v>
      </c>
      <c r="P442">
        <v>56.730564430244897</v>
      </c>
      <c r="Q442">
        <v>-5.8220878297500001E-4</v>
      </c>
    </row>
    <row r="443" spans="1:17" x14ac:dyDescent="0.3">
      <c r="A443" t="s">
        <v>1004</v>
      </c>
      <c r="B443" t="s">
        <v>1005</v>
      </c>
      <c r="C443" t="s">
        <v>3167</v>
      </c>
      <c r="D443" t="s">
        <v>264</v>
      </c>
      <c r="E443">
        <v>14269.4756478</v>
      </c>
      <c r="F443">
        <v>809.3</v>
      </c>
      <c r="G443">
        <v>4.0649067685339197</v>
      </c>
      <c r="H443">
        <v>-2.9563235215714201</v>
      </c>
      <c r="I443">
        <v>-15.6848227703102</v>
      </c>
      <c r="J443">
        <v>0.25706174708905799</v>
      </c>
      <c r="K443">
        <v>868.35073593141306</v>
      </c>
      <c r="L443">
        <v>842.95653284646096</v>
      </c>
      <c r="M443">
        <v>45.616613965593899</v>
      </c>
      <c r="N443">
        <v>1.4165041449332201</v>
      </c>
      <c r="O443">
        <v>30.9773878660571</v>
      </c>
      <c r="P443">
        <v>34.390567917635302</v>
      </c>
      <c r="Q443">
        <v>0.14801169420750701</v>
      </c>
    </row>
    <row r="444" spans="1:17" x14ac:dyDescent="0.3">
      <c r="A444" t="s">
        <v>1006</v>
      </c>
      <c r="B444" t="s">
        <v>1007</v>
      </c>
      <c r="C444" t="s">
        <v>3161</v>
      </c>
      <c r="D444" t="s">
        <v>51</v>
      </c>
      <c r="E444">
        <v>14262.718991399999</v>
      </c>
      <c r="F444">
        <v>1544.5</v>
      </c>
      <c r="G444">
        <v>192.35228466076401</v>
      </c>
      <c r="H444">
        <v>7.8258116475153399</v>
      </c>
      <c r="I444">
        <v>75.495376205779706</v>
      </c>
      <c r="J444">
        <v>1.32119910265868</v>
      </c>
      <c r="K444">
        <v>1443.17384862215</v>
      </c>
      <c r="L444">
        <v>1091.5581491800799</v>
      </c>
      <c r="M444">
        <v>53.805619819957997</v>
      </c>
      <c r="N444">
        <v>0.84999021760103799</v>
      </c>
      <c r="O444">
        <v>8.4493363548073699</v>
      </c>
      <c r="P444">
        <v>227.01672665678501</v>
      </c>
      <c r="Q444">
        <v>0.139654033904141</v>
      </c>
    </row>
    <row r="445" spans="1:17" x14ac:dyDescent="0.3">
      <c r="A445" t="s">
        <v>1008</v>
      </c>
      <c r="B445" t="s">
        <v>1009</v>
      </c>
      <c r="C445" t="s">
        <v>3160</v>
      </c>
      <c r="D445" t="s">
        <v>460</v>
      </c>
      <c r="E445">
        <v>14187.423408479999</v>
      </c>
      <c r="F445">
        <v>291.3</v>
      </c>
      <c r="G445">
        <v>5.0013870736300801</v>
      </c>
      <c r="H445">
        <v>-4.7499621839664101</v>
      </c>
      <c r="I445">
        <v>-19.551745107119999</v>
      </c>
      <c r="J445">
        <v>0.26247891015604302</v>
      </c>
      <c r="K445">
        <v>315.190670657353</v>
      </c>
      <c r="L445">
        <v>319.70802426116597</v>
      </c>
      <c r="M445">
        <v>46.8470400969764</v>
      </c>
      <c r="N445">
        <v>0.50502469699080399</v>
      </c>
      <c r="O445">
        <v>41.769653278407098</v>
      </c>
      <c r="P445">
        <v>33.777267508610699</v>
      </c>
      <c r="Q445">
        <v>7.8109844228890002E-2</v>
      </c>
    </row>
    <row r="446" spans="1:17" x14ac:dyDescent="0.3">
      <c r="A446" t="s">
        <v>1010</v>
      </c>
      <c r="B446" t="s">
        <v>1011</v>
      </c>
      <c r="C446" t="s">
        <v>3155</v>
      </c>
      <c r="D446" t="s">
        <v>189</v>
      </c>
      <c r="E446">
        <v>14171.64780966</v>
      </c>
      <c r="F446">
        <v>1437.65</v>
      </c>
      <c r="G446">
        <v>11.490383505036201</v>
      </c>
      <c r="H446">
        <v>-22.8707907668148</v>
      </c>
      <c r="I446">
        <v>-1.02930321820913</v>
      </c>
      <c r="J446">
        <v>-0.47800345046542497</v>
      </c>
      <c r="K446">
        <v>1661.5294681739999</v>
      </c>
      <c r="L446">
        <v>1559.0486687278899</v>
      </c>
      <c r="M446">
        <v>35.7445073797048</v>
      </c>
      <c r="N446">
        <v>0.95409461774720905</v>
      </c>
      <c r="O446">
        <v>38.281222828922097</v>
      </c>
      <c r="P446">
        <v>42.130499258526903</v>
      </c>
      <c r="Q446">
        <v>3.3364344678628997E-2</v>
      </c>
    </row>
    <row r="447" spans="1:17" x14ac:dyDescent="0.3">
      <c r="A447" t="s">
        <v>1012</v>
      </c>
      <c r="B447" t="s">
        <v>1013</v>
      </c>
      <c r="C447" t="s">
        <v>3161</v>
      </c>
      <c r="D447" t="s">
        <v>51</v>
      </c>
      <c r="E447">
        <v>13971.344633819999</v>
      </c>
      <c r="F447">
        <v>572.1</v>
      </c>
      <c r="G447">
        <v>36.709141188812602</v>
      </c>
      <c r="H447">
        <v>3.3508773773931799</v>
      </c>
      <c r="I447">
        <v>31.492452593069402</v>
      </c>
      <c r="J447">
        <v>4.2652942375721796</v>
      </c>
      <c r="K447">
        <v>579.04184970392703</v>
      </c>
      <c r="L447">
        <v>518.13520729876905</v>
      </c>
      <c r="M447">
        <v>57.259419317412402</v>
      </c>
      <c r="N447">
        <v>0.58909245751078698</v>
      </c>
      <c r="O447">
        <v>26.0269183709141</v>
      </c>
      <c r="P447">
        <v>64.609408718170002</v>
      </c>
      <c r="Q447">
        <v>7.2348153156204006E-2</v>
      </c>
    </row>
    <row r="448" spans="1:17" x14ac:dyDescent="0.3">
      <c r="A448" t="s">
        <v>1014</v>
      </c>
      <c r="B448" t="s">
        <v>1015</v>
      </c>
      <c r="C448" t="s">
        <v>590</v>
      </c>
      <c r="D448" t="s">
        <v>590</v>
      </c>
      <c r="E448">
        <v>13834.122432</v>
      </c>
      <c r="F448">
        <v>484.6</v>
      </c>
      <c r="G448">
        <v>11.4086272445816</v>
      </c>
      <c r="H448">
        <v>4.25749701439298</v>
      </c>
      <c r="I448">
        <v>0.17397570093915399</v>
      </c>
      <c r="J448">
        <v>4.0474015201129596</v>
      </c>
      <c r="K448">
        <v>471.55620852842901</v>
      </c>
      <c r="L448">
        <v>460.53936878812402</v>
      </c>
      <c r="M448">
        <v>67.642818086023993</v>
      </c>
      <c r="N448">
        <v>1.13748993611803</v>
      </c>
      <c r="O448">
        <v>22.1626083367725</v>
      </c>
      <c r="P448">
        <v>37.553221686062997</v>
      </c>
      <c r="Q448">
        <v>1.2850634711090001E-2</v>
      </c>
    </row>
    <row r="449" spans="1:17" x14ac:dyDescent="0.3">
      <c r="A449" t="s">
        <v>1016</v>
      </c>
      <c r="B449" t="s">
        <v>1017</v>
      </c>
      <c r="C449" t="s">
        <v>3157</v>
      </c>
      <c r="D449" t="s">
        <v>515</v>
      </c>
      <c r="E449">
        <v>13819.912200000001</v>
      </c>
      <c r="F449">
        <v>148.19999999999999</v>
      </c>
      <c r="G449">
        <v>53.108586648852999</v>
      </c>
      <c r="H449">
        <v>2.3292315494717002</v>
      </c>
      <c r="I449">
        <v>72.336876490055403</v>
      </c>
      <c r="J449">
        <v>4.6485216277057297</v>
      </c>
      <c r="K449">
        <v>134.36827318293101</v>
      </c>
      <c r="L449">
        <v>108.128749660236</v>
      </c>
      <c r="M449">
        <v>56.279449587429298</v>
      </c>
      <c r="N449">
        <v>0.54550477906940897</v>
      </c>
      <c r="O449">
        <v>13.866396761133601</v>
      </c>
      <c r="P449">
        <v>114.782608695652</v>
      </c>
      <c r="Q449">
        <v>6.3133933219060995E-2</v>
      </c>
    </row>
    <row r="450" spans="1:17" x14ac:dyDescent="0.3">
      <c r="A450" t="s">
        <v>1018</v>
      </c>
      <c r="B450" t="s">
        <v>1019</v>
      </c>
      <c r="C450" t="s">
        <v>3159</v>
      </c>
      <c r="D450" t="s">
        <v>366</v>
      </c>
      <c r="E450">
        <v>13763.37043544</v>
      </c>
      <c r="F450">
        <v>390.1</v>
      </c>
      <c r="G450">
        <v>70.696083424479099</v>
      </c>
      <c r="H450">
        <v>2.9379078434155201</v>
      </c>
      <c r="I450">
        <v>73.742038193961903</v>
      </c>
      <c r="J450">
        <v>4.2725522430190201</v>
      </c>
      <c r="K450">
        <v>384.07059855891703</v>
      </c>
      <c r="L450">
        <v>299.54065699328402</v>
      </c>
      <c r="M450">
        <v>54.234316942342403</v>
      </c>
      <c r="N450">
        <v>1.10965992480313</v>
      </c>
      <c r="O450">
        <v>14.8295308895155</v>
      </c>
      <c r="P450">
        <v>143.8125</v>
      </c>
      <c r="Q450">
        <v>0.193863773795658</v>
      </c>
    </row>
    <row r="451" spans="1:17" x14ac:dyDescent="0.3">
      <c r="A451" t="s">
        <v>1020</v>
      </c>
      <c r="B451" t="s">
        <v>1021</v>
      </c>
      <c r="C451" t="s">
        <v>3160</v>
      </c>
      <c r="D451" t="s">
        <v>246</v>
      </c>
      <c r="E451">
        <v>13734.891363700001</v>
      </c>
      <c r="F451">
        <v>575.79999999999995</v>
      </c>
      <c r="G451">
        <v>71.5549996157484</v>
      </c>
      <c r="H451">
        <v>8.8565719277200401</v>
      </c>
      <c r="I451">
        <v>-26.929694785655101</v>
      </c>
      <c r="J451">
        <v>2.3736352333821298</v>
      </c>
      <c r="K451">
        <v>615.55184273715201</v>
      </c>
      <c r="L451">
        <v>604.64657892810305</v>
      </c>
      <c r="M451">
        <v>51.813010426179602</v>
      </c>
      <c r="N451">
        <v>0.46074254626562799</v>
      </c>
      <c r="O451">
        <v>43.799930531434498</v>
      </c>
      <c r="P451">
        <v>109.267672178811</v>
      </c>
      <c r="Q451">
        <v>3.2719076301943997E-2</v>
      </c>
    </row>
    <row r="452" spans="1:17" x14ac:dyDescent="0.3">
      <c r="A452" t="s">
        <v>1022</v>
      </c>
      <c r="B452" t="s">
        <v>1023</v>
      </c>
      <c r="C452" t="s">
        <v>3167</v>
      </c>
      <c r="D452" t="s">
        <v>173</v>
      </c>
      <c r="E452">
        <v>13705.22572475</v>
      </c>
      <c r="F452">
        <v>593.70000000000005</v>
      </c>
      <c r="G452">
        <v>6.96684088922858</v>
      </c>
      <c r="H452">
        <v>-6.5399596853140602</v>
      </c>
      <c r="I452">
        <v>5.4543027172968097</v>
      </c>
      <c r="J452">
        <v>11.1308457581944</v>
      </c>
      <c r="K452">
        <v>620.55757270293498</v>
      </c>
      <c r="L452">
        <v>572.76347683323502</v>
      </c>
      <c r="M452">
        <v>56.9186023365164</v>
      </c>
      <c r="N452">
        <v>0.95474513258914795</v>
      </c>
      <c r="O452">
        <v>24.490483409129101</v>
      </c>
      <c r="P452">
        <v>50.2467417436416</v>
      </c>
      <c r="Q452">
        <v>0.20214878794986699</v>
      </c>
    </row>
    <row r="453" spans="1:17" x14ac:dyDescent="0.3">
      <c r="A453" t="s">
        <v>1024</v>
      </c>
      <c r="B453" t="s">
        <v>1025</v>
      </c>
      <c r="C453" t="s">
        <v>3167</v>
      </c>
      <c r="D453" t="s">
        <v>117</v>
      </c>
      <c r="E453">
        <v>13699.26882132</v>
      </c>
      <c r="F453">
        <v>205.46</v>
      </c>
      <c r="G453">
        <v>41.641582769836099</v>
      </c>
      <c r="H453">
        <v>4.51445060067452</v>
      </c>
      <c r="I453">
        <v>7.0907137854228202</v>
      </c>
      <c r="J453">
        <v>7.2394475943221197</v>
      </c>
      <c r="K453">
        <v>194.309449103779</v>
      </c>
      <c r="L453">
        <v>181.877614052383</v>
      </c>
      <c r="M453">
        <v>73.337619992197901</v>
      </c>
      <c r="N453">
        <v>0.62643023824750799</v>
      </c>
      <c r="O453">
        <v>19.142412148350001</v>
      </c>
      <c r="P453">
        <v>69.228234906515098</v>
      </c>
      <c r="Q453">
        <v>0.134849497062942</v>
      </c>
    </row>
    <row r="454" spans="1:17" x14ac:dyDescent="0.3">
      <c r="A454" t="s">
        <v>1026</v>
      </c>
      <c r="B454" t="s">
        <v>1027</v>
      </c>
      <c r="C454" t="s">
        <v>3167</v>
      </c>
      <c r="D454" t="s">
        <v>88</v>
      </c>
      <c r="E454">
        <v>13541.962261410001</v>
      </c>
      <c r="F454">
        <v>2392.6999999999998</v>
      </c>
      <c r="G454">
        <v>-2.3290127671064398</v>
      </c>
      <c r="H454">
        <v>4.9010136117162002</v>
      </c>
      <c r="I454">
        <v>-21.074983761331001</v>
      </c>
      <c r="J454">
        <v>-1.4456805233136301</v>
      </c>
      <c r="K454">
        <v>2498.7896212545702</v>
      </c>
      <c r="L454">
        <v>2565.8784540056099</v>
      </c>
      <c r="M454">
        <v>56.499462191305099</v>
      </c>
      <c r="N454">
        <v>1.6688767976735599</v>
      </c>
      <c r="O454">
        <v>52.756300413758503</v>
      </c>
      <c r="P454">
        <v>36.647629925756597</v>
      </c>
      <c r="Q454">
        <v>0.12129416208805199</v>
      </c>
    </row>
    <row r="455" spans="1:17" x14ac:dyDescent="0.3">
      <c r="A455" t="s">
        <v>1028</v>
      </c>
      <c r="B455" t="s">
        <v>1029</v>
      </c>
      <c r="C455" t="s">
        <v>3163</v>
      </c>
      <c r="D455" t="s">
        <v>240</v>
      </c>
      <c r="E455">
        <v>13480.11943751</v>
      </c>
      <c r="F455">
        <v>1613.3</v>
      </c>
      <c r="G455">
        <v>13.921666976465801</v>
      </c>
      <c r="H455">
        <v>1.6348814246093499</v>
      </c>
      <c r="I455">
        <v>-9.8021330567978993</v>
      </c>
      <c r="J455">
        <v>0.51736860296643505</v>
      </c>
      <c r="K455">
        <v>1652.2493161004099</v>
      </c>
      <c r="L455">
        <v>1620.32985777412</v>
      </c>
      <c r="M455">
        <v>50.141283195352202</v>
      </c>
      <c r="N455">
        <v>0.55191726555757503</v>
      </c>
      <c r="O455">
        <v>37.727019153288197</v>
      </c>
      <c r="P455">
        <v>39.420127036252801</v>
      </c>
      <c r="Q455">
        <v>8.0931783520494002E-2</v>
      </c>
    </row>
    <row r="456" spans="1:17" x14ac:dyDescent="0.3">
      <c r="A456" t="s">
        <v>1030</v>
      </c>
      <c r="B456" t="s">
        <v>1031</v>
      </c>
      <c r="C456" t="s">
        <v>3161</v>
      </c>
      <c r="D456" t="s">
        <v>51</v>
      </c>
      <c r="E456">
        <v>13454.720911910001</v>
      </c>
      <c r="F456">
        <v>1116.75</v>
      </c>
      <c r="G456">
        <v>55.279973483492498</v>
      </c>
      <c r="H456">
        <v>-2.1121404044960301</v>
      </c>
      <c r="I456">
        <v>26.026883773225698</v>
      </c>
      <c r="J456">
        <v>7.6398219653994897</v>
      </c>
      <c r="K456">
        <v>1080.39312988198</v>
      </c>
      <c r="L456">
        <v>932.539643868437</v>
      </c>
      <c r="M456">
        <v>58.213196713118499</v>
      </c>
      <c r="N456">
        <v>0.60553400838036497</v>
      </c>
      <c r="O456">
        <v>19.552272218491101</v>
      </c>
      <c r="P456">
        <v>81.0554474708171</v>
      </c>
      <c r="Q456">
        <v>5.5383191710842002E-2</v>
      </c>
    </row>
    <row r="457" spans="1:17" x14ac:dyDescent="0.3">
      <c r="A457" t="s">
        <v>1032</v>
      </c>
      <c r="B457" t="s">
        <v>1033</v>
      </c>
      <c r="C457" t="s">
        <v>3158</v>
      </c>
      <c r="D457" t="s">
        <v>1034</v>
      </c>
      <c r="E457">
        <v>13439.295793125</v>
      </c>
      <c r="F457">
        <v>411.8</v>
      </c>
      <c r="G457">
        <v>42.1599011833529</v>
      </c>
      <c r="H457">
        <v>-0.650658348903845</v>
      </c>
      <c r="I457">
        <v>4.34773606845682</v>
      </c>
      <c r="J457">
        <v>0.45649434807931399</v>
      </c>
      <c r="K457">
        <v>434.211792702455</v>
      </c>
      <c r="L457">
        <v>411.93675304847898</v>
      </c>
      <c r="M457">
        <v>54.224766286818301</v>
      </c>
      <c r="N457">
        <v>0.69589003163688601</v>
      </c>
      <c r="O457">
        <v>50.024283632831398</v>
      </c>
      <c r="P457">
        <v>72.085248641872099</v>
      </c>
      <c r="Q457">
        <v>0.117468421809985</v>
      </c>
    </row>
    <row r="458" spans="1:17" x14ac:dyDescent="0.3">
      <c r="A458" t="s">
        <v>1035</v>
      </c>
      <c r="B458" t="s">
        <v>1036</v>
      </c>
      <c r="C458" t="s">
        <v>3161</v>
      </c>
      <c r="D458" t="s">
        <v>51</v>
      </c>
      <c r="E458">
        <v>13429.50761271</v>
      </c>
      <c r="F458">
        <v>301.55</v>
      </c>
      <c r="G458">
        <v>139.47409935445901</v>
      </c>
      <c r="H458">
        <v>4.1213998615816703</v>
      </c>
      <c r="I458">
        <v>82.470200498230199</v>
      </c>
      <c r="J458">
        <v>6.6830567585572203</v>
      </c>
      <c r="K458">
        <v>272.84964784135701</v>
      </c>
      <c r="L458">
        <v>210.55215906903999</v>
      </c>
      <c r="M458">
        <v>65.776177114102794</v>
      </c>
      <c r="N458">
        <v>0.34059573322181602</v>
      </c>
      <c r="O458">
        <v>9.0366440059691495</v>
      </c>
      <c r="P458">
        <v>165.21547933157399</v>
      </c>
      <c r="Q458">
        <v>0.19858957798402199</v>
      </c>
    </row>
    <row r="459" spans="1:17" x14ac:dyDescent="0.3">
      <c r="A459" t="s">
        <v>1037</v>
      </c>
      <c r="B459" t="s">
        <v>1038</v>
      </c>
      <c r="C459" t="s">
        <v>3167</v>
      </c>
      <c r="D459" t="s">
        <v>46</v>
      </c>
      <c r="E459">
        <v>13388.02626448</v>
      </c>
      <c r="F459">
        <v>713.6</v>
      </c>
      <c r="G459">
        <v>3.2353056578658901</v>
      </c>
      <c r="H459">
        <v>-2.5657191569033699</v>
      </c>
      <c r="I459">
        <v>26.992858471088699</v>
      </c>
      <c r="J459">
        <v>0.91826345908854101</v>
      </c>
      <c r="K459">
        <v>739.21117484370404</v>
      </c>
      <c r="L459">
        <v>655.52652136643803</v>
      </c>
      <c r="M459">
        <v>47.5025777205013</v>
      </c>
      <c r="N459">
        <v>0.379677813726363</v>
      </c>
      <c r="O459">
        <v>15.8492152466367</v>
      </c>
      <c r="P459">
        <v>59.285714285714299</v>
      </c>
      <c r="Q459">
        <v>8.3004299591570005E-2</v>
      </c>
    </row>
    <row r="460" spans="1:17" x14ac:dyDescent="0.3">
      <c r="A460" t="s">
        <v>1039</v>
      </c>
      <c r="B460" t="s">
        <v>1040</v>
      </c>
      <c r="C460" t="s">
        <v>3167</v>
      </c>
      <c r="D460" t="s">
        <v>264</v>
      </c>
      <c r="E460">
        <v>13366.996080000001</v>
      </c>
      <c r="F460">
        <v>4287</v>
      </c>
      <c r="G460">
        <v>26.021346242905199</v>
      </c>
      <c r="H460">
        <v>5.2294031078143002</v>
      </c>
      <c r="I460">
        <v>-3.4946286720241702</v>
      </c>
      <c r="J460">
        <v>-0.84725067193316805</v>
      </c>
      <c r="K460">
        <v>4268.7913734639696</v>
      </c>
      <c r="L460">
        <v>4014.46819102989</v>
      </c>
      <c r="M460">
        <v>46.896006950395098</v>
      </c>
      <c r="N460">
        <v>0.95758240696593599</v>
      </c>
      <c r="O460">
        <v>16.631677163517601</v>
      </c>
      <c r="P460">
        <v>51.7817628210802</v>
      </c>
      <c r="Q460">
        <v>0.16906438600721599</v>
      </c>
    </row>
    <row r="461" spans="1:17" x14ac:dyDescent="0.3">
      <c r="A461" t="s">
        <v>1041</v>
      </c>
      <c r="B461" t="s">
        <v>1042</v>
      </c>
      <c r="C461" t="s">
        <v>3157</v>
      </c>
      <c r="D461" t="s">
        <v>573</v>
      </c>
      <c r="E461">
        <v>13332.9819826</v>
      </c>
      <c r="F461">
        <v>1705.9</v>
      </c>
      <c r="G461">
        <v>-7.9093802239872</v>
      </c>
      <c r="H461">
        <v>-3.0973293110523898</v>
      </c>
      <c r="I461">
        <v>-1.45816257407163</v>
      </c>
      <c r="J461">
        <v>1.4241679680447501</v>
      </c>
      <c r="K461">
        <v>1728.93963149876</v>
      </c>
      <c r="L461">
        <v>1683.1707995714601</v>
      </c>
      <c r="M461">
        <v>46.681340397000298</v>
      </c>
      <c r="N461">
        <v>0.48258507759407399</v>
      </c>
      <c r="O461">
        <v>16.006213728823401</v>
      </c>
      <c r="P461">
        <v>30.5202754399388</v>
      </c>
      <c r="Q461">
        <v>-9.6647856921383002E-2</v>
      </c>
    </row>
    <row r="462" spans="1:17" x14ac:dyDescent="0.3">
      <c r="A462" t="s">
        <v>1043</v>
      </c>
      <c r="B462" t="s">
        <v>1044</v>
      </c>
      <c r="C462" t="s">
        <v>3157</v>
      </c>
      <c r="D462" t="s">
        <v>54</v>
      </c>
      <c r="E462">
        <v>13287.332375841999</v>
      </c>
      <c r="F462">
        <v>153.77000000000001</v>
      </c>
      <c r="G462">
        <v>-15.094997153274599</v>
      </c>
      <c r="H462">
        <v>-15.0562349826867</v>
      </c>
      <c r="I462">
        <v>-25.677198359010401</v>
      </c>
      <c r="J462">
        <v>-0.557859336633586</v>
      </c>
      <c r="K462">
        <v>177.93177388036599</v>
      </c>
      <c r="L462">
        <v>183.23139829814099</v>
      </c>
      <c r="M462">
        <v>46.623851072429296</v>
      </c>
      <c r="N462">
        <v>1.2400583909063501</v>
      </c>
      <c r="O462">
        <v>49.8341679131169</v>
      </c>
      <c r="P462">
        <v>14.4122023809523</v>
      </c>
      <c r="Q462">
        <v>-5.3955324159504998E-2</v>
      </c>
    </row>
    <row r="463" spans="1:17" x14ac:dyDescent="0.3">
      <c r="A463" t="s">
        <v>1045</v>
      </c>
      <c r="B463" t="s">
        <v>1046</v>
      </c>
      <c r="C463" t="s">
        <v>3157</v>
      </c>
      <c r="D463" t="s">
        <v>24</v>
      </c>
      <c r="E463">
        <v>13286.172613952</v>
      </c>
      <c r="F463">
        <v>180.92</v>
      </c>
      <c r="G463">
        <v>6.2632499615759398</v>
      </c>
      <c r="H463">
        <v>14.7635346455454</v>
      </c>
      <c r="I463">
        <v>8.7090234196603191</v>
      </c>
      <c r="J463">
        <v>3.8086342403258699</v>
      </c>
      <c r="K463">
        <v>166.96273792615401</v>
      </c>
      <c r="L463">
        <v>157.86224018221901</v>
      </c>
      <c r="M463">
        <v>77.495360052408103</v>
      </c>
      <c r="N463">
        <v>1.5514376776797001</v>
      </c>
      <c r="O463">
        <v>0.58589431793056801</v>
      </c>
      <c r="P463">
        <v>44.274322169058998</v>
      </c>
      <c r="Q463">
        <v>-6.2192298204049997E-3</v>
      </c>
    </row>
    <row r="464" spans="1:17" x14ac:dyDescent="0.3">
      <c r="A464" t="s">
        <v>1047</v>
      </c>
      <c r="B464" t="s">
        <v>1048</v>
      </c>
      <c r="C464" t="s">
        <v>3175</v>
      </c>
      <c r="D464" t="s">
        <v>1049</v>
      </c>
      <c r="E464">
        <v>13279.704155015999</v>
      </c>
      <c r="F464">
        <v>83.81</v>
      </c>
      <c r="G464">
        <v>-6.4871077524641496</v>
      </c>
      <c r="H464">
        <v>10.176493547830701</v>
      </c>
      <c r="I464">
        <v>-3.7426003250756499</v>
      </c>
      <c r="J464">
        <v>6.8734231441902702</v>
      </c>
      <c r="K464">
        <v>83.799095776641394</v>
      </c>
      <c r="L464">
        <v>85.840903081073293</v>
      </c>
      <c r="M464">
        <v>63.5832442239657</v>
      </c>
      <c r="N464">
        <v>0.41523012410114402</v>
      </c>
      <c r="O464">
        <v>61.9138527622002</v>
      </c>
      <c r="P464">
        <v>18.459363957597098</v>
      </c>
      <c r="Q464">
        <v>1.1415813203546E-2</v>
      </c>
    </row>
    <row r="465" spans="1:17" x14ac:dyDescent="0.3">
      <c r="A465" t="s">
        <v>1050</v>
      </c>
      <c r="B465" t="s">
        <v>1051</v>
      </c>
      <c r="C465" t="s">
        <v>3168</v>
      </c>
      <c r="D465" t="s">
        <v>114</v>
      </c>
      <c r="E465">
        <v>13040.040274499999</v>
      </c>
      <c r="F465">
        <v>945.25</v>
      </c>
      <c r="G465">
        <v>51.887371896847299</v>
      </c>
      <c r="H465">
        <v>19.340434937526801</v>
      </c>
      <c r="I465">
        <v>25.772902373979601</v>
      </c>
      <c r="J465">
        <v>5.1030216631216403</v>
      </c>
      <c r="K465">
        <v>837.132446569683</v>
      </c>
      <c r="L465">
        <v>709.09163771699002</v>
      </c>
      <c r="M465">
        <v>59.331029322693702</v>
      </c>
      <c r="N465">
        <v>0.77668084231769197</v>
      </c>
      <c r="O465">
        <v>3.6762761174292402</v>
      </c>
      <c r="P465">
        <v>116.279601876215</v>
      </c>
    </row>
    <row r="466" spans="1:17" hidden="1" x14ac:dyDescent="0.3">
      <c r="A466" t="s">
        <v>1052</v>
      </c>
      <c r="B466" t="s">
        <v>1053</v>
      </c>
      <c r="C466" t="s">
        <v>3172</v>
      </c>
      <c r="D466" t="s">
        <v>125</v>
      </c>
      <c r="E466">
        <v>12995.93249682</v>
      </c>
      <c r="F466">
        <v>432.5</v>
      </c>
      <c r="G466">
        <v>47.238156679986901</v>
      </c>
      <c r="H466">
        <v>13.727478906098501</v>
      </c>
      <c r="I466">
        <v>42.113043502192298</v>
      </c>
      <c r="J466">
        <v>2.3576028384738001</v>
      </c>
      <c r="K466">
        <v>405.05174651547401</v>
      </c>
      <c r="L466">
        <v>343.11596017530701</v>
      </c>
      <c r="M466">
        <v>64.109249497497203</v>
      </c>
      <c r="N466">
        <v>0.68739374039033496</v>
      </c>
      <c r="O466">
        <v>10.184971098265899</v>
      </c>
      <c r="P466">
        <v>111.491442542787</v>
      </c>
      <c r="Q466">
        <v>0.18808217941931801</v>
      </c>
    </row>
    <row r="467" spans="1:17" hidden="1" x14ac:dyDescent="0.3">
      <c r="A467" t="s">
        <v>1054</v>
      </c>
      <c r="B467" t="s">
        <v>1055</v>
      </c>
      <c r="C467" t="s">
        <v>3172</v>
      </c>
      <c r="D467" t="s">
        <v>1056</v>
      </c>
      <c r="E467">
        <v>12906.893384999599</v>
      </c>
      <c r="F467">
        <v>100</v>
      </c>
      <c r="G467">
        <v>-24.695852463324499</v>
      </c>
      <c r="I467">
        <v>-8.5051003250756505</v>
      </c>
      <c r="M467">
        <v>50</v>
      </c>
      <c r="N467">
        <v>1</v>
      </c>
      <c r="O467">
        <v>0</v>
      </c>
      <c r="P467">
        <v>0</v>
      </c>
    </row>
    <row r="468" spans="1:17" x14ac:dyDescent="0.3">
      <c r="A468" t="s">
        <v>1057</v>
      </c>
      <c r="B468" t="s">
        <v>1058</v>
      </c>
      <c r="C468" t="s">
        <v>3167</v>
      </c>
      <c r="D468" t="s">
        <v>117</v>
      </c>
      <c r="E468">
        <v>12812.87781045</v>
      </c>
      <c r="F468">
        <v>416.7</v>
      </c>
      <c r="G468">
        <v>10.1585164687143</v>
      </c>
      <c r="H468">
        <v>21.5128996250642</v>
      </c>
      <c r="I468">
        <v>6.6531144047847697</v>
      </c>
      <c r="J468">
        <v>1.2039480576581001</v>
      </c>
      <c r="K468">
        <v>387.51760935470901</v>
      </c>
      <c r="L468">
        <v>355.56142679516699</v>
      </c>
      <c r="M468">
        <v>57.4979977569201</v>
      </c>
      <c r="N468">
        <v>0.59668610455634297</v>
      </c>
      <c r="O468">
        <v>8.2313414926805795</v>
      </c>
      <c r="P468">
        <v>52.609412195568503</v>
      </c>
      <c r="Q468">
        <v>0.16512528576271901</v>
      </c>
    </row>
    <row r="469" spans="1:17" x14ac:dyDescent="0.3">
      <c r="A469" t="s">
        <v>1059</v>
      </c>
      <c r="B469" t="s">
        <v>1060</v>
      </c>
      <c r="C469" t="s">
        <v>3165</v>
      </c>
      <c r="D469" t="s">
        <v>75</v>
      </c>
      <c r="E469">
        <v>12736.188415979999</v>
      </c>
      <c r="F469">
        <v>353.75</v>
      </c>
      <c r="G469">
        <v>-21.861550137743102</v>
      </c>
      <c r="H469">
        <v>3.6832969095081398</v>
      </c>
      <c r="I469">
        <v>5.7121556158032001E-2</v>
      </c>
      <c r="J469">
        <v>3.85358394863878</v>
      </c>
      <c r="K469">
        <v>350.20826262651099</v>
      </c>
      <c r="L469">
        <v>345.89220858729402</v>
      </c>
      <c r="M469">
        <v>58.861195745926501</v>
      </c>
      <c r="N469">
        <v>0.42532295662582098</v>
      </c>
      <c r="O469">
        <v>12.508833922261401</v>
      </c>
      <c r="P469">
        <v>21.4383796773086</v>
      </c>
      <c r="Q469">
        <v>-8.2305254874565997E-2</v>
      </c>
    </row>
    <row r="470" spans="1:17" hidden="1" x14ac:dyDescent="0.3">
      <c r="A470" t="s">
        <v>1061</v>
      </c>
      <c r="B470" t="s">
        <v>1062</v>
      </c>
      <c r="C470" t="s">
        <v>3161</v>
      </c>
      <c r="D470" t="s">
        <v>51</v>
      </c>
      <c r="E470">
        <v>12717.4342304</v>
      </c>
      <c r="F470">
        <v>802.4</v>
      </c>
      <c r="G470">
        <v>-23.923481976668299</v>
      </c>
      <c r="H470">
        <v>-3.4222549276540302</v>
      </c>
      <c r="I470">
        <v>-7.7327298384194503</v>
      </c>
      <c r="J470">
        <v>-8.9944666799889905</v>
      </c>
      <c r="K470">
        <v>872.631091917959</v>
      </c>
      <c r="M470">
        <v>30.587862074076298</v>
      </c>
      <c r="N470">
        <v>0.33137134661183199</v>
      </c>
      <c r="O470">
        <v>46.547856430707803</v>
      </c>
      <c r="P470">
        <v>10.6758620689655</v>
      </c>
    </row>
    <row r="471" spans="1:17" x14ac:dyDescent="0.3">
      <c r="A471" t="s">
        <v>1063</v>
      </c>
      <c r="B471" t="s">
        <v>1064</v>
      </c>
      <c r="C471" t="s">
        <v>3159</v>
      </c>
      <c r="D471" t="s">
        <v>202</v>
      </c>
      <c r="E471">
        <v>12598.29907271</v>
      </c>
      <c r="F471">
        <v>378.95</v>
      </c>
      <c r="G471">
        <v>-12.281138728527701</v>
      </c>
      <c r="H471">
        <v>-7.8769605273977898</v>
      </c>
      <c r="I471">
        <v>-19.965380698907399</v>
      </c>
      <c r="J471">
        <v>-4.2570482218477501</v>
      </c>
      <c r="K471">
        <v>432.70913928719801</v>
      </c>
      <c r="L471">
        <v>436.031387077136</v>
      </c>
      <c r="M471">
        <v>30.381303562900399</v>
      </c>
      <c r="N471">
        <v>0.20626088792870301</v>
      </c>
      <c r="O471">
        <v>44.346219817917898</v>
      </c>
      <c r="P471">
        <v>47.854077253218797</v>
      </c>
    </row>
    <row r="472" spans="1:17" x14ac:dyDescent="0.3">
      <c r="A472" t="s">
        <v>1065</v>
      </c>
      <c r="B472" t="s">
        <v>1066</v>
      </c>
      <c r="C472" t="s">
        <v>3157</v>
      </c>
      <c r="D472" t="s">
        <v>405</v>
      </c>
      <c r="E472">
        <v>12529.87556828</v>
      </c>
      <c r="F472">
        <v>393.35</v>
      </c>
      <c r="G472">
        <v>226.66636281135101</v>
      </c>
      <c r="H472">
        <v>5.5095765995973398</v>
      </c>
      <c r="I472">
        <v>179.874665070818</v>
      </c>
      <c r="J472">
        <v>11.804098253285799</v>
      </c>
      <c r="K472">
        <v>352.37980646659901</v>
      </c>
      <c r="L472">
        <v>243.73014951794801</v>
      </c>
      <c r="M472">
        <v>62.542014059346997</v>
      </c>
      <c r="N472">
        <v>0.51290333496789298</v>
      </c>
      <c r="O472">
        <v>14.134994279903299</v>
      </c>
      <c r="P472">
        <v>276.95256348826001</v>
      </c>
      <c r="Q472">
        <v>0.14848231721043301</v>
      </c>
    </row>
    <row r="473" spans="1:17" x14ac:dyDescent="0.3">
      <c r="A473" t="s">
        <v>1067</v>
      </c>
      <c r="B473" t="s">
        <v>1068</v>
      </c>
      <c r="C473" t="s">
        <v>3162</v>
      </c>
      <c r="D473" t="s">
        <v>102</v>
      </c>
      <c r="E473">
        <v>12521.269276928901</v>
      </c>
      <c r="F473">
        <v>18.72</v>
      </c>
      <c r="G473">
        <v>7.1351334521684402</v>
      </c>
      <c r="H473">
        <v>-3.8543694182600499</v>
      </c>
      <c r="I473">
        <v>-7.0416856909293104</v>
      </c>
      <c r="J473">
        <v>-0.57368869654718302</v>
      </c>
      <c r="K473">
        <v>18.726106146014398</v>
      </c>
      <c r="L473">
        <v>17.5080507061943</v>
      </c>
      <c r="M473">
        <v>44.866793103889101</v>
      </c>
      <c r="N473">
        <v>0.91819322448116103</v>
      </c>
      <c r="O473">
        <v>28.205128205128201</v>
      </c>
      <c r="P473">
        <v>52.816326530612201</v>
      </c>
      <c r="Q473">
        <v>0.12687514903608499</v>
      </c>
    </row>
    <row r="474" spans="1:17" x14ac:dyDescent="0.3">
      <c r="A474" t="s">
        <v>1069</v>
      </c>
      <c r="B474" t="s">
        <v>1070</v>
      </c>
      <c r="C474" t="s">
        <v>3163</v>
      </c>
      <c r="D474" t="s">
        <v>199</v>
      </c>
      <c r="E474">
        <v>12469.888283</v>
      </c>
      <c r="F474">
        <v>520.79999999999995</v>
      </c>
      <c r="G474">
        <v>29.546706399403099</v>
      </c>
      <c r="H474">
        <v>-9.2614157668148707</v>
      </c>
      <c r="I474">
        <v>20.6936096724435</v>
      </c>
      <c r="J474">
        <v>6.0247879084582499</v>
      </c>
      <c r="K474">
        <v>535.31000288406699</v>
      </c>
      <c r="L474">
        <v>478.190966947155</v>
      </c>
      <c r="M474">
        <v>57.085967970124599</v>
      </c>
      <c r="N474">
        <v>0.26852303668064098</v>
      </c>
      <c r="O474">
        <v>25.192012288786401</v>
      </c>
      <c r="P474">
        <v>55.788214178881198</v>
      </c>
      <c r="Q474">
        <v>0.13375725891815099</v>
      </c>
    </row>
    <row r="475" spans="1:17" hidden="1" x14ac:dyDescent="0.3">
      <c r="A475" t="s">
        <v>1071</v>
      </c>
      <c r="B475" t="s">
        <v>1072</v>
      </c>
      <c r="C475" t="s">
        <v>3172</v>
      </c>
      <c r="D475" t="s">
        <v>220</v>
      </c>
      <c r="E475">
        <v>12414.952000654999</v>
      </c>
      <c r="F475">
        <v>13046.5</v>
      </c>
      <c r="G475">
        <v>161.763395736218</v>
      </c>
      <c r="H475">
        <v>31.8264411446571</v>
      </c>
      <c r="I475">
        <v>94.644959624162098</v>
      </c>
      <c r="J475">
        <v>15.875990004553399</v>
      </c>
      <c r="K475">
        <v>9080.4221713864499</v>
      </c>
      <c r="L475">
        <v>7372.3997033165597</v>
      </c>
      <c r="M475">
        <v>75.935095206365403</v>
      </c>
      <c r="N475">
        <v>1.8562045453834599</v>
      </c>
      <c r="O475">
        <v>1.5590388226727401</v>
      </c>
      <c r="P475">
        <v>192.32578982747</v>
      </c>
      <c r="Q475">
        <v>0.11171382713710901</v>
      </c>
    </row>
    <row r="476" spans="1:17" x14ac:dyDescent="0.3">
      <c r="A476" t="s">
        <v>1073</v>
      </c>
      <c r="B476" t="s">
        <v>1074</v>
      </c>
      <c r="C476" t="s">
        <v>3159</v>
      </c>
      <c r="D476" t="s">
        <v>128</v>
      </c>
      <c r="E476">
        <v>12385.04234744</v>
      </c>
      <c r="F476">
        <v>2002.9</v>
      </c>
      <c r="G476">
        <v>6.6117162913875296</v>
      </c>
      <c r="H476">
        <v>1.77980415217488</v>
      </c>
      <c r="I476">
        <v>12.173335536827</v>
      </c>
      <c r="J476">
        <v>1.1864303201006601</v>
      </c>
      <c r="K476">
        <v>1999.1655666192501</v>
      </c>
      <c r="L476">
        <v>1910.03456122441</v>
      </c>
      <c r="M476">
        <v>59.007470434719799</v>
      </c>
      <c r="N476">
        <v>1.5031674021102199</v>
      </c>
      <c r="O476">
        <v>24.020170752409001</v>
      </c>
      <c r="P476">
        <v>39.075790716244803</v>
      </c>
      <c r="Q476">
        <v>-4.7227046759067998E-2</v>
      </c>
    </row>
    <row r="477" spans="1:17" hidden="1" x14ac:dyDescent="0.3">
      <c r="A477" t="s">
        <v>1075</v>
      </c>
      <c r="B477" t="s">
        <v>1076</v>
      </c>
      <c r="C477" t="s">
        <v>3172</v>
      </c>
      <c r="D477" t="s">
        <v>467</v>
      </c>
      <c r="E477">
        <v>12343.1671987399</v>
      </c>
      <c r="F477">
        <v>2179</v>
      </c>
      <c r="G477">
        <v>-48.746044167751101</v>
      </c>
      <c r="H477">
        <v>-9.4433789392086602</v>
      </c>
      <c r="I477">
        <v>-32.555292029502198</v>
      </c>
      <c r="J477">
        <v>-8.0992487222426295</v>
      </c>
      <c r="M477">
        <v>24.028255452718199</v>
      </c>
      <c r="O477">
        <v>42.2670949977053</v>
      </c>
      <c r="P477">
        <v>10.8905852417302</v>
      </c>
    </row>
    <row r="478" spans="1:17" x14ac:dyDescent="0.3">
      <c r="A478" t="s">
        <v>1077</v>
      </c>
      <c r="B478" t="s">
        <v>1078</v>
      </c>
      <c r="C478" t="s">
        <v>3157</v>
      </c>
      <c r="D478" t="s">
        <v>220</v>
      </c>
      <c r="E478">
        <v>12338.362506400001</v>
      </c>
      <c r="F478">
        <v>2938.55</v>
      </c>
      <c r="G478">
        <v>137.27704581607199</v>
      </c>
      <c r="H478">
        <v>22.350507108844202</v>
      </c>
      <c r="I478">
        <v>76.507176952516701</v>
      </c>
      <c r="J478">
        <v>1.0349573999836801</v>
      </c>
      <c r="K478">
        <v>2607.2673854804498</v>
      </c>
      <c r="L478">
        <v>2034.2093935735199</v>
      </c>
      <c r="M478">
        <v>55.923974934558203</v>
      </c>
      <c r="N478">
        <v>1.79242932575101</v>
      </c>
      <c r="O478">
        <v>27.1103095063891</v>
      </c>
      <c r="P478">
        <v>168.71656531479999</v>
      </c>
      <c r="Q478">
        <v>0.18028347819635199</v>
      </c>
    </row>
    <row r="479" spans="1:17" x14ac:dyDescent="0.3">
      <c r="A479" t="s">
        <v>1079</v>
      </c>
      <c r="B479" t="s">
        <v>1080</v>
      </c>
      <c r="C479" t="s">
        <v>3167</v>
      </c>
      <c r="D479" t="s">
        <v>75</v>
      </c>
      <c r="E479">
        <v>12324.00510368</v>
      </c>
      <c r="F479">
        <v>594.20000000000005</v>
      </c>
      <c r="G479">
        <v>-42.156610901996501</v>
      </c>
      <c r="H479">
        <v>0.145178839583195</v>
      </c>
      <c r="I479">
        <v>-11.4056640966256</v>
      </c>
      <c r="J479">
        <v>4.5797984200209703</v>
      </c>
      <c r="K479">
        <v>596.43410776949895</v>
      </c>
      <c r="L479">
        <v>625.92684399331301</v>
      </c>
      <c r="M479">
        <v>58.938644835522197</v>
      </c>
      <c r="N479">
        <v>0.300052559741674</v>
      </c>
      <c r="O479">
        <v>38.673847189498403</v>
      </c>
      <c r="P479">
        <v>17.838373822508601</v>
      </c>
      <c r="Q479">
        <v>5.7638064320193E-2</v>
      </c>
    </row>
    <row r="480" spans="1:17" x14ac:dyDescent="0.3">
      <c r="A480" t="s">
        <v>1081</v>
      </c>
      <c r="B480" t="s">
        <v>1082</v>
      </c>
      <c r="C480" t="s">
        <v>3159</v>
      </c>
      <c r="D480" t="s">
        <v>986</v>
      </c>
      <c r="E480">
        <v>12265.345349775</v>
      </c>
      <c r="F480">
        <v>599</v>
      </c>
      <c r="G480">
        <v>13.897391405254799</v>
      </c>
      <c r="H480">
        <v>-5.8979165209626698</v>
      </c>
      <c r="I480">
        <v>50.380841319486599</v>
      </c>
      <c r="J480">
        <v>-8.3819917525586796</v>
      </c>
      <c r="K480">
        <v>603.246169345211</v>
      </c>
      <c r="L480">
        <v>500.91420054603702</v>
      </c>
      <c r="M480">
        <v>38.581247647809803</v>
      </c>
      <c r="N480">
        <v>0.38664509411669601</v>
      </c>
      <c r="O480">
        <v>15.4924874791318</v>
      </c>
      <c r="P480">
        <v>74.381368267831107</v>
      </c>
      <c r="Q480">
        <v>6.5890943150600997E-2</v>
      </c>
    </row>
    <row r="481" spans="1:17" x14ac:dyDescent="0.3">
      <c r="A481" t="s">
        <v>1083</v>
      </c>
      <c r="B481" t="s">
        <v>1084</v>
      </c>
      <c r="C481" t="s">
        <v>3166</v>
      </c>
      <c r="D481" t="s">
        <v>67</v>
      </c>
      <c r="E481">
        <v>12112.5</v>
      </c>
      <c r="F481">
        <v>80.81</v>
      </c>
      <c r="G481">
        <v>26.633735551656699</v>
      </c>
      <c r="H481">
        <v>-4.9065030028112</v>
      </c>
      <c r="I481">
        <v>6.2003645436255397</v>
      </c>
      <c r="J481">
        <v>2.3695280858980401</v>
      </c>
      <c r="K481">
        <v>84.871204489569806</v>
      </c>
      <c r="L481">
        <v>80.706198796467802</v>
      </c>
      <c r="M481">
        <v>57.898250042015803</v>
      </c>
      <c r="N481">
        <v>0.37457255779353799</v>
      </c>
      <c r="O481">
        <v>63.098626407622803</v>
      </c>
      <c r="P481">
        <v>61.943887775551097</v>
      </c>
      <c r="Q481">
        <v>6.9336916750931996E-2</v>
      </c>
    </row>
    <row r="482" spans="1:17" x14ac:dyDescent="0.3">
      <c r="A482" t="s">
        <v>1085</v>
      </c>
      <c r="B482" t="s">
        <v>1086</v>
      </c>
      <c r="C482" t="s">
        <v>3169</v>
      </c>
      <c r="D482" t="s">
        <v>533</v>
      </c>
      <c r="E482">
        <v>12077.2809758</v>
      </c>
      <c r="F482">
        <v>773.7</v>
      </c>
      <c r="G482">
        <v>-31.282028134921202</v>
      </c>
      <c r="H482">
        <v>-10.715276828234</v>
      </c>
      <c r="I482">
        <v>-21.071492007751601</v>
      </c>
      <c r="J482">
        <v>0.71806249702892999</v>
      </c>
      <c r="K482">
        <v>828.23448306058697</v>
      </c>
      <c r="L482">
        <v>831.06625481503397</v>
      </c>
      <c r="M482">
        <v>41.335581114348102</v>
      </c>
      <c r="N482">
        <v>0.61188115447858304</v>
      </c>
      <c r="O482">
        <v>23.691353237689</v>
      </c>
      <c r="P482">
        <v>9.1332251921856198</v>
      </c>
      <c r="Q482">
        <v>1.7338335574157999E-2</v>
      </c>
    </row>
    <row r="483" spans="1:17" hidden="1" x14ac:dyDescent="0.3">
      <c r="A483" t="s">
        <v>1087</v>
      </c>
      <c r="B483" t="s">
        <v>1088</v>
      </c>
      <c r="C483" t="s">
        <v>3172</v>
      </c>
      <c r="D483" t="s">
        <v>291</v>
      </c>
      <c r="E483">
        <v>12070.77070836</v>
      </c>
      <c r="F483">
        <v>876.2</v>
      </c>
      <c r="G483">
        <v>-14.0645393320113</v>
      </c>
      <c r="H483">
        <v>-0.309980888227677</v>
      </c>
      <c r="I483">
        <v>16.114441703085301</v>
      </c>
      <c r="J483">
        <v>2.5131600014814999</v>
      </c>
      <c r="K483">
        <v>882.61056677803299</v>
      </c>
      <c r="L483">
        <v>837.44505717983895</v>
      </c>
      <c r="M483">
        <v>55.493125373370802</v>
      </c>
      <c r="N483">
        <v>0.69586090232215203</v>
      </c>
      <c r="O483">
        <v>16.982424104085801</v>
      </c>
      <c r="P483">
        <v>35.393649076720997</v>
      </c>
      <c r="Q483">
        <v>-8.4792431295239001E-2</v>
      </c>
    </row>
    <row r="484" spans="1:17" x14ac:dyDescent="0.3">
      <c r="A484" t="s">
        <v>1089</v>
      </c>
      <c r="B484" t="s">
        <v>1090</v>
      </c>
      <c r="C484" t="s">
        <v>3163</v>
      </c>
      <c r="D484" t="s">
        <v>264</v>
      </c>
      <c r="E484">
        <v>12004.367921429999</v>
      </c>
      <c r="F484">
        <v>5018.3</v>
      </c>
      <c r="G484">
        <v>-22.0826227322131</v>
      </c>
      <c r="H484">
        <v>-19.3405056179657</v>
      </c>
      <c r="I484">
        <v>8.0951529365389394</v>
      </c>
      <c r="J484">
        <v>-0.3030224963034</v>
      </c>
      <c r="K484">
        <v>5663.2322692777298</v>
      </c>
      <c r="L484">
        <v>5225.4535818403601</v>
      </c>
      <c r="M484">
        <v>30.4717899127448</v>
      </c>
      <c r="N484">
        <v>0.54381052890321802</v>
      </c>
      <c r="O484">
        <v>41.905625410995697</v>
      </c>
      <c r="P484">
        <v>32.687299216033601</v>
      </c>
      <c r="Q484">
        <v>9.2573854497092004E-2</v>
      </c>
    </row>
    <row r="485" spans="1:17" x14ac:dyDescent="0.3">
      <c r="A485" t="s">
        <v>1091</v>
      </c>
      <c r="B485" t="s">
        <v>1092</v>
      </c>
      <c r="C485" t="s">
        <v>3162</v>
      </c>
      <c r="D485" t="s">
        <v>205</v>
      </c>
      <c r="E485">
        <v>12002.98901999</v>
      </c>
      <c r="F485">
        <v>288.25</v>
      </c>
      <c r="G485">
        <v>30.653110080464199</v>
      </c>
      <c r="H485">
        <v>0.99153624271823404</v>
      </c>
      <c r="I485">
        <v>60.308955311820299</v>
      </c>
      <c r="J485">
        <v>7.5957098942738597</v>
      </c>
      <c r="K485">
        <v>271.86857093087701</v>
      </c>
      <c r="L485">
        <v>228.86311806461799</v>
      </c>
      <c r="M485">
        <v>69.353588976853501</v>
      </c>
      <c r="N485">
        <v>0.154692728110851</v>
      </c>
      <c r="O485">
        <v>21.769297484822101</v>
      </c>
      <c r="P485">
        <v>99.550017307026593</v>
      </c>
      <c r="Q485">
        <v>0.12013337161004101</v>
      </c>
    </row>
    <row r="486" spans="1:17" x14ac:dyDescent="0.3">
      <c r="A486" t="s">
        <v>1093</v>
      </c>
      <c r="B486" t="s">
        <v>1094</v>
      </c>
      <c r="C486" t="s">
        <v>3175</v>
      </c>
      <c r="D486" t="s">
        <v>1049</v>
      </c>
      <c r="E486">
        <v>11981.015772750001</v>
      </c>
      <c r="F486">
        <v>917.65</v>
      </c>
      <c r="G486">
        <v>135.37216510788099</v>
      </c>
      <c r="H486">
        <v>31.033536084782799</v>
      </c>
      <c r="I486">
        <v>112.08384198261599</v>
      </c>
      <c r="J486">
        <v>8.3773890645276108</v>
      </c>
      <c r="K486">
        <v>773.23067506980306</v>
      </c>
      <c r="L486">
        <v>591.50788086304397</v>
      </c>
      <c r="M486">
        <v>85.492496742001407</v>
      </c>
      <c r="N486">
        <v>0.74420343686130497</v>
      </c>
      <c r="O486">
        <v>3.5253092137525099</v>
      </c>
      <c r="P486">
        <v>173.15076648310699</v>
      </c>
      <c r="Q486">
        <v>0.20378256776853099</v>
      </c>
    </row>
    <row r="487" spans="1:17" hidden="1" x14ac:dyDescent="0.3">
      <c r="A487" t="s">
        <v>1095</v>
      </c>
      <c r="B487" t="s">
        <v>1096</v>
      </c>
      <c r="C487" t="s">
        <v>3172</v>
      </c>
      <c r="D487" t="s">
        <v>94</v>
      </c>
      <c r="E487">
        <v>11906.73928512</v>
      </c>
      <c r="F487">
        <v>10290.450000000001</v>
      </c>
      <c r="G487">
        <v>6.9898815661595304</v>
      </c>
      <c r="H487">
        <v>-5.4735584144826799</v>
      </c>
      <c r="I487">
        <v>25.228289323710801</v>
      </c>
      <c r="J487">
        <v>2.1664650735423798</v>
      </c>
      <c r="K487">
        <v>10730.788487366901</v>
      </c>
      <c r="L487">
        <v>9178.2202102430692</v>
      </c>
      <c r="M487">
        <v>41.795125136537997</v>
      </c>
      <c r="N487">
        <v>0.39094136086482101</v>
      </c>
      <c r="O487">
        <v>24.270561540068702</v>
      </c>
      <c r="P487">
        <v>52.856463807727103</v>
      </c>
      <c r="Q487">
        <v>0.12830536421837099</v>
      </c>
    </row>
    <row r="488" spans="1:17" x14ac:dyDescent="0.3">
      <c r="A488" t="s">
        <v>1097</v>
      </c>
      <c r="B488" t="s">
        <v>1098</v>
      </c>
      <c r="C488" t="s">
        <v>3171</v>
      </c>
      <c r="D488" t="s">
        <v>475</v>
      </c>
      <c r="E488">
        <v>11902.23945107</v>
      </c>
      <c r="F488">
        <v>744.8</v>
      </c>
      <c r="G488">
        <v>54.493369237625799</v>
      </c>
      <c r="H488">
        <v>-2.7282839955878599</v>
      </c>
      <c r="I488">
        <v>33.849639736086402</v>
      </c>
      <c r="J488">
        <v>6.1330026470801897</v>
      </c>
      <c r="K488">
        <v>713.64381755496902</v>
      </c>
      <c r="L488">
        <v>609.87727482866899</v>
      </c>
      <c r="M488">
        <v>67.636456574953002</v>
      </c>
      <c r="N488">
        <v>0.26953250029209502</v>
      </c>
      <c r="O488">
        <v>12.379162191192201</v>
      </c>
      <c r="P488">
        <v>81.946989129107095</v>
      </c>
      <c r="Q488">
        <v>8.7629385629449993E-3</v>
      </c>
    </row>
    <row r="489" spans="1:17" x14ac:dyDescent="0.3">
      <c r="A489" t="s">
        <v>1099</v>
      </c>
      <c r="B489" t="s">
        <v>1100</v>
      </c>
      <c r="C489" t="s">
        <v>3164</v>
      </c>
      <c r="D489" t="s">
        <v>131</v>
      </c>
      <c r="E489">
        <v>11897.97</v>
      </c>
      <c r="F489">
        <v>368.5</v>
      </c>
      <c r="G489">
        <v>-9.5396024633245098</v>
      </c>
      <c r="H489">
        <v>13.428989772255299</v>
      </c>
      <c r="I489">
        <v>-18.064555472946498</v>
      </c>
      <c r="J489">
        <v>2.6018955164088902</v>
      </c>
      <c r="K489">
        <v>360.63417383706201</v>
      </c>
      <c r="L489">
        <v>367.52703874890301</v>
      </c>
      <c r="M489">
        <v>62.071122552321199</v>
      </c>
      <c r="N489">
        <v>1.1753417449733601</v>
      </c>
      <c r="O489">
        <v>37.313432835820798</v>
      </c>
      <c r="P489">
        <v>19.9934874633669</v>
      </c>
      <c r="Q489">
        <v>0.155223216814454</v>
      </c>
    </row>
    <row r="490" spans="1:17" x14ac:dyDescent="0.3">
      <c r="A490" t="s">
        <v>1101</v>
      </c>
      <c r="B490" t="s">
        <v>1102</v>
      </c>
      <c r="C490" t="s">
        <v>3175</v>
      </c>
      <c r="D490" t="s">
        <v>632</v>
      </c>
      <c r="E490">
        <v>11848.96756512</v>
      </c>
      <c r="F490">
        <v>124.91</v>
      </c>
      <c r="G490">
        <v>-77.092956121860993</v>
      </c>
      <c r="H490">
        <v>-4.8358950509715797</v>
      </c>
      <c r="I490">
        <v>-15.079520669129501</v>
      </c>
      <c r="J490">
        <v>1.2972614327994301</v>
      </c>
      <c r="K490">
        <v>129.444490155838</v>
      </c>
      <c r="L490">
        <v>154.758453743373</v>
      </c>
      <c r="M490">
        <v>50.027833437390299</v>
      </c>
      <c r="N490">
        <v>0.498226102906144</v>
      </c>
      <c r="O490">
        <v>139.93275158113801</v>
      </c>
      <c r="P490">
        <v>6.7789365703539097</v>
      </c>
      <c r="Q490">
        <v>-0.109836834683986</v>
      </c>
    </row>
    <row r="491" spans="1:17" x14ac:dyDescent="0.3">
      <c r="A491" t="s">
        <v>1103</v>
      </c>
      <c r="B491" t="s">
        <v>1104</v>
      </c>
      <c r="C491" t="s">
        <v>3156</v>
      </c>
      <c r="D491" t="s">
        <v>21</v>
      </c>
      <c r="E491">
        <v>11750.303452759999</v>
      </c>
      <c r="F491">
        <v>793.2</v>
      </c>
      <c r="G491">
        <v>-30.373954609706502</v>
      </c>
      <c r="H491">
        <v>-9.8632293686568201E-2</v>
      </c>
      <c r="I491">
        <v>-12.002879995371901</v>
      </c>
      <c r="J491">
        <v>1.8812074852465199</v>
      </c>
      <c r="K491">
        <v>789.74186212141001</v>
      </c>
      <c r="L491">
        <v>817.42276585952698</v>
      </c>
      <c r="M491">
        <v>59.6378333818123</v>
      </c>
      <c r="N491">
        <v>0.87869513984789005</v>
      </c>
      <c r="O491">
        <v>21.1548159354513</v>
      </c>
      <c r="P491">
        <v>7.0445344129554703</v>
      </c>
      <c r="Q491">
        <v>-0.12446977898837799</v>
      </c>
    </row>
    <row r="492" spans="1:17" x14ac:dyDescent="0.3">
      <c r="A492" t="s">
        <v>1105</v>
      </c>
      <c r="B492" t="s">
        <v>1106</v>
      </c>
      <c r="C492" t="s">
        <v>3157</v>
      </c>
      <c r="D492" t="s">
        <v>573</v>
      </c>
      <c r="E492">
        <v>11581.7457925</v>
      </c>
      <c r="F492">
        <v>858.55</v>
      </c>
      <c r="G492">
        <v>-11.206097010581599</v>
      </c>
      <c r="H492">
        <v>4.3389201838081997</v>
      </c>
      <c r="I492">
        <v>7.6093167698661803</v>
      </c>
      <c r="J492">
        <v>-1.42547268524218</v>
      </c>
      <c r="K492">
        <v>862.76325152635502</v>
      </c>
      <c r="L492">
        <v>822.63202035101597</v>
      </c>
      <c r="M492">
        <v>52.845122863477798</v>
      </c>
      <c r="N492">
        <v>0.82453333813575702</v>
      </c>
      <c r="O492">
        <v>10.8555122008036</v>
      </c>
      <c r="P492">
        <v>26.2573529411764</v>
      </c>
      <c r="Q492">
        <v>2.6443416029679E-2</v>
      </c>
    </row>
    <row r="493" spans="1:17" x14ac:dyDescent="0.3">
      <c r="A493" t="s">
        <v>1107</v>
      </c>
      <c r="B493" t="s">
        <v>1108</v>
      </c>
      <c r="C493" t="s">
        <v>3171</v>
      </c>
      <c r="D493" t="s">
        <v>475</v>
      </c>
      <c r="E493">
        <v>11545.7619082</v>
      </c>
      <c r="F493">
        <v>861.1</v>
      </c>
      <c r="G493">
        <v>-28.4405428277331</v>
      </c>
      <c r="H493">
        <v>-4.5441641954956697</v>
      </c>
      <c r="I493">
        <v>-4.7205999032364403</v>
      </c>
      <c r="J493">
        <v>5.4216901349829403</v>
      </c>
      <c r="K493">
        <v>890.89067822742595</v>
      </c>
      <c r="L493">
        <v>889.86846211924296</v>
      </c>
      <c r="M493">
        <v>59.244380206442102</v>
      </c>
      <c r="N493">
        <v>0.271921815148226</v>
      </c>
      <c r="O493">
        <v>24.375798397398601</v>
      </c>
      <c r="P493">
        <v>13.072024161250001</v>
      </c>
      <c r="Q493">
        <v>-2.1519049521541999E-2</v>
      </c>
    </row>
    <row r="494" spans="1:17" hidden="1" x14ac:dyDescent="0.3">
      <c r="A494" t="s">
        <v>1109</v>
      </c>
      <c r="B494" t="s">
        <v>1110</v>
      </c>
      <c r="C494" t="s">
        <v>3172</v>
      </c>
      <c r="D494" t="s">
        <v>80</v>
      </c>
      <c r="E494">
        <v>11516.9498752</v>
      </c>
      <c r="F494">
        <v>91.92</v>
      </c>
      <c r="G494">
        <v>-32.295369954277398</v>
      </c>
      <c r="H494">
        <v>6.0547215013386104</v>
      </c>
      <c r="I494">
        <v>-13.5758428635451</v>
      </c>
      <c r="J494">
        <v>2.3829636592924999</v>
      </c>
      <c r="K494">
        <v>90.419314522599606</v>
      </c>
      <c r="L494">
        <v>95.078619315971906</v>
      </c>
      <c r="M494">
        <v>13.715137464591701</v>
      </c>
      <c r="N494">
        <v>0.648027705006886</v>
      </c>
      <c r="O494">
        <v>13.1418624891209</v>
      </c>
      <c r="P494">
        <v>5.4975324228164899</v>
      </c>
    </row>
    <row r="495" spans="1:17" hidden="1" x14ac:dyDescent="0.3">
      <c r="A495" t="s">
        <v>1111</v>
      </c>
      <c r="B495" t="s">
        <v>1112</v>
      </c>
      <c r="C495" t="s">
        <v>3172</v>
      </c>
      <c r="D495" t="s">
        <v>405</v>
      </c>
      <c r="E495">
        <v>11420.192236519901</v>
      </c>
      <c r="F495">
        <v>9978.0499999999993</v>
      </c>
      <c r="G495">
        <v>-3.43451237302913</v>
      </c>
      <c r="H495">
        <v>15.172608583300301</v>
      </c>
      <c r="I495">
        <v>13.922707752076199</v>
      </c>
      <c r="J495">
        <v>1.0202924039627399</v>
      </c>
      <c r="K495">
        <v>9626.4993222898393</v>
      </c>
      <c r="L495">
        <v>8798.6790504492601</v>
      </c>
      <c r="M495">
        <v>66.512145359850294</v>
      </c>
      <c r="N495">
        <v>0.23859903262653201</v>
      </c>
      <c r="O495">
        <v>15.2419560936255</v>
      </c>
      <c r="P495">
        <v>36.704343060693198</v>
      </c>
      <c r="Q495">
        <v>0.180828326049191</v>
      </c>
    </row>
    <row r="496" spans="1:17" x14ac:dyDescent="0.3">
      <c r="A496" t="s">
        <v>1113</v>
      </c>
      <c r="B496" t="s">
        <v>1114</v>
      </c>
      <c r="C496" t="s">
        <v>3159</v>
      </c>
      <c r="D496" t="s">
        <v>128</v>
      </c>
      <c r="E496">
        <v>11321.506153005001</v>
      </c>
      <c r="F496">
        <v>1814.55</v>
      </c>
      <c r="G496">
        <v>29.733934770718001</v>
      </c>
      <c r="H496">
        <v>2.5654899003949798</v>
      </c>
      <c r="I496">
        <v>36.786756508938197</v>
      </c>
      <c r="J496">
        <v>2.6346206899612699</v>
      </c>
      <c r="K496">
        <v>1769.24060836491</v>
      </c>
      <c r="L496">
        <v>1467.3146053000801</v>
      </c>
      <c r="M496">
        <v>56.069211547395803</v>
      </c>
      <c r="N496">
        <v>0.41116037637884401</v>
      </c>
      <c r="O496">
        <v>21.242181257060899</v>
      </c>
      <c r="P496">
        <v>88.172767810847205</v>
      </c>
      <c r="Q496">
        <v>0.17893359506217099</v>
      </c>
    </row>
    <row r="497" spans="1:17" x14ac:dyDescent="0.3">
      <c r="A497" t="s">
        <v>1115</v>
      </c>
      <c r="B497" t="s">
        <v>1116</v>
      </c>
      <c r="C497" t="s">
        <v>3163</v>
      </c>
      <c r="D497" t="s">
        <v>414</v>
      </c>
      <c r="E497">
        <v>11270.00238258</v>
      </c>
      <c r="F497">
        <v>2873.7</v>
      </c>
      <c r="G497">
        <v>12.1730749514211</v>
      </c>
      <c r="H497">
        <v>-6.8805680397024602</v>
      </c>
      <c r="I497">
        <v>13.821649206679799</v>
      </c>
      <c r="J497">
        <v>-1.73296949633722</v>
      </c>
      <c r="K497">
        <v>2866.0527179988799</v>
      </c>
      <c r="L497">
        <v>2667.7520283640001</v>
      </c>
      <c r="M497">
        <v>43.044862943632999</v>
      </c>
      <c r="N497">
        <v>0.34781045896120599</v>
      </c>
      <c r="O497">
        <v>13.5469951630302</v>
      </c>
      <c r="P497">
        <v>39.432314410480302</v>
      </c>
      <c r="Q497">
        <v>8.8395305685405004E-2</v>
      </c>
    </row>
    <row r="498" spans="1:17" x14ac:dyDescent="0.3">
      <c r="A498" t="s">
        <v>1117</v>
      </c>
      <c r="B498" t="s">
        <v>1118</v>
      </c>
      <c r="C498" t="s">
        <v>3161</v>
      </c>
      <c r="D498" t="s">
        <v>243</v>
      </c>
      <c r="E498">
        <v>11230.366287479999</v>
      </c>
      <c r="F498">
        <v>2111.85</v>
      </c>
      <c r="G498">
        <v>14.3010870173744</v>
      </c>
      <c r="H498">
        <v>-0.41836723518500901</v>
      </c>
      <c r="I498">
        <v>10.2348844940185</v>
      </c>
      <c r="J498">
        <v>2.59063128900373</v>
      </c>
      <c r="K498">
        <v>2152.6034363895901</v>
      </c>
      <c r="L498">
        <v>1964.5525449133199</v>
      </c>
      <c r="M498">
        <v>59.151986179779499</v>
      </c>
      <c r="N498">
        <v>0.83948968518880396</v>
      </c>
      <c r="O498">
        <v>9.7757890001657302</v>
      </c>
      <c r="P498">
        <v>45.644827586206802</v>
      </c>
      <c r="Q498">
        <v>-6.1056292040633002E-2</v>
      </c>
    </row>
    <row r="499" spans="1:17" hidden="1" x14ac:dyDescent="0.3">
      <c r="A499" t="s">
        <v>1119</v>
      </c>
      <c r="B499" t="s">
        <v>1120</v>
      </c>
      <c r="C499" t="s">
        <v>3172</v>
      </c>
      <c r="D499" t="s">
        <v>51</v>
      </c>
      <c r="E499">
        <v>11225.585775239901</v>
      </c>
      <c r="F499">
        <v>4917.55</v>
      </c>
      <c r="G499">
        <v>-24.409322433753701</v>
      </c>
      <c r="H499">
        <v>0.12769366018700501</v>
      </c>
      <c r="I499">
        <v>-8.2185702955049393</v>
      </c>
      <c r="J499">
        <v>-0.50174270378664698</v>
      </c>
      <c r="M499">
        <v>51.811600217616501</v>
      </c>
      <c r="O499">
        <v>9.3023965185915696</v>
      </c>
      <c r="P499">
        <v>16.763424392444499</v>
      </c>
    </row>
    <row r="500" spans="1:17" x14ac:dyDescent="0.3">
      <c r="A500" t="s">
        <v>1121</v>
      </c>
      <c r="B500" t="s">
        <v>1122</v>
      </c>
      <c r="C500" t="s">
        <v>590</v>
      </c>
      <c r="D500" t="s">
        <v>590</v>
      </c>
      <c r="E500">
        <v>11211.512825457999</v>
      </c>
      <c r="F500">
        <v>22.56</v>
      </c>
      <c r="G500">
        <v>-9.5938116469979899</v>
      </c>
      <c r="H500">
        <v>-9.8372675610887494</v>
      </c>
      <c r="I500">
        <v>-22.233589808823201</v>
      </c>
      <c r="J500">
        <v>1.8282144188279501</v>
      </c>
      <c r="K500">
        <v>24.156102765177799</v>
      </c>
      <c r="L500">
        <v>25.1887485738899</v>
      </c>
      <c r="M500">
        <v>50.8713463795238</v>
      </c>
      <c r="N500">
        <v>0.31557898729232398</v>
      </c>
      <c r="O500">
        <v>73.093971631205605</v>
      </c>
      <c r="P500">
        <v>24.297520661157002</v>
      </c>
      <c r="Q500">
        <v>4.7075350084820004E-3</v>
      </c>
    </row>
    <row r="501" spans="1:17" x14ac:dyDescent="0.3">
      <c r="A501" t="s">
        <v>1123</v>
      </c>
      <c r="B501" t="s">
        <v>1124</v>
      </c>
      <c r="C501" t="s">
        <v>3165</v>
      </c>
      <c r="D501" t="s">
        <v>75</v>
      </c>
      <c r="E501">
        <v>11208.98176017</v>
      </c>
      <c r="F501">
        <v>360.25</v>
      </c>
      <c r="G501">
        <v>43.331199775481402</v>
      </c>
      <c r="H501">
        <v>1.7324512293863299</v>
      </c>
      <c r="I501">
        <v>65.025728191301994</v>
      </c>
      <c r="J501">
        <v>1.00189566948561</v>
      </c>
      <c r="K501">
        <v>357.63816979381301</v>
      </c>
      <c r="L501">
        <v>304.34224795004502</v>
      </c>
      <c r="M501">
        <v>53.206585274762602</v>
      </c>
      <c r="N501">
        <v>0.474609498776287</v>
      </c>
      <c r="O501">
        <v>6.8702290076335801</v>
      </c>
      <c r="P501">
        <v>108.78006374963699</v>
      </c>
      <c r="Q501">
        <v>6.2797092977837005E-2</v>
      </c>
    </row>
    <row r="502" spans="1:17" hidden="1" x14ac:dyDescent="0.3">
      <c r="A502" t="s">
        <v>1125</v>
      </c>
      <c r="B502" t="s">
        <v>1126</v>
      </c>
      <c r="C502" t="s">
        <v>3172</v>
      </c>
      <c r="D502" t="s">
        <v>240</v>
      </c>
      <c r="E502">
        <v>11191.5086794</v>
      </c>
      <c r="F502">
        <v>14135.7</v>
      </c>
      <c r="G502">
        <v>56.959591147243998</v>
      </c>
      <c r="H502">
        <v>3.24816825109116</v>
      </c>
      <c r="I502">
        <v>26.659340804569599</v>
      </c>
      <c r="J502">
        <v>5.3519534684075101</v>
      </c>
      <c r="K502">
        <v>12977.3902798625</v>
      </c>
      <c r="L502">
        <v>11135.7334196309</v>
      </c>
      <c r="M502">
        <v>67.338862896150502</v>
      </c>
      <c r="N502">
        <v>0.509282313031029</v>
      </c>
      <c r="O502">
        <v>5.9728205890051402</v>
      </c>
      <c r="P502">
        <v>119.328161365399</v>
      </c>
      <c r="Q502">
        <v>0.177628120315767</v>
      </c>
    </row>
    <row r="503" spans="1:17" x14ac:dyDescent="0.3">
      <c r="A503" t="s">
        <v>1127</v>
      </c>
      <c r="B503" t="s">
        <v>1128</v>
      </c>
      <c r="C503" t="s">
        <v>3157</v>
      </c>
      <c r="D503" t="s">
        <v>24</v>
      </c>
      <c r="E503">
        <v>11156.079532653001</v>
      </c>
      <c r="F503">
        <v>105.96</v>
      </c>
      <c r="G503">
        <v>-27.350882320926701</v>
      </c>
      <c r="H503">
        <v>1.14794095833133</v>
      </c>
      <c r="I503">
        <v>-26.619474359078701</v>
      </c>
      <c r="J503">
        <v>1.5378139605624599</v>
      </c>
      <c r="K503">
        <v>102.514770982111</v>
      </c>
      <c r="L503">
        <v>110.403360588795</v>
      </c>
      <c r="M503">
        <v>60.956590108551197</v>
      </c>
      <c r="N503">
        <v>1.4919985273293801</v>
      </c>
      <c r="O503">
        <v>43.922234805587003</v>
      </c>
      <c r="P503">
        <v>20.258767449778599</v>
      </c>
      <c r="Q503">
        <v>9.0798887755334998E-2</v>
      </c>
    </row>
    <row r="504" spans="1:17" x14ac:dyDescent="0.3">
      <c r="A504" t="s">
        <v>1129</v>
      </c>
      <c r="B504" t="s">
        <v>1130</v>
      </c>
      <c r="C504" t="s">
        <v>3168</v>
      </c>
      <c r="D504" t="s">
        <v>291</v>
      </c>
      <c r="E504">
        <v>11138.157723</v>
      </c>
      <c r="F504">
        <v>1575.15</v>
      </c>
      <c r="G504">
        <v>57.234154466682398</v>
      </c>
      <c r="H504">
        <v>0.34909147956194198</v>
      </c>
      <c r="I504">
        <v>58.548669958093299</v>
      </c>
      <c r="J504">
        <v>9.9278913100031794</v>
      </c>
      <c r="K504">
        <v>1587.1332714653399</v>
      </c>
      <c r="L504">
        <v>1303.40206206474</v>
      </c>
      <c r="M504">
        <v>53.054982935163402</v>
      </c>
      <c r="N504">
        <v>0.67228390659246395</v>
      </c>
      <c r="O504">
        <v>19.4140240612005</v>
      </c>
      <c r="P504">
        <v>92.091463414634106</v>
      </c>
      <c r="Q504">
        <v>4.2129702044822998E-2</v>
      </c>
    </row>
    <row r="505" spans="1:17" x14ac:dyDescent="0.3">
      <c r="A505" t="s">
        <v>1131</v>
      </c>
      <c r="B505" t="s">
        <v>1132</v>
      </c>
      <c r="C505" t="s">
        <v>3160</v>
      </c>
      <c r="D505" t="s">
        <v>46</v>
      </c>
      <c r="E505">
        <v>11102.022993869001</v>
      </c>
      <c r="F505">
        <v>193.91</v>
      </c>
      <c r="G505">
        <v>23.780410936369201</v>
      </c>
      <c r="H505">
        <v>-1.6784628031685001</v>
      </c>
      <c r="I505">
        <v>-22.053918871665001</v>
      </c>
      <c r="J505">
        <v>4.6986260728374498</v>
      </c>
      <c r="K505">
        <v>202.266061376474</v>
      </c>
      <c r="L505">
        <v>210.520776013545</v>
      </c>
      <c r="M505">
        <v>63.591791817780802</v>
      </c>
      <c r="N505">
        <v>0.684645477175026</v>
      </c>
      <c r="O505">
        <v>56.722190707029</v>
      </c>
      <c r="P505">
        <v>52.325216025137401</v>
      </c>
      <c r="Q505">
        <v>0.11422681194117699</v>
      </c>
    </row>
    <row r="506" spans="1:17" hidden="1" x14ac:dyDescent="0.3">
      <c r="A506" t="s">
        <v>1133</v>
      </c>
      <c r="B506" t="s">
        <v>1134</v>
      </c>
      <c r="C506" t="s">
        <v>3172</v>
      </c>
      <c r="D506" t="s">
        <v>117</v>
      </c>
      <c r="E506">
        <v>10999.111053680001</v>
      </c>
      <c r="F506">
        <v>658.75</v>
      </c>
      <c r="G506">
        <v>13.1756418857755</v>
      </c>
      <c r="H506">
        <v>2.0327281759656302</v>
      </c>
      <c r="I506">
        <v>6.9132089171494799</v>
      </c>
      <c r="J506">
        <v>9.2731539215301506</v>
      </c>
      <c r="K506">
        <v>667.57929975461195</v>
      </c>
      <c r="L506">
        <v>645.88116009964904</v>
      </c>
      <c r="M506">
        <v>65.799096443789196</v>
      </c>
      <c r="N506">
        <v>0.70870724435152399</v>
      </c>
      <c r="O506">
        <v>25.996204933586299</v>
      </c>
      <c r="P506">
        <v>40.7435103087276</v>
      </c>
      <c r="Q506">
        <v>0.11822595374012899</v>
      </c>
    </row>
    <row r="507" spans="1:17" x14ac:dyDescent="0.3">
      <c r="A507" t="s">
        <v>1135</v>
      </c>
      <c r="B507" t="s">
        <v>1136</v>
      </c>
      <c r="C507" t="s">
        <v>3171</v>
      </c>
      <c r="D507" t="s">
        <v>475</v>
      </c>
      <c r="E507">
        <v>10909.873707299999</v>
      </c>
      <c r="F507">
        <v>2123.65</v>
      </c>
      <c r="G507">
        <v>-27.345466252318001</v>
      </c>
      <c r="H507">
        <v>-4.6945292050882301</v>
      </c>
      <c r="I507">
        <v>-2.5345414428401201</v>
      </c>
      <c r="J507">
        <v>3.4772439041911598</v>
      </c>
      <c r="K507">
        <v>2173.04987958949</v>
      </c>
      <c r="L507">
        <v>2170.9296925666599</v>
      </c>
      <c r="M507">
        <v>52.692122858613601</v>
      </c>
      <c r="N507">
        <v>0.50539066412995404</v>
      </c>
      <c r="O507">
        <v>28.7877004214442</v>
      </c>
      <c r="P507">
        <v>17.458517699114999</v>
      </c>
      <c r="Q507">
        <v>-9.7959806828260998E-2</v>
      </c>
    </row>
    <row r="508" spans="1:17" x14ac:dyDescent="0.3">
      <c r="A508" t="s">
        <v>1137</v>
      </c>
      <c r="B508" t="s">
        <v>1138</v>
      </c>
      <c r="C508" t="s">
        <v>3167</v>
      </c>
      <c r="D508" t="s">
        <v>173</v>
      </c>
      <c r="E508">
        <v>10904.4342784</v>
      </c>
      <c r="F508">
        <v>10640.5</v>
      </c>
      <c r="G508">
        <v>77.550804636359004</v>
      </c>
      <c r="H508">
        <v>-10.2281412009851</v>
      </c>
      <c r="I508">
        <v>-0.30231098010904101</v>
      </c>
      <c r="J508">
        <v>-1.0835706565476999</v>
      </c>
      <c r="K508">
        <v>12520.1958141089</v>
      </c>
      <c r="L508">
        <v>11012.0169244673</v>
      </c>
      <c r="M508">
        <v>36.169742596040599</v>
      </c>
      <c r="N508">
        <v>2.3387617303742698</v>
      </c>
      <c r="O508">
        <v>39.091208119919102</v>
      </c>
      <c r="P508">
        <v>114.91617854978701</v>
      </c>
      <c r="Q508">
        <v>0.18707509470528499</v>
      </c>
    </row>
    <row r="509" spans="1:17" x14ac:dyDescent="0.3">
      <c r="A509" t="s">
        <v>1139</v>
      </c>
      <c r="B509" t="s">
        <v>1140</v>
      </c>
      <c r="C509" t="s">
        <v>3156</v>
      </c>
      <c r="D509" t="s">
        <v>257</v>
      </c>
      <c r="E509">
        <v>10900.5656695</v>
      </c>
      <c r="F509">
        <v>774.7</v>
      </c>
      <c r="G509">
        <v>-8.0768550224092408</v>
      </c>
      <c r="H509">
        <v>-9.42096247523207</v>
      </c>
      <c r="I509">
        <v>-33.368104059133103</v>
      </c>
      <c r="J509">
        <v>5.1234282710282297</v>
      </c>
      <c r="K509">
        <v>870.08751301675204</v>
      </c>
      <c r="L509">
        <v>912.66153520454202</v>
      </c>
      <c r="M509">
        <v>52.821350204860501</v>
      </c>
      <c r="N509">
        <v>1.44947928456445</v>
      </c>
      <c r="O509">
        <v>54.769588227701</v>
      </c>
      <c r="P509">
        <v>18.247729527589101</v>
      </c>
      <c r="Q509">
        <v>3.4556750861E-3</v>
      </c>
    </row>
    <row r="510" spans="1:17" x14ac:dyDescent="0.3">
      <c r="A510" t="s">
        <v>1141</v>
      </c>
      <c r="B510" t="s">
        <v>1142</v>
      </c>
      <c r="C510" t="s">
        <v>3167</v>
      </c>
      <c r="D510" t="s">
        <v>264</v>
      </c>
      <c r="E510">
        <v>10900.415685600001</v>
      </c>
      <c r="F510">
        <v>5433.75</v>
      </c>
      <c r="G510">
        <v>28.9257584608789</v>
      </c>
      <c r="H510">
        <v>2.99899504669576</v>
      </c>
      <c r="I510">
        <v>12.842198043561</v>
      </c>
      <c r="J510">
        <v>3.6062729614958502</v>
      </c>
      <c r="K510">
        <v>5368.7306275975498</v>
      </c>
      <c r="L510">
        <v>4742.0277558458201</v>
      </c>
      <c r="M510">
        <v>51.947020235130303</v>
      </c>
      <c r="N510">
        <v>0.70098774671809905</v>
      </c>
      <c r="O510">
        <v>10.402576489533001</v>
      </c>
      <c r="P510">
        <v>80.403386454183206</v>
      </c>
      <c r="Q510">
        <v>0.18681934235799499</v>
      </c>
    </row>
    <row r="511" spans="1:17" x14ac:dyDescent="0.3">
      <c r="A511" t="s">
        <v>1143</v>
      </c>
      <c r="B511" t="s">
        <v>1144</v>
      </c>
      <c r="C511" t="s">
        <v>3168</v>
      </c>
      <c r="D511" t="s">
        <v>467</v>
      </c>
      <c r="E511">
        <v>10877.421432375</v>
      </c>
      <c r="F511">
        <v>2259.3000000000002</v>
      </c>
      <c r="G511">
        <v>-19.6817339139909</v>
      </c>
      <c r="H511">
        <v>-10.1225110451549</v>
      </c>
      <c r="I511">
        <v>6.0086988082019204</v>
      </c>
      <c r="J511">
        <v>1.7202841038744601</v>
      </c>
      <c r="K511">
        <v>2347.2058474976602</v>
      </c>
      <c r="L511">
        <v>2167.18009976545</v>
      </c>
      <c r="M511">
        <v>38.137011772796697</v>
      </c>
      <c r="N511">
        <v>0.37645520916254999</v>
      </c>
      <c r="O511">
        <v>19.506041694330101</v>
      </c>
      <c r="P511">
        <v>37.0435521048162</v>
      </c>
      <c r="Q511">
        <v>0.183126426206492</v>
      </c>
    </row>
    <row r="512" spans="1:17" x14ac:dyDescent="0.3">
      <c r="A512" t="s">
        <v>1145</v>
      </c>
      <c r="B512" t="s">
        <v>1146</v>
      </c>
      <c r="C512" t="s">
        <v>3157</v>
      </c>
      <c r="D512" t="s">
        <v>573</v>
      </c>
      <c r="E512">
        <v>10848.532447545</v>
      </c>
      <c r="F512">
        <v>144.94999999999999</v>
      </c>
      <c r="G512">
        <v>-30.591700385826801</v>
      </c>
      <c r="H512">
        <v>-4.1189477173700704</v>
      </c>
      <c r="I512">
        <v>-19.002167321062</v>
      </c>
      <c r="J512">
        <v>2.59030514983756</v>
      </c>
      <c r="K512">
        <v>151.88135997462999</v>
      </c>
      <c r="L512">
        <v>160.40125463835801</v>
      </c>
      <c r="M512">
        <v>60.584507189590802</v>
      </c>
      <c r="N512">
        <v>0.58725422522558401</v>
      </c>
      <c r="O512">
        <v>44.392810125666401</v>
      </c>
      <c r="P512">
        <v>10.5391596125981</v>
      </c>
      <c r="Q512">
        <v>-3.0922334703759002E-2</v>
      </c>
    </row>
    <row r="513" spans="1:17" x14ac:dyDescent="0.3">
      <c r="A513" t="s">
        <v>1147</v>
      </c>
      <c r="B513" t="s">
        <v>1148</v>
      </c>
      <c r="C513" t="s">
        <v>3156</v>
      </c>
      <c r="D513" t="s">
        <v>257</v>
      </c>
      <c r="E513">
        <v>10833.089569874999</v>
      </c>
      <c r="F513">
        <v>2070</v>
      </c>
      <c r="G513">
        <v>-23.443651328517198</v>
      </c>
      <c r="H513">
        <v>-5.1933569887792901</v>
      </c>
      <c r="I513">
        <v>-1.0200937046223399</v>
      </c>
      <c r="J513">
        <v>2.61365962406876</v>
      </c>
      <c r="K513">
        <v>2066.11494764084</v>
      </c>
      <c r="L513">
        <v>2035.89786917986</v>
      </c>
      <c r="M513">
        <v>51.943007082520403</v>
      </c>
      <c r="N513">
        <v>0.70451253563500604</v>
      </c>
      <c r="O513">
        <v>32.746376811594203</v>
      </c>
      <c r="P513">
        <v>29.374999999999901</v>
      </c>
      <c r="Q513">
        <v>2.5357879034318999E-2</v>
      </c>
    </row>
    <row r="514" spans="1:17" x14ac:dyDescent="0.3">
      <c r="A514" t="s">
        <v>1149</v>
      </c>
      <c r="B514" t="s">
        <v>1150</v>
      </c>
      <c r="C514" t="s">
        <v>3167</v>
      </c>
      <c r="D514" t="s">
        <v>1151</v>
      </c>
      <c r="E514">
        <v>10832.61938118</v>
      </c>
      <c r="F514">
        <v>1138.5</v>
      </c>
      <c r="G514">
        <v>-14.247656887072999</v>
      </c>
      <c r="H514">
        <v>0.106937462577488</v>
      </c>
      <c r="I514">
        <v>14.482908749138399</v>
      </c>
      <c r="J514">
        <v>6.1481786149323501</v>
      </c>
      <c r="K514">
        <v>1143.6912798494</v>
      </c>
      <c r="L514">
        <v>1078.1357524795501</v>
      </c>
      <c r="M514">
        <v>68.140395790726402</v>
      </c>
      <c r="N514">
        <v>0.71325862806142204</v>
      </c>
      <c r="O514">
        <v>14.180939833113699</v>
      </c>
      <c r="P514">
        <v>40.002459419576901</v>
      </c>
    </row>
    <row r="515" spans="1:17" x14ac:dyDescent="0.3">
      <c r="A515" t="s">
        <v>1152</v>
      </c>
      <c r="B515" t="s">
        <v>1153</v>
      </c>
      <c r="C515" t="s">
        <v>3170</v>
      </c>
      <c r="D515" t="s">
        <v>467</v>
      </c>
      <c r="E515">
        <v>10795.973136819999</v>
      </c>
      <c r="F515">
        <v>1614.85</v>
      </c>
      <c r="G515">
        <v>18.535796261966901</v>
      </c>
      <c r="H515">
        <v>-0.45411614706577702</v>
      </c>
      <c r="I515">
        <v>14.5417050060089</v>
      </c>
      <c r="J515">
        <v>0.53284243138266796</v>
      </c>
      <c r="K515">
        <v>1717.8342327649</v>
      </c>
      <c r="L515">
        <v>1565.3001442852301</v>
      </c>
      <c r="M515">
        <v>45.441915858391198</v>
      </c>
      <c r="N515">
        <v>0.648497066118356</v>
      </c>
      <c r="O515">
        <v>47.382109793479202</v>
      </c>
      <c r="P515">
        <v>79.752060369216494</v>
      </c>
      <c r="Q515">
        <v>0.18241512785807901</v>
      </c>
    </row>
    <row r="516" spans="1:17" hidden="1" x14ac:dyDescent="0.3">
      <c r="A516" t="s">
        <v>1154</v>
      </c>
      <c r="B516" t="s">
        <v>1155</v>
      </c>
      <c r="C516" t="s">
        <v>3172</v>
      </c>
      <c r="D516" t="s">
        <v>102</v>
      </c>
      <c r="E516">
        <v>10794.855542719901</v>
      </c>
      <c r="F516">
        <v>795.65</v>
      </c>
      <c r="G516">
        <v>149.47713168553801</v>
      </c>
      <c r="H516">
        <v>3.4371919317928201</v>
      </c>
      <c r="I516">
        <v>-31.319351046585101</v>
      </c>
      <c r="J516">
        <v>9.9713119726293709</v>
      </c>
      <c r="K516">
        <v>828.16076163854495</v>
      </c>
      <c r="L516">
        <v>789.70485135970796</v>
      </c>
      <c r="M516">
        <v>58.518599205836999</v>
      </c>
      <c r="N516">
        <v>1.32001586518507</v>
      </c>
      <c r="O516">
        <v>40.514045120341798</v>
      </c>
      <c r="P516">
        <v>177.05298589751001</v>
      </c>
      <c r="Q516">
        <v>0.27112804996541701</v>
      </c>
    </row>
    <row r="517" spans="1:17" x14ac:dyDescent="0.3">
      <c r="A517" t="s">
        <v>1156</v>
      </c>
      <c r="B517" t="s">
        <v>1157</v>
      </c>
      <c r="C517" t="s">
        <v>3176</v>
      </c>
      <c r="D517" t="s">
        <v>1158</v>
      </c>
      <c r="E517">
        <v>10794.703540099999</v>
      </c>
      <c r="F517">
        <v>1724.45</v>
      </c>
      <c r="G517">
        <v>219.36839334673101</v>
      </c>
      <c r="H517">
        <v>16.859109987913499</v>
      </c>
      <c r="I517">
        <v>82.866556538757393</v>
      </c>
      <c r="J517">
        <v>1.91794904729007</v>
      </c>
      <c r="K517">
        <v>1564.2823579942601</v>
      </c>
      <c r="L517">
        <v>1187.0112933717701</v>
      </c>
      <c r="M517">
        <v>56.113599040584099</v>
      </c>
      <c r="N517">
        <v>0.60179919398169102</v>
      </c>
      <c r="O517">
        <v>10.5076981066426</v>
      </c>
      <c r="P517">
        <v>250.497967479674</v>
      </c>
      <c r="Q517">
        <v>0.19369389561091699</v>
      </c>
    </row>
    <row r="518" spans="1:17" hidden="1" x14ac:dyDescent="0.3">
      <c r="A518" t="s">
        <v>1159</v>
      </c>
      <c r="B518" t="s">
        <v>1160</v>
      </c>
      <c r="C518" t="s">
        <v>3172</v>
      </c>
      <c r="D518" t="s">
        <v>746</v>
      </c>
      <c r="E518">
        <v>10739.054693185</v>
      </c>
      <c r="F518">
        <v>114.28</v>
      </c>
      <c r="G518">
        <v>25.672568589307001</v>
      </c>
      <c r="H518">
        <v>0.538084048457804</v>
      </c>
      <c r="I518">
        <v>1.04244568719428</v>
      </c>
      <c r="J518">
        <v>1.84715167349716</v>
      </c>
      <c r="K518">
        <v>115.08105405215299</v>
      </c>
      <c r="L518">
        <v>107.53835187598</v>
      </c>
      <c r="M518">
        <v>54.041415573722702</v>
      </c>
      <c r="N518">
        <v>0.54943577971755397</v>
      </c>
      <c r="O518">
        <v>8.5054252712635598</v>
      </c>
      <c r="P518">
        <v>55.271739130434703</v>
      </c>
      <c r="Q518">
        <v>2.1133606920337E-2</v>
      </c>
    </row>
    <row r="519" spans="1:17" x14ac:dyDescent="0.3">
      <c r="A519" t="s">
        <v>1161</v>
      </c>
      <c r="B519" t="s">
        <v>1162</v>
      </c>
      <c r="C519" t="s">
        <v>3166</v>
      </c>
      <c r="D519" t="s">
        <v>1163</v>
      </c>
      <c r="E519">
        <v>10725.57205287</v>
      </c>
      <c r="F519">
        <v>716.65</v>
      </c>
      <c r="G519">
        <v>38.997614873358899</v>
      </c>
      <c r="H519">
        <v>-1.1045766171959299</v>
      </c>
      <c r="I519">
        <v>5.4297168450356201</v>
      </c>
      <c r="J519">
        <v>3.4278542503410399</v>
      </c>
      <c r="K519">
        <v>733.07272918116303</v>
      </c>
      <c r="L519">
        <v>653.449270125569</v>
      </c>
      <c r="M519">
        <v>52.459378314793803</v>
      </c>
      <c r="N519">
        <v>0.47820601058184298</v>
      </c>
      <c r="O519">
        <v>22.095862694481202</v>
      </c>
      <c r="P519">
        <v>66.546595398559106</v>
      </c>
      <c r="Q519">
        <v>-5.6283953503307997E-2</v>
      </c>
    </row>
    <row r="520" spans="1:17" x14ac:dyDescent="0.3">
      <c r="A520" t="s">
        <v>1164</v>
      </c>
      <c r="B520" t="s">
        <v>1165</v>
      </c>
      <c r="C520" t="s">
        <v>3163</v>
      </c>
      <c r="D520" t="s">
        <v>414</v>
      </c>
      <c r="E520">
        <v>10725.14385678</v>
      </c>
      <c r="F520">
        <v>385.75</v>
      </c>
      <c r="G520">
        <v>-10.938848629647101</v>
      </c>
      <c r="H520">
        <v>-1.6163283056411</v>
      </c>
      <c r="I520">
        <v>-10.4496859885225</v>
      </c>
      <c r="J520">
        <v>-0.34430971149848399</v>
      </c>
      <c r="K520">
        <v>403.87438957495198</v>
      </c>
      <c r="L520">
        <v>401.64304686298698</v>
      </c>
      <c r="M520">
        <v>47.8234991484264</v>
      </c>
      <c r="N520">
        <v>0.61374634409783602</v>
      </c>
      <c r="O520">
        <v>43.603370058327897</v>
      </c>
      <c r="P520">
        <v>16.189759036144501</v>
      </c>
      <c r="Q520">
        <v>0.11300592345652601</v>
      </c>
    </row>
    <row r="521" spans="1:17" hidden="1" x14ac:dyDescent="0.3">
      <c r="A521" t="s">
        <v>1166</v>
      </c>
      <c r="B521" t="s">
        <v>1167</v>
      </c>
      <c r="C521" t="s">
        <v>3172</v>
      </c>
      <c r="D521" t="s">
        <v>475</v>
      </c>
      <c r="E521">
        <v>10701.48506992</v>
      </c>
      <c r="F521">
        <v>3098.55</v>
      </c>
      <c r="G521">
        <v>-14.849355015791801</v>
      </c>
      <c r="H521">
        <v>6.17387942811221</v>
      </c>
      <c r="I521">
        <v>13.812521655028499</v>
      </c>
      <c r="J521">
        <v>4.2802905649130896</v>
      </c>
      <c r="K521">
        <v>2959.1894795038002</v>
      </c>
      <c r="L521">
        <v>2813.2020763824198</v>
      </c>
      <c r="M521">
        <v>61.6766386910639</v>
      </c>
      <c r="N521">
        <v>0.41972390889352301</v>
      </c>
      <c r="O521">
        <v>8.7605492891836398</v>
      </c>
      <c r="P521">
        <v>37.897196261682197</v>
      </c>
      <c r="Q521">
        <v>-3.4801588060049002E-2</v>
      </c>
    </row>
    <row r="522" spans="1:17" x14ac:dyDescent="0.3">
      <c r="A522" t="s">
        <v>1168</v>
      </c>
      <c r="B522" t="s">
        <v>1169</v>
      </c>
      <c r="C522" t="s">
        <v>3157</v>
      </c>
      <c r="D522" t="s">
        <v>515</v>
      </c>
      <c r="E522">
        <v>10634.87586</v>
      </c>
      <c r="F522">
        <v>531.9</v>
      </c>
      <c r="G522">
        <v>130.59572421054099</v>
      </c>
      <c r="H522">
        <v>15.294139788740599</v>
      </c>
      <c r="I522">
        <v>47.477304367006397</v>
      </c>
      <c r="J522">
        <v>5.5440757422861404</v>
      </c>
      <c r="K522">
        <v>472.372581443228</v>
      </c>
      <c r="L522">
        <v>380.73891434862998</v>
      </c>
      <c r="M522">
        <v>75.782910512151901</v>
      </c>
      <c r="N522">
        <v>1.0392879211066799</v>
      </c>
      <c r="O522">
        <v>1.5040421131791599</v>
      </c>
      <c r="P522">
        <v>157.57869249394599</v>
      </c>
      <c r="Q522">
        <v>0.34833209594839298</v>
      </c>
    </row>
    <row r="523" spans="1:17" hidden="1" x14ac:dyDescent="0.3">
      <c r="A523" t="s">
        <v>1170</v>
      </c>
      <c r="B523" t="s">
        <v>1171</v>
      </c>
      <c r="C523" t="s">
        <v>3172</v>
      </c>
      <c r="D523" t="s">
        <v>746</v>
      </c>
      <c r="E523">
        <v>10625.948094249999</v>
      </c>
      <c r="F523">
        <v>533.12</v>
      </c>
      <c r="G523">
        <v>-5.11127607427985</v>
      </c>
      <c r="H523">
        <v>3.9172964868978402</v>
      </c>
      <c r="I523">
        <v>-0.21120851333867699</v>
      </c>
      <c r="J523">
        <v>1.2588695679042099</v>
      </c>
      <c r="K523">
        <v>531.08645570990404</v>
      </c>
      <c r="L523">
        <v>510.58161877666998</v>
      </c>
      <c r="M523">
        <v>77.9215973242584</v>
      </c>
      <c r="N523">
        <v>0.73533312933357897</v>
      </c>
      <c r="O523">
        <v>4.8131752701080197</v>
      </c>
      <c r="P523">
        <v>20.7410427141368</v>
      </c>
      <c r="Q523">
        <v>-1.3416788414562999E-2</v>
      </c>
    </row>
    <row r="524" spans="1:17" x14ac:dyDescent="0.3">
      <c r="A524" t="s">
        <v>1172</v>
      </c>
      <c r="B524" t="s">
        <v>1173</v>
      </c>
      <c r="C524" t="s">
        <v>3170</v>
      </c>
      <c r="D524" t="s">
        <v>136</v>
      </c>
      <c r="E524">
        <v>10583.990486180001</v>
      </c>
      <c r="F524">
        <v>441.8</v>
      </c>
      <c r="G524">
        <v>178.01055384020401</v>
      </c>
      <c r="H524">
        <v>21.418584233185101</v>
      </c>
      <c r="I524">
        <v>7.0888295545685098</v>
      </c>
      <c r="J524">
        <v>8.8917229005304605</v>
      </c>
      <c r="K524">
        <v>421.85953983930301</v>
      </c>
      <c r="L524">
        <v>371.025258267656</v>
      </c>
      <c r="M524">
        <v>73.388304448201893</v>
      </c>
      <c r="N524">
        <v>1.9169935905162101</v>
      </c>
      <c r="O524">
        <v>28.9271163422363</v>
      </c>
      <c r="P524">
        <v>207.23226703755199</v>
      </c>
      <c r="Q524">
        <v>0.108830811385869</v>
      </c>
    </row>
    <row r="525" spans="1:17" x14ac:dyDescent="0.3">
      <c r="A525" t="s">
        <v>1174</v>
      </c>
      <c r="B525" t="s">
        <v>1175</v>
      </c>
      <c r="C525" t="s">
        <v>3157</v>
      </c>
      <c r="D525" t="s">
        <v>24</v>
      </c>
      <c r="E525">
        <v>10538.425475447901</v>
      </c>
      <c r="F525">
        <v>171.32</v>
      </c>
      <c r="G525">
        <v>-51.057339675875497</v>
      </c>
      <c r="H525">
        <v>-10.5670981742687</v>
      </c>
      <c r="I525">
        <v>-38.862823902311398</v>
      </c>
      <c r="J525">
        <v>-0.76468577575228502</v>
      </c>
      <c r="K525">
        <v>195.12667254002301</v>
      </c>
      <c r="L525">
        <v>222.83825952046001</v>
      </c>
      <c r="M525">
        <v>44.371103420481397</v>
      </c>
      <c r="N525">
        <v>1.1013378858602501</v>
      </c>
      <c r="O525">
        <v>75.5194956805977</v>
      </c>
      <c r="P525">
        <v>8.1565656565656397</v>
      </c>
      <c r="Q525">
        <v>-1.1826755903267001E-2</v>
      </c>
    </row>
    <row r="526" spans="1:17" x14ac:dyDescent="0.3">
      <c r="A526" t="s">
        <v>1176</v>
      </c>
      <c r="B526" t="s">
        <v>1177</v>
      </c>
      <c r="C526" t="s">
        <v>3167</v>
      </c>
      <c r="D526" t="s">
        <v>240</v>
      </c>
      <c r="E526">
        <v>10506.32256735</v>
      </c>
      <c r="F526">
        <v>534.04999999999995</v>
      </c>
      <c r="G526">
        <v>-8.4590475879300193</v>
      </c>
      <c r="H526">
        <v>-4.4375381863327004</v>
      </c>
      <c r="I526">
        <v>-21.914099109023699</v>
      </c>
      <c r="J526">
        <v>3.0518977848831899</v>
      </c>
      <c r="K526">
        <v>544.17852415555103</v>
      </c>
      <c r="L526">
        <v>546.80935372004603</v>
      </c>
      <c r="M526">
        <v>54.757739807916799</v>
      </c>
      <c r="N526">
        <v>0.28275623052444698</v>
      </c>
      <c r="O526">
        <v>32.834004306712799</v>
      </c>
      <c r="P526">
        <v>20.011235955056101</v>
      </c>
      <c r="Q526">
        <v>-8.3797476912800001E-3</v>
      </c>
    </row>
    <row r="527" spans="1:17" x14ac:dyDescent="0.3">
      <c r="A527" t="s">
        <v>1178</v>
      </c>
      <c r="B527" t="s">
        <v>1179</v>
      </c>
      <c r="C527" t="s">
        <v>3167</v>
      </c>
      <c r="D527" t="s">
        <v>472</v>
      </c>
      <c r="E527">
        <v>10439.283188216999</v>
      </c>
      <c r="F527">
        <v>167.3</v>
      </c>
      <c r="G527">
        <v>57.349849386512197</v>
      </c>
      <c r="H527">
        <v>-13.6591658206611</v>
      </c>
      <c r="I527">
        <v>-15.015298704511199</v>
      </c>
      <c r="J527">
        <v>0.25032058102042098</v>
      </c>
      <c r="K527">
        <v>190.09228777155801</v>
      </c>
      <c r="L527">
        <v>176.17516915295201</v>
      </c>
      <c r="M527">
        <v>42.0183917077239</v>
      </c>
      <c r="N527">
        <v>0.80297157990341295</v>
      </c>
      <c r="O527">
        <v>41.4225941422593</v>
      </c>
      <c r="P527">
        <v>85.476718403547594</v>
      </c>
      <c r="Q527">
        <v>0.179058102777822</v>
      </c>
    </row>
    <row r="528" spans="1:17" x14ac:dyDescent="0.3">
      <c r="A528" t="s">
        <v>1180</v>
      </c>
      <c r="B528" t="s">
        <v>1181</v>
      </c>
      <c r="C528" t="s">
        <v>3167</v>
      </c>
      <c r="D528" t="s">
        <v>264</v>
      </c>
      <c r="E528">
        <v>10431.6667352</v>
      </c>
      <c r="F528">
        <v>1627.3</v>
      </c>
      <c r="G528">
        <v>166.38723491705201</v>
      </c>
      <c r="H528">
        <v>29.739138271730301</v>
      </c>
      <c r="I528">
        <v>42.850524471464297</v>
      </c>
      <c r="J528">
        <v>3.1629101638033199</v>
      </c>
      <c r="K528">
        <v>1419.69294035589</v>
      </c>
      <c r="L528">
        <v>1158.105428569</v>
      </c>
      <c r="M528">
        <v>62.2897404004094</v>
      </c>
      <c r="N528">
        <v>2.4567399900609099</v>
      </c>
      <c r="O528">
        <v>6.6091071099366898</v>
      </c>
      <c r="P528">
        <v>198.31347387717599</v>
      </c>
    </row>
    <row r="529" spans="1:17" x14ac:dyDescent="0.3">
      <c r="A529" t="s">
        <v>1182</v>
      </c>
      <c r="B529" t="s">
        <v>1183</v>
      </c>
      <c r="C529" t="s">
        <v>3157</v>
      </c>
      <c r="D529" t="s">
        <v>573</v>
      </c>
      <c r="E529">
        <v>10408.97194614</v>
      </c>
      <c r="F529">
        <v>1142.95</v>
      </c>
      <c r="G529">
        <v>1.3949412925362601</v>
      </c>
      <c r="H529">
        <v>-3.3513944907921398</v>
      </c>
      <c r="I529">
        <v>21.6640244400288</v>
      </c>
      <c r="J529">
        <v>-2.2293705530157299</v>
      </c>
      <c r="K529">
        <v>1159.1434338489901</v>
      </c>
      <c r="L529">
        <v>1040.79041459569</v>
      </c>
      <c r="M529">
        <v>50.4562777306542</v>
      </c>
      <c r="N529">
        <v>1.06644445340766</v>
      </c>
      <c r="O529">
        <v>21.0289164005424</v>
      </c>
      <c r="P529">
        <v>47.1641022339535</v>
      </c>
      <c r="Q529">
        <v>4.4650388862970999E-2</v>
      </c>
    </row>
    <row r="530" spans="1:17" x14ac:dyDescent="0.3">
      <c r="A530" t="s">
        <v>1184</v>
      </c>
      <c r="B530" t="s">
        <v>1185</v>
      </c>
      <c r="C530" t="s">
        <v>3166</v>
      </c>
      <c r="D530" t="s">
        <v>433</v>
      </c>
      <c r="E530">
        <v>10397.56550122</v>
      </c>
      <c r="F530">
        <v>221.21</v>
      </c>
      <c r="G530">
        <v>41.128735242822401</v>
      </c>
      <c r="H530">
        <v>-6.7441182495173502</v>
      </c>
      <c r="I530">
        <v>-3.0414531260291602</v>
      </c>
      <c r="J530">
        <v>3.3913079362424599</v>
      </c>
      <c r="K530">
        <v>238.225588187358</v>
      </c>
      <c r="L530">
        <v>231.683391215293</v>
      </c>
      <c r="M530">
        <v>54.444990864631798</v>
      </c>
      <c r="N530">
        <v>0.71051141836653398</v>
      </c>
      <c r="O530">
        <v>73.681117490167694</v>
      </c>
      <c r="P530">
        <v>69.185468451242798</v>
      </c>
      <c r="Q530">
        <v>8.1410911454417006E-2</v>
      </c>
    </row>
    <row r="531" spans="1:17" x14ac:dyDescent="0.3">
      <c r="A531" t="s">
        <v>1186</v>
      </c>
      <c r="B531" t="s">
        <v>1187</v>
      </c>
      <c r="C531" t="s">
        <v>3157</v>
      </c>
      <c r="D531" t="s">
        <v>405</v>
      </c>
      <c r="E531">
        <v>10370.643459147001</v>
      </c>
      <c r="F531">
        <v>108.48</v>
      </c>
      <c r="G531">
        <v>54.6099326606424</v>
      </c>
      <c r="H531">
        <v>-6.4572470804358097</v>
      </c>
      <c r="I531">
        <v>39.792917446626298</v>
      </c>
      <c r="J531">
        <v>2.9630121989957101</v>
      </c>
      <c r="K531">
        <v>112.494089359344</v>
      </c>
      <c r="L531">
        <v>90.048731052770094</v>
      </c>
      <c r="M531">
        <v>50.926421271141102</v>
      </c>
      <c r="N531">
        <v>0.337713002373843</v>
      </c>
      <c r="O531">
        <v>34.153761061946803</v>
      </c>
      <c r="P531">
        <v>82.595522639286301</v>
      </c>
      <c r="Q531">
        <v>0.103988960716397</v>
      </c>
    </row>
    <row r="532" spans="1:17" x14ac:dyDescent="0.3">
      <c r="A532" t="s">
        <v>1188</v>
      </c>
      <c r="B532" t="s">
        <v>1189</v>
      </c>
      <c r="C532" t="s">
        <v>3156</v>
      </c>
      <c r="D532" t="s">
        <v>257</v>
      </c>
      <c r="E532">
        <v>10363.032316589901</v>
      </c>
      <c r="F532">
        <v>753.05</v>
      </c>
      <c r="G532">
        <v>-45.373157988157203</v>
      </c>
      <c r="H532">
        <v>-10.7446306835473</v>
      </c>
      <c r="I532">
        <v>-23.130121582373899</v>
      </c>
      <c r="J532">
        <v>2.6568929261166798</v>
      </c>
      <c r="K532">
        <v>839.49893272018699</v>
      </c>
      <c r="L532">
        <v>909.62060766168395</v>
      </c>
      <c r="M532">
        <v>49.5494660254924</v>
      </c>
      <c r="N532">
        <v>0.72478206924342303</v>
      </c>
      <c r="O532">
        <v>65.726047407210601</v>
      </c>
      <c r="P532">
        <v>4.7211792518425604</v>
      </c>
      <c r="Q532">
        <v>-4.6027730795962001E-2</v>
      </c>
    </row>
    <row r="533" spans="1:17" x14ac:dyDescent="0.3">
      <c r="A533" t="s">
        <v>1190</v>
      </c>
      <c r="B533" t="s">
        <v>1191</v>
      </c>
      <c r="C533" t="s">
        <v>3167</v>
      </c>
      <c r="D533" t="s">
        <v>1192</v>
      </c>
      <c r="E533">
        <v>10272.612929999999</v>
      </c>
      <c r="F533">
        <v>1130.8499999999999</v>
      </c>
      <c r="G533">
        <v>-4.3862615276364503</v>
      </c>
      <c r="H533">
        <v>1.49038987993496</v>
      </c>
      <c r="I533">
        <v>-24.744638137089499</v>
      </c>
      <c r="J533">
        <v>2.08069413027971</v>
      </c>
      <c r="K533">
        <v>1152.48088560726</v>
      </c>
      <c r="L533">
        <v>1176.21686588792</v>
      </c>
      <c r="M533">
        <v>54.482145031046201</v>
      </c>
      <c r="N533">
        <v>0.37669326177159401</v>
      </c>
      <c r="O533">
        <v>33.253747181323803</v>
      </c>
      <c r="P533">
        <v>41.082901877612102</v>
      </c>
    </row>
    <row r="534" spans="1:17" x14ac:dyDescent="0.3">
      <c r="A534" t="s">
        <v>1193</v>
      </c>
      <c r="B534" t="s">
        <v>1194</v>
      </c>
      <c r="C534" t="s">
        <v>3169</v>
      </c>
      <c r="D534" t="s">
        <v>533</v>
      </c>
      <c r="E534">
        <v>10241.915199999999</v>
      </c>
      <c r="F534">
        <v>317.89999999999998</v>
      </c>
      <c r="G534">
        <v>-2.5816128443793498</v>
      </c>
      <c r="H534">
        <v>-6.8532206725287397</v>
      </c>
      <c r="I534">
        <v>4.0059596643067303</v>
      </c>
      <c r="J534">
        <v>-1.10297356226628</v>
      </c>
      <c r="K534">
        <v>335.082788179467</v>
      </c>
      <c r="L534">
        <v>314.40466086412999</v>
      </c>
      <c r="M534">
        <v>39.372900903673298</v>
      </c>
      <c r="N534">
        <v>0.56654667822715099</v>
      </c>
      <c r="O534">
        <v>26.140295690468701</v>
      </c>
      <c r="P534">
        <v>23.217054263565799</v>
      </c>
      <c r="Q534">
        <v>1.9092950091668E-2</v>
      </c>
    </row>
    <row r="535" spans="1:17" x14ac:dyDescent="0.3">
      <c r="A535" t="s">
        <v>1195</v>
      </c>
      <c r="B535" t="s">
        <v>1196</v>
      </c>
      <c r="C535" t="s">
        <v>3168</v>
      </c>
      <c r="D535" t="s">
        <v>291</v>
      </c>
      <c r="E535">
        <v>10198.008821519999</v>
      </c>
      <c r="F535">
        <v>919.45</v>
      </c>
      <c r="G535">
        <v>-34.451950024300103</v>
      </c>
      <c r="H535">
        <v>-3.0455052589682698</v>
      </c>
      <c r="I535">
        <v>-13.314086762595</v>
      </c>
      <c r="J535">
        <v>1.74961973735493</v>
      </c>
      <c r="K535">
        <v>918.04985044856596</v>
      </c>
      <c r="L535">
        <v>970.018253225835</v>
      </c>
      <c r="M535">
        <v>60.137025667857202</v>
      </c>
      <c r="N535">
        <v>0.693000226885506</v>
      </c>
      <c r="O535">
        <v>20.724346076458701</v>
      </c>
      <c r="P535">
        <v>12.107541303420099</v>
      </c>
      <c r="Q535">
        <v>-4.2466461025712998E-2</v>
      </c>
    </row>
    <row r="536" spans="1:17" hidden="1" x14ac:dyDescent="0.3">
      <c r="A536" t="s">
        <v>1197</v>
      </c>
      <c r="B536" t="s">
        <v>1198</v>
      </c>
      <c r="C536" t="s">
        <v>3172</v>
      </c>
      <c r="D536" t="s">
        <v>91</v>
      </c>
      <c r="E536">
        <v>10091.950183544999</v>
      </c>
      <c r="F536">
        <v>742.15</v>
      </c>
      <c r="G536">
        <v>-31.143602368782702</v>
      </c>
      <c r="H536">
        <v>2.9143252986022199E-2</v>
      </c>
      <c r="I536">
        <v>-14.9528502305338</v>
      </c>
      <c r="J536">
        <v>4.0827183639259603</v>
      </c>
      <c r="M536">
        <v>60.383162777495102</v>
      </c>
      <c r="O536">
        <v>14.2626153742504</v>
      </c>
      <c r="P536">
        <v>8.9634414917045806</v>
      </c>
    </row>
    <row r="537" spans="1:17" x14ac:dyDescent="0.3">
      <c r="A537" t="s">
        <v>1199</v>
      </c>
      <c r="B537" t="s">
        <v>1200</v>
      </c>
      <c r="C537" t="s">
        <v>3161</v>
      </c>
      <c r="D537" t="s">
        <v>243</v>
      </c>
      <c r="E537">
        <v>10071.862689150001</v>
      </c>
      <c r="F537">
        <v>1025.2</v>
      </c>
      <c r="G537">
        <v>55.828887807850002</v>
      </c>
      <c r="H537">
        <v>1.64687079974562</v>
      </c>
      <c r="I537">
        <v>45.417277874759201</v>
      </c>
      <c r="J537">
        <v>0.37754864465457699</v>
      </c>
      <c r="K537">
        <v>941.42369942076095</v>
      </c>
      <c r="L537">
        <v>803.29538326011095</v>
      </c>
      <c r="M537">
        <v>55.359220382633097</v>
      </c>
      <c r="N537">
        <v>0.53629885840680203</v>
      </c>
      <c r="O537">
        <v>8.0423332032773995</v>
      </c>
      <c r="P537">
        <v>82.079744250066597</v>
      </c>
      <c r="Q537">
        <v>5.5546651914548002E-2</v>
      </c>
    </row>
    <row r="538" spans="1:17" x14ac:dyDescent="0.3">
      <c r="A538" t="s">
        <v>1201</v>
      </c>
      <c r="B538" t="s">
        <v>1202</v>
      </c>
      <c r="C538" t="s">
        <v>3169</v>
      </c>
      <c r="D538" t="s">
        <v>953</v>
      </c>
      <c r="E538">
        <v>10014.196904208</v>
      </c>
      <c r="F538">
        <v>71.25</v>
      </c>
      <c r="G538">
        <v>-3.9331405989177299</v>
      </c>
      <c r="H538">
        <v>7.5284569885459604E-2</v>
      </c>
      <c r="I538">
        <v>-9.6154403667134005</v>
      </c>
      <c r="J538">
        <v>10.020237627857499</v>
      </c>
      <c r="K538">
        <v>73.336686097504696</v>
      </c>
      <c r="L538">
        <v>73.883513031765006</v>
      </c>
      <c r="M538">
        <v>58.049630577527303</v>
      </c>
      <c r="N538">
        <v>0.77673461754145601</v>
      </c>
      <c r="O538">
        <v>33.122807017543799</v>
      </c>
      <c r="P538">
        <v>21.5870307167235</v>
      </c>
      <c r="Q538">
        <v>3.8110656001398999E-2</v>
      </c>
    </row>
    <row r="539" spans="1:17" x14ac:dyDescent="0.3">
      <c r="A539" t="s">
        <v>1203</v>
      </c>
      <c r="B539" t="s">
        <v>1204</v>
      </c>
      <c r="C539" t="s">
        <v>3160</v>
      </c>
      <c r="D539" t="s">
        <v>956</v>
      </c>
      <c r="E539">
        <v>10006.6310159</v>
      </c>
      <c r="F539">
        <v>1359.85</v>
      </c>
      <c r="G539">
        <v>58.720656843392497</v>
      </c>
      <c r="H539">
        <v>8.7255633998518007</v>
      </c>
      <c r="I539">
        <v>31.224657175951801</v>
      </c>
      <c r="J539">
        <v>3.35812124179159</v>
      </c>
      <c r="K539">
        <v>1351.37407944904</v>
      </c>
      <c r="L539">
        <v>1204.22097785097</v>
      </c>
      <c r="M539">
        <v>57.199236308938403</v>
      </c>
      <c r="N539">
        <v>0.41826733749101702</v>
      </c>
      <c r="O539">
        <v>17.0165827113284</v>
      </c>
      <c r="P539">
        <v>88.175465301321495</v>
      </c>
      <c r="Q539">
        <v>8.2327246387957007E-2</v>
      </c>
    </row>
    <row r="540" spans="1:17" x14ac:dyDescent="0.3">
      <c r="A540" t="s">
        <v>1205</v>
      </c>
      <c r="B540" t="s">
        <v>1206</v>
      </c>
      <c r="C540" t="s">
        <v>3169</v>
      </c>
      <c r="D540" t="s">
        <v>122</v>
      </c>
      <c r="E540">
        <v>9956.0910151499993</v>
      </c>
      <c r="F540">
        <v>1140.8</v>
      </c>
      <c r="G540">
        <v>34.101474930884798</v>
      </c>
      <c r="H540">
        <v>-0.44110402318044001</v>
      </c>
      <c r="I540">
        <v>2.71108295545078</v>
      </c>
      <c r="J540">
        <v>5.97022024183683</v>
      </c>
      <c r="K540">
        <v>1169.11498685064</v>
      </c>
      <c r="L540">
        <v>1062.95760065017</v>
      </c>
      <c r="M540">
        <v>58.9493060500401</v>
      </c>
      <c r="N540">
        <v>0.46023220969409701</v>
      </c>
      <c r="O540">
        <v>22.282608695652101</v>
      </c>
      <c r="P540">
        <v>63.908045977011497</v>
      </c>
      <c r="Q540">
        <v>3.9928593041635999E-2</v>
      </c>
    </row>
    <row r="541" spans="1:17" x14ac:dyDescent="0.3">
      <c r="A541" t="s">
        <v>1207</v>
      </c>
      <c r="B541" t="s">
        <v>1208</v>
      </c>
      <c r="C541" t="s">
        <v>3167</v>
      </c>
      <c r="D541" t="s">
        <v>246</v>
      </c>
      <c r="E541">
        <v>9931.8695188950005</v>
      </c>
      <c r="F541">
        <v>1653.4</v>
      </c>
      <c r="G541">
        <v>119.348427979479</v>
      </c>
      <c r="H541">
        <v>22.846111114905501</v>
      </c>
      <c r="I541">
        <v>21.066624920800301</v>
      </c>
      <c r="J541">
        <v>17.6823509336683</v>
      </c>
      <c r="K541">
        <v>1522.51074174621</v>
      </c>
      <c r="L541">
        <v>1386.3476630451701</v>
      </c>
      <c r="M541">
        <v>82.551484662432003</v>
      </c>
      <c r="N541">
        <v>2.3144887558092502</v>
      </c>
      <c r="O541">
        <v>25.8013789766541</v>
      </c>
      <c r="P541">
        <v>157.378580323785</v>
      </c>
    </row>
    <row r="542" spans="1:17" x14ac:dyDescent="0.3">
      <c r="A542" t="s">
        <v>1209</v>
      </c>
      <c r="B542" t="s">
        <v>1210</v>
      </c>
      <c r="C542" t="s">
        <v>3155</v>
      </c>
      <c r="D542" t="s">
        <v>18</v>
      </c>
      <c r="E542">
        <v>9913.0318979999993</v>
      </c>
      <c r="F542">
        <v>655.6</v>
      </c>
      <c r="G542">
        <v>-11.6418776400791</v>
      </c>
      <c r="H542">
        <v>-27.273088507532101</v>
      </c>
      <c r="I542">
        <v>-36.7096669351616</v>
      </c>
      <c r="J542">
        <v>3.09027792239231</v>
      </c>
      <c r="K542">
        <v>831.662811166697</v>
      </c>
      <c r="L542">
        <v>854.98589627824799</v>
      </c>
      <c r="M542">
        <v>35.270947996219398</v>
      </c>
      <c r="N542">
        <v>2.0266229784296801</v>
      </c>
      <c r="O542">
        <v>94.478340451494802</v>
      </c>
      <c r="P542">
        <v>15.199437708662799</v>
      </c>
      <c r="Q542">
        <v>0.15919474096458999</v>
      </c>
    </row>
    <row r="543" spans="1:17" x14ac:dyDescent="0.3">
      <c r="A543" t="s">
        <v>1211</v>
      </c>
      <c r="B543" t="s">
        <v>1212</v>
      </c>
      <c r="C543" t="s">
        <v>590</v>
      </c>
      <c r="D543" t="s">
        <v>467</v>
      </c>
      <c r="E543">
        <v>9873.7821316499994</v>
      </c>
      <c r="F543">
        <v>378.95</v>
      </c>
      <c r="G543">
        <v>63.462042273517497</v>
      </c>
      <c r="H543">
        <v>11.2169036255512</v>
      </c>
      <c r="I543">
        <v>-3.2412114361867701</v>
      </c>
      <c r="J543">
        <v>6.0385577553038203</v>
      </c>
      <c r="K543">
        <v>369.60929802935902</v>
      </c>
      <c r="L543">
        <v>338.67358279497802</v>
      </c>
      <c r="M543">
        <v>61.019984315172898</v>
      </c>
      <c r="N543">
        <v>1.16803284061032</v>
      </c>
      <c r="O543">
        <v>11.1756168359941</v>
      </c>
      <c r="P543">
        <v>90.618712273641805</v>
      </c>
      <c r="Q543">
        <v>0.123383015393877</v>
      </c>
    </row>
    <row r="544" spans="1:17" x14ac:dyDescent="0.3">
      <c r="A544" t="s">
        <v>1213</v>
      </c>
      <c r="B544" t="s">
        <v>1214</v>
      </c>
      <c r="C544" t="s">
        <v>3167</v>
      </c>
      <c r="D544" t="s">
        <v>125</v>
      </c>
      <c r="E544">
        <v>9872.6262349799999</v>
      </c>
      <c r="F544">
        <v>568.35</v>
      </c>
      <c r="G544">
        <v>-16.7471345146065</v>
      </c>
      <c r="H544">
        <v>35.470444800680198</v>
      </c>
      <c r="I544">
        <v>11.2105394853508</v>
      </c>
      <c r="J544">
        <v>11.333415004973199</v>
      </c>
      <c r="K544">
        <v>452.12919382339697</v>
      </c>
      <c r="L544">
        <v>466.52379793518298</v>
      </c>
      <c r="M544">
        <v>84.674702523536595</v>
      </c>
      <c r="N544">
        <v>4.1289904387413499</v>
      </c>
      <c r="O544">
        <v>24.078472772059399</v>
      </c>
      <c r="P544">
        <v>51.016341171781498</v>
      </c>
      <c r="Q544">
        <v>6.9259292179508006E-2</v>
      </c>
    </row>
    <row r="545" spans="1:17" x14ac:dyDescent="0.3">
      <c r="A545" t="s">
        <v>1215</v>
      </c>
      <c r="B545" t="s">
        <v>1216</v>
      </c>
      <c r="C545" t="s">
        <v>3163</v>
      </c>
      <c r="D545" t="s">
        <v>62</v>
      </c>
      <c r="E545">
        <v>9861.5756499700001</v>
      </c>
      <c r="F545">
        <v>7564.35</v>
      </c>
      <c r="G545">
        <v>72.289863868493995</v>
      </c>
      <c r="H545">
        <v>5.7952453051177599</v>
      </c>
      <c r="I545">
        <v>-26.299094913032199</v>
      </c>
      <c r="J545">
        <v>-5.23000831153173</v>
      </c>
      <c r="K545">
        <v>7343.0266139594496</v>
      </c>
      <c r="L545">
        <v>7095.0767000436299</v>
      </c>
      <c r="M545">
        <v>60.2483892395894</v>
      </c>
      <c r="N545">
        <v>1.96144508643711</v>
      </c>
      <c r="O545">
        <v>35.8722163834301</v>
      </c>
      <c r="P545">
        <v>126.95319531953101</v>
      </c>
      <c r="Q545">
        <v>0.13308532425660599</v>
      </c>
    </row>
    <row r="546" spans="1:17" x14ac:dyDescent="0.3">
      <c r="A546" t="s">
        <v>1217</v>
      </c>
      <c r="B546" t="s">
        <v>1218</v>
      </c>
      <c r="C546" t="s">
        <v>3156</v>
      </c>
      <c r="D546" t="s">
        <v>257</v>
      </c>
      <c r="E546">
        <v>9818.9920739000008</v>
      </c>
      <c r="F546">
        <v>824.9</v>
      </c>
      <c r="G546">
        <v>-1.53968644361712</v>
      </c>
      <c r="H546">
        <v>15.292302868142301</v>
      </c>
      <c r="I546">
        <v>14.5316660258826</v>
      </c>
      <c r="J546">
        <v>15.8146273691573</v>
      </c>
      <c r="K546">
        <v>751.17525985418001</v>
      </c>
      <c r="L546">
        <v>726.23303539835103</v>
      </c>
      <c r="M546">
        <v>81.777634086832606</v>
      </c>
      <c r="N546">
        <v>0.69910200722535898</v>
      </c>
      <c r="O546">
        <v>11.734755727967</v>
      </c>
      <c r="P546">
        <v>29.793092596963199</v>
      </c>
      <c r="Q546">
        <v>9.6388014050322005E-2</v>
      </c>
    </row>
    <row r="547" spans="1:17" x14ac:dyDescent="0.3">
      <c r="A547" t="s">
        <v>1219</v>
      </c>
      <c r="B547" t="s">
        <v>1220</v>
      </c>
      <c r="C547" t="s">
        <v>3170</v>
      </c>
      <c r="D547" t="s">
        <v>136</v>
      </c>
      <c r="E547">
        <v>9769.6314643999995</v>
      </c>
      <c r="F547">
        <v>1141.5999999999999</v>
      </c>
      <c r="G547">
        <v>179.001939502623</v>
      </c>
      <c r="H547">
        <v>44.831703610768301</v>
      </c>
      <c r="I547">
        <v>42.5101784632039</v>
      </c>
      <c r="J547">
        <v>11.192830417235101</v>
      </c>
      <c r="K547">
        <v>954.95759011836901</v>
      </c>
      <c r="L547">
        <v>821.54944893726201</v>
      </c>
      <c r="M547">
        <v>77.280705083953094</v>
      </c>
      <c r="N547">
        <v>1.5678187153455501</v>
      </c>
      <c r="O547">
        <v>4.6776454099509399</v>
      </c>
      <c r="P547">
        <v>214.83728626585699</v>
      </c>
      <c r="Q547">
        <v>0.157346755091827</v>
      </c>
    </row>
    <row r="548" spans="1:17" x14ac:dyDescent="0.3">
      <c r="A548" t="s">
        <v>1221</v>
      </c>
      <c r="B548" t="s">
        <v>1222</v>
      </c>
      <c r="C548" t="s">
        <v>3167</v>
      </c>
      <c r="D548" t="s">
        <v>294</v>
      </c>
      <c r="E548">
        <v>9744.8276633000005</v>
      </c>
      <c r="F548">
        <v>4063.6</v>
      </c>
      <c r="G548">
        <v>143.30744514590799</v>
      </c>
      <c r="H548">
        <v>13.010951925614499</v>
      </c>
      <c r="I548">
        <v>133.07387833255399</v>
      </c>
      <c r="J548">
        <v>11.0168230491002</v>
      </c>
      <c r="K548">
        <v>3610.8525707745798</v>
      </c>
      <c r="L548">
        <v>2641.8859668212399</v>
      </c>
      <c r="M548">
        <v>69.420825627533105</v>
      </c>
      <c r="N548">
        <v>0.52654825151379803</v>
      </c>
      <c r="O548">
        <v>6.1804803622403703</v>
      </c>
      <c r="P548">
        <v>214.78813231078999</v>
      </c>
      <c r="Q548">
        <v>0.155711171998727</v>
      </c>
    </row>
    <row r="549" spans="1:17" x14ac:dyDescent="0.3">
      <c r="A549" t="s">
        <v>1223</v>
      </c>
      <c r="B549" t="s">
        <v>1224</v>
      </c>
      <c r="C549" t="s">
        <v>3163</v>
      </c>
      <c r="D549" t="s">
        <v>199</v>
      </c>
      <c r="E549">
        <v>9743.4800533149992</v>
      </c>
      <c r="F549">
        <v>1575.25</v>
      </c>
      <c r="G549">
        <v>55.631547227591803</v>
      </c>
      <c r="H549">
        <v>-0.207333924330802</v>
      </c>
      <c r="I549">
        <v>50.162304993215997</v>
      </c>
      <c r="J549">
        <v>5.1000009010035097</v>
      </c>
      <c r="K549">
        <v>1532.79596799356</v>
      </c>
      <c r="L549">
        <v>1306.17262067395</v>
      </c>
      <c r="M549">
        <v>60.317432928048099</v>
      </c>
      <c r="N549">
        <v>0.68872823422700002</v>
      </c>
      <c r="O549">
        <v>11.6203777178225</v>
      </c>
      <c r="P549">
        <v>91.986593540523998</v>
      </c>
      <c r="Q549">
        <v>8.0599857260204993E-2</v>
      </c>
    </row>
    <row r="550" spans="1:17" hidden="1" x14ac:dyDescent="0.3">
      <c r="A550" t="s">
        <v>1225</v>
      </c>
      <c r="B550" t="s">
        <v>1226</v>
      </c>
      <c r="C550" t="s">
        <v>3172</v>
      </c>
      <c r="D550" t="s">
        <v>136</v>
      </c>
      <c r="E550">
        <v>9717.1900299270001</v>
      </c>
      <c r="F550">
        <v>294.02</v>
      </c>
      <c r="G550">
        <v>-3.21504429904736</v>
      </c>
      <c r="H550">
        <v>3.8705286776295802</v>
      </c>
      <c r="I550">
        <v>7.5752818455587896</v>
      </c>
      <c r="J550">
        <v>-1.58463970096934</v>
      </c>
      <c r="K550">
        <v>286.22468983071599</v>
      </c>
      <c r="L550">
        <v>270.38438875854098</v>
      </c>
      <c r="M550">
        <v>22.227502817667499</v>
      </c>
      <c r="N550">
        <v>1.0092190027469199</v>
      </c>
      <c r="O550">
        <v>2.0168696007074298</v>
      </c>
      <c r="P550">
        <v>26.6781559672554</v>
      </c>
    </row>
    <row r="551" spans="1:17" x14ac:dyDescent="0.3">
      <c r="A551" t="s">
        <v>1227</v>
      </c>
      <c r="B551" t="s">
        <v>1228</v>
      </c>
      <c r="C551" t="s">
        <v>3160</v>
      </c>
      <c r="D551" t="s">
        <v>46</v>
      </c>
      <c r="E551">
        <v>9679.3714204799999</v>
      </c>
      <c r="F551">
        <v>543.35</v>
      </c>
      <c r="G551">
        <v>126.10036263014401</v>
      </c>
      <c r="H551">
        <v>-11.578414469203899</v>
      </c>
      <c r="I551">
        <v>34.594715318853702</v>
      </c>
      <c r="J551">
        <v>1.0014904174188299</v>
      </c>
      <c r="K551">
        <v>550.51147215240599</v>
      </c>
      <c r="L551">
        <v>455.34012455681898</v>
      </c>
      <c r="M551">
        <v>53.5735876432881</v>
      </c>
      <c r="N551">
        <v>0.58202329063841396</v>
      </c>
      <c r="O551">
        <v>27.781356400110401</v>
      </c>
      <c r="P551">
        <v>155.63396847800499</v>
      </c>
      <c r="Q551">
        <v>0.226140622468431</v>
      </c>
    </row>
    <row r="552" spans="1:17" x14ac:dyDescent="0.3">
      <c r="A552" t="s">
        <v>1229</v>
      </c>
      <c r="B552" t="s">
        <v>1230</v>
      </c>
      <c r="C552" t="s">
        <v>3156</v>
      </c>
      <c r="D552" t="s">
        <v>21</v>
      </c>
      <c r="E552">
        <v>9662.3273718599994</v>
      </c>
      <c r="F552">
        <v>467.35</v>
      </c>
      <c r="G552">
        <v>-11.233847122222199</v>
      </c>
      <c r="H552">
        <v>4.0852855844388296</v>
      </c>
      <c r="I552">
        <v>-9.7413640613393806</v>
      </c>
      <c r="J552">
        <v>3.465079010013</v>
      </c>
      <c r="K552">
        <v>470.72935161736098</v>
      </c>
      <c r="L552">
        <v>477.49403414555798</v>
      </c>
      <c r="M552">
        <v>62.221940262500603</v>
      </c>
      <c r="N552">
        <v>0.530522962065893</v>
      </c>
      <c r="O552">
        <v>23.034128597410898</v>
      </c>
      <c r="P552">
        <v>14.715267550319099</v>
      </c>
      <c r="Q552">
        <v>-7.9491197652933998E-2</v>
      </c>
    </row>
    <row r="553" spans="1:17" hidden="1" x14ac:dyDescent="0.3">
      <c r="A553" t="s">
        <v>1231</v>
      </c>
      <c r="B553" t="s">
        <v>1232</v>
      </c>
      <c r="C553" t="s">
        <v>3172</v>
      </c>
      <c r="D553" t="s">
        <v>264</v>
      </c>
      <c r="E553">
        <v>9627.3334637000007</v>
      </c>
      <c r="F553">
        <v>6333.6</v>
      </c>
      <c r="G553">
        <v>-25.470560479084899</v>
      </c>
      <c r="H553">
        <v>4.9994899340042203</v>
      </c>
      <c r="I553">
        <v>11.492626129519699</v>
      </c>
      <c r="J553">
        <v>3.9703084795116999</v>
      </c>
      <c r="K553">
        <v>6198.7431336617001</v>
      </c>
      <c r="L553">
        <v>5858.2434373488404</v>
      </c>
      <c r="M553">
        <v>51.291530779772401</v>
      </c>
      <c r="N553">
        <v>0.59272277940709295</v>
      </c>
      <c r="O553">
        <v>10.505873436907899</v>
      </c>
      <c r="P553">
        <v>37.090909090909101</v>
      </c>
      <c r="Q553">
        <v>9.7168267098363001E-2</v>
      </c>
    </row>
    <row r="554" spans="1:17" x14ac:dyDescent="0.3">
      <c r="A554" t="s">
        <v>1233</v>
      </c>
      <c r="B554" t="s">
        <v>1234</v>
      </c>
      <c r="C554" t="s">
        <v>3159</v>
      </c>
      <c r="D554" t="s">
        <v>267</v>
      </c>
      <c r="E554">
        <v>9610.6720420000001</v>
      </c>
      <c r="F554">
        <v>701.4</v>
      </c>
      <c r="G554">
        <v>-12.5167241146639</v>
      </c>
      <c r="H554">
        <v>9.9028238966406903</v>
      </c>
      <c r="I554">
        <v>12.6975953721767</v>
      </c>
      <c r="J554">
        <v>11.260395666745801</v>
      </c>
      <c r="K554">
        <v>675.92945162463502</v>
      </c>
      <c r="L554">
        <v>646.825285610013</v>
      </c>
      <c r="M554">
        <v>76.268654814265602</v>
      </c>
      <c r="N554">
        <v>1.6783653900415401</v>
      </c>
      <c r="O554">
        <v>21.899059024807499</v>
      </c>
      <c r="P554">
        <v>27.1573604060913</v>
      </c>
      <c r="Q554">
        <v>7.4804224216190998E-2</v>
      </c>
    </row>
    <row r="555" spans="1:17" x14ac:dyDescent="0.3">
      <c r="A555" t="s">
        <v>1235</v>
      </c>
      <c r="B555" t="s">
        <v>1236</v>
      </c>
      <c r="C555" t="s">
        <v>3167</v>
      </c>
      <c r="D555" t="s">
        <v>391</v>
      </c>
      <c r="E555">
        <v>9599.0994917999997</v>
      </c>
      <c r="F555">
        <v>417</v>
      </c>
      <c r="G555">
        <v>132.39415986713101</v>
      </c>
      <c r="H555">
        <v>13.955883811244201</v>
      </c>
      <c r="I555">
        <v>44.550506208233202</v>
      </c>
      <c r="J555">
        <v>3.54901698334811</v>
      </c>
      <c r="K555">
        <v>403.26913057190802</v>
      </c>
      <c r="L555">
        <v>321.77637217403702</v>
      </c>
      <c r="M555">
        <v>55.1046564540909</v>
      </c>
      <c r="N555">
        <v>0.51878847223548796</v>
      </c>
      <c r="O555">
        <v>13.6690647482014</v>
      </c>
      <c r="P555">
        <v>160.869565217391</v>
      </c>
      <c r="Q555">
        <v>0.17785564365513901</v>
      </c>
    </row>
    <row r="556" spans="1:17" x14ac:dyDescent="0.3">
      <c r="A556" t="s">
        <v>1237</v>
      </c>
      <c r="B556" t="s">
        <v>1238</v>
      </c>
      <c r="C556" t="s">
        <v>3175</v>
      </c>
      <c r="D556" t="s">
        <v>1049</v>
      </c>
      <c r="E556">
        <v>9597.1830030500005</v>
      </c>
      <c r="F556">
        <v>512.5</v>
      </c>
      <c r="G556">
        <v>24.895507723482201</v>
      </c>
      <c r="H556">
        <v>-16.458071321466999</v>
      </c>
      <c r="I556">
        <v>10.225352588164199</v>
      </c>
      <c r="J556">
        <v>-2.6950405181356198</v>
      </c>
      <c r="K556">
        <v>534.21626398739102</v>
      </c>
      <c r="L556">
        <v>486.64131249392199</v>
      </c>
      <c r="M556">
        <v>37.713586406039703</v>
      </c>
      <c r="N556">
        <v>0.69288042953468998</v>
      </c>
      <c r="O556">
        <v>34.419512195121897</v>
      </c>
      <c r="P556">
        <v>57.2809574957802</v>
      </c>
      <c r="Q556">
        <v>1.2984562675799E-2</v>
      </c>
    </row>
    <row r="557" spans="1:17" hidden="1" x14ac:dyDescent="0.3">
      <c r="A557" t="s">
        <v>1239</v>
      </c>
      <c r="B557" t="s">
        <v>1240</v>
      </c>
      <c r="C557" t="s">
        <v>3172</v>
      </c>
      <c r="D557" t="s">
        <v>80</v>
      </c>
      <c r="E557">
        <v>9591.9028099999996</v>
      </c>
      <c r="F557">
        <v>144.44999999999999</v>
      </c>
      <c r="G557">
        <v>-19.0033083790338</v>
      </c>
      <c r="H557">
        <v>1.61581303405623</v>
      </c>
      <c r="I557">
        <v>-2.2058877266504502</v>
      </c>
      <c r="J557">
        <v>0.56965307157294598</v>
      </c>
      <c r="K557">
        <v>144.127709010562</v>
      </c>
      <c r="L557">
        <v>139.36685018589799</v>
      </c>
      <c r="M557">
        <v>19.599037825510401</v>
      </c>
      <c r="N557">
        <v>0.42469858071712902</v>
      </c>
      <c r="O557">
        <v>5.3305642090688998</v>
      </c>
      <c r="P557">
        <v>14.6428571428571</v>
      </c>
      <c r="Q557">
        <v>-1.3388827299693999E-2</v>
      </c>
    </row>
    <row r="558" spans="1:17" x14ac:dyDescent="0.3">
      <c r="A558" t="s">
        <v>1241</v>
      </c>
      <c r="B558" t="s">
        <v>1242</v>
      </c>
      <c r="C558" t="s">
        <v>3161</v>
      </c>
      <c r="D558" t="s">
        <v>51</v>
      </c>
      <c r="E558">
        <v>9578.8393769199993</v>
      </c>
      <c r="F558">
        <v>5679.85</v>
      </c>
      <c r="G558">
        <v>-13.89329301267</v>
      </c>
      <c r="H558">
        <v>10.2125257331135</v>
      </c>
      <c r="I558">
        <v>11.1034241131916</v>
      </c>
      <c r="J558">
        <v>14.0164517766604</v>
      </c>
      <c r="K558">
        <v>5255.0408481742797</v>
      </c>
      <c r="L558">
        <v>5122.3806336628004</v>
      </c>
      <c r="M558">
        <v>85.002987040337302</v>
      </c>
      <c r="N558">
        <v>2.0598651728858401</v>
      </c>
      <c r="O558">
        <v>2.7016558535876798</v>
      </c>
      <c r="P558">
        <v>22.501644541739001</v>
      </c>
      <c r="Q558">
        <v>-1.8065344173716E-2</v>
      </c>
    </row>
    <row r="559" spans="1:17" hidden="1" x14ac:dyDescent="0.3">
      <c r="A559" t="s">
        <v>1243</v>
      </c>
      <c r="B559" t="s">
        <v>1244</v>
      </c>
      <c r="C559" t="s">
        <v>3172</v>
      </c>
      <c r="D559" t="s">
        <v>75</v>
      </c>
      <c r="E559">
        <v>9573.8421515999999</v>
      </c>
      <c r="F559">
        <v>190.06</v>
      </c>
      <c r="G559">
        <v>-0.188810209803385</v>
      </c>
      <c r="H559">
        <v>-4.8142612952701596</v>
      </c>
      <c r="I559">
        <v>15.514475531367999</v>
      </c>
      <c r="J559">
        <v>-0.451377650643846</v>
      </c>
      <c r="K559">
        <v>189.58072158353201</v>
      </c>
      <c r="L559">
        <v>173.86643334810401</v>
      </c>
      <c r="M559">
        <v>46.103831345517101</v>
      </c>
      <c r="N559">
        <v>9.97891208964828E-2</v>
      </c>
      <c r="O559">
        <v>29.432810691360601</v>
      </c>
      <c r="P559">
        <v>33.845070422535201</v>
      </c>
      <c r="Q559">
        <v>2.9724925975751999E-2</v>
      </c>
    </row>
    <row r="560" spans="1:17" x14ac:dyDescent="0.3">
      <c r="A560" t="s">
        <v>1245</v>
      </c>
      <c r="B560" t="s">
        <v>1246</v>
      </c>
      <c r="C560" t="s">
        <v>3170</v>
      </c>
      <c r="D560" t="s">
        <v>136</v>
      </c>
      <c r="E560">
        <v>9493.1466063299995</v>
      </c>
      <c r="F560">
        <v>172.58</v>
      </c>
      <c r="G560">
        <v>-30.723622678407501</v>
      </c>
      <c r="H560">
        <v>-1.77953170884385</v>
      </c>
      <c r="I560">
        <v>-24.237522200075599</v>
      </c>
      <c r="J560">
        <v>7.5969399616646802</v>
      </c>
      <c r="K560">
        <v>180.51340792436099</v>
      </c>
      <c r="L560">
        <v>191.700592830408</v>
      </c>
      <c r="M560">
        <v>62.267080258904699</v>
      </c>
      <c r="N560">
        <v>0.76090996561527302</v>
      </c>
      <c r="O560">
        <v>65.082860122841495</v>
      </c>
      <c r="P560">
        <v>10.543171919036601</v>
      </c>
      <c r="Q560">
        <v>0.11533926098592399</v>
      </c>
    </row>
    <row r="561" spans="1:17" x14ac:dyDescent="0.3">
      <c r="A561" t="s">
        <v>1247</v>
      </c>
      <c r="B561" t="s">
        <v>1248</v>
      </c>
      <c r="C561" t="s">
        <v>3161</v>
      </c>
      <c r="D561" t="s">
        <v>51</v>
      </c>
      <c r="E561">
        <v>9489.4260746250002</v>
      </c>
      <c r="F561">
        <v>540.45000000000005</v>
      </c>
      <c r="G561">
        <v>16.8944016629526</v>
      </c>
      <c r="H561">
        <v>13.594275290095601</v>
      </c>
      <c r="I561">
        <v>33.550360313641598</v>
      </c>
      <c r="J561">
        <v>12.795350679021</v>
      </c>
      <c r="K561">
        <v>494.607086844489</v>
      </c>
      <c r="L561">
        <v>434.99804255953302</v>
      </c>
      <c r="M561">
        <v>73.648151636668004</v>
      </c>
      <c r="N561">
        <v>0.97454528016630404</v>
      </c>
      <c r="O561">
        <v>5.0976038486446296</v>
      </c>
      <c r="P561">
        <v>69.154929577464799</v>
      </c>
    </row>
    <row r="562" spans="1:17" x14ac:dyDescent="0.3">
      <c r="A562" t="s">
        <v>1249</v>
      </c>
      <c r="B562" t="s">
        <v>1250</v>
      </c>
      <c r="C562" t="s">
        <v>3158</v>
      </c>
      <c r="D562" t="s">
        <v>21</v>
      </c>
      <c r="E562">
        <v>9472.4229501649897</v>
      </c>
      <c r="F562">
        <v>1494.95</v>
      </c>
      <c r="G562">
        <v>-28.791952027091501</v>
      </c>
      <c r="H562">
        <v>-0.77394915163321698</v>
      </c>
      <c r="I562">
        <v>-5.87930228841745</v>
      </c>
      <c r="J562">
        <v>-1.12505275647817</v>
      </c>
      <c r="K562">
        <v>1555.90762917796</v>
      </c>
      <c r="L562">
        <v>1573.1071097209899</v>
      </c>
      <c r="M562">
        <v>38.844459797785802</v>
      </c>
      <c r="N562">
        <v>0.82153616783240802</v>
      </c>
      <c r="O562">
        <v>29.934111508746099</v>
      </c>
      <c r="P562">
        <v>7.8568594206558302</v>
      </c>
      <c r="Q562">
        <v>-6.2110449959665998E-2</v>
      </c>
    </row>
    <row r="563" spans="1:17" x14ac:dyDescent="0.3">
      <c r="A563" t="s">
        <v>1251</v>
      </c>
      <c r="B563" t="s">
        <v>1252</v>
      </c>
      <c r="C563" t="s">
        <v>3166</v>
      </c>
      <c r="D563" t="s">
        <v>83</v>
      </c>
      <c r="E563">
        <v>9452.7005602299996</v>
      </c>
      <c r="F563">
        <v>189.33</v>
      </c>
      <c r="G563">
        <v>26.586608583419402</v>
      </c>
      <c r="H563">
        <v>-6.8784087456896303</v>
      </c>
      <c r="I563">
        <v>-14.5914098488851</v>
      </c>
      <c r="J563">
        <v>-0.158988700863296</v>
      </c>
      <c r="K563">
        <v>208.84622590600301</v>
      </c>
      <c r="L563">
        <v>200.71236302142901</v>
      </c>
      <c r="M563">
        <v>41.177791318093</v>
      </c>
      <c r="N563">
        <v>0.46775254341634098</v>
      </c>
      <c r="O563">
        <v>32.409021285586</v>
      </c>
      <c r="P563">
        <v>51.585268214571599</v>
      </c>
      <c r="Q563">
        <v>6.6155107242245006E-2</v>
      </c>
    </row>
    <row r="564" spans="1:17" hidden="1" x14ac:dyDescent="0.3">
      <c r="A564" t="s">
        <v>1253</v>
      </c>
      <c r="B564" t="s">
        <v>1254</v>
      </c>
      <c r="C564" t="s">
        <v>3172</v>
      </c>
      <c r="D564" t="s">
        <v>1255</v>
      </c>
      <c r="E564">
        <v>9435.9825347999395</v>
      </c>
      <c r="F564">
        <v>633.9</v>
      </c>
      <c r="G564">
        <v>1.78060404106495</v>
      </c>
      <c r="H564">
        <v>7.5148047009695196</v>
      </c>
      <c r="I564">
        <v>32.424201586885196</v>
      </c>
      <c r="J564">
        <v>5.6967757796791698</v>
      </c>
      <c r="K564">
        <v>551.753859494464</v>
      </c>
      <c r="L564">
        <v>507.23424688828499</v>
      </c>
      <c r="M564">
        <v>64.373065018610703</v>
      </c>
      <c r="N564">
        <v>0.86177308991597601</v>
      </c>
      <c r="O564">
        <v>1.59331124783088</v>
      </c>
      <c r="P564">
        <v>59.6122371899786</v>
      </c>
    </row>
    <row r="565" spans="1:17" x14ac:dyDescent="0.3">
      <c r="A565" t="s">
        <v>1256</v>
      </c>
      <c r="B565" t="s">
        <v>1257</v>
      </c>
      <c r="C565" t="s">
        <v>3165</v>
      </c>
      <c r="D565" t="s">
        <v>75</v>
      </c>
      <c r="E565">
        <v>9411.8402290100003</v>
      </c>
      <c r="F565">
        <v>775.65</v>
      </c>
      <c r="G565">
        <v>-24.430857633955299</v>
      </c>
      <c r="H565">
        <v>3.5049159444071898</v>
      </c>
      <c r="I565">
        <v>-10.8407840319505</v>
      </c>
      <c r="J565">
        <v>-0.54703134693363098</v>
      </c>
      <c r="K565">
        <v>799.26305041963303</v>
      </c>
      <c r="L565">
        <v>808.13953625846295</v>
      </c>
      <c r="M565">
        <v>49.293816131035904</v>
      </c>
      <c r="N565">
        <v>1.01240783368662</v>
      </c>
      <c r="O565">
        <v>28.911235737768301</v>
      </c>
      <c r="P565">
        <v>9.3620021149101103</v>
      </c>
      <c r="Q565">
        <v>1.6008589612116E-2</v>
      </c>
    </row>
    <row r="566" spans="1:17" x14ac:dyDescent="0.3">
      <c r="A566" t="s">
        <v>1258</v>
      </c>
      <c r="B566" t="s">
        <v>1259</v>
      </c>
      <c r="C566" t="s">
        <v>3169</v>
      </c>
      <c r="D566" t="s">
        <v>276</v>
      </c>
      <c r="E566">
        <v>9405.8613714170006</v>
      </c>
      <c r="F566">
        <v>118.41</v>
      </c>
      <c r="G566">
        <v>-22.881579032542</v>
      </c>
      <c r="H566">
        <v>3.1686744302615</v>
      </c>
      <c r="I566">
        <v>-29.486081306056601</v>
      </c>
      <c r="J566">
        <v>3.0338062920864299</v>
      </c>
      <c r="K566">
        <v>123.15613486172199</v>
      </c>
      <c r="L566">
        <v>128.80695136017599</v>
      </c>
      <c r="M566">
        <v>53.202563055707301</v>
      </c>
      <c r="N566">
        <v>0.43668573159143897</v>
      </c>
      <c r="O566">
        <v>33.434676125327201</v>
      </c>
      <c r="P566">
        <v>5.9123434704829902</v>
      </c>
      <c r="Q566">
        <v>9.4284082941624006E-2</v>
      </c>
    </row>
    <row r="567" spans="1:17" hidden="1" x14ac:dyDescent="0.3">
      <c r="A567" t="s">
        <v>1260</v>
      </c>
      <c r="B567" t="s">
        <v>1261</v>
      </c>
      <c r="C567" t="s">
        <v>3172</v>
      </c>
      <c r="D567" t="s">
        <v>21</v>
      </c>
      <c r="E567">
        <v>9359.0323349999999</v>
      </c>
      <c r="F567">
        <v>1663.75</v>
      </c>
      <c r="G567">
        <v>66.479350777030504</v>
      </c>
      <c r="H567">
        <v>9.6124865976475604</v>
      </c>
      <c r="I567">
        <v>25.382156746505199</v>
      </c>
      <c r="J567">
        <v>3.450970902631</v>
      </c>
      <c r="K567">
        <v>1663.71891170816</v>
      </c>
      <c r="L567">
        <v>1415.19402244302</v>
      </c>
      <c r="M567">
        <v>58.243516412984803</v>
      </c>
      <c r="N567">
        <v>0.56825296458116903</v>
      </c>
      <c r="O567">
        <v>19.714500375657401</v>
      </c>
      <c r="P567">
        <v>98.000654547618296</v>
      </c>
      <c r="Q567">
        <v>0.247727921112431</v>
      </c>
    </row>
    <row r="568" spans="1:17" x14ac:dyDescent="0.3">
      <c r="A568" t="s">
        <v>1262</v>
      </c>
      <c r="B568" t="s">
        <v>1263</v>
      </c>
      <c r="C568" t="s">
        <v>3160</v>
      </c>
      <c r="D568" t="s">
        <v>46</v>
      </c>
      <c r="E568">
        <v>9350.0441146199992</v>
      </c>
      <c r="F568">
        <v>2923.5</v>
      </c>
      <c r="G568">
        <v>33.560003977745602</v>
      </c>
      <c r="H568">
        <v>-4.8173242552425899</v>
      </c>
      <c r="I568">
        <v>8.7973642905867298</v>
      </c>
      <c r="J568">
        <v>3.5317791409801602</v>
      </c>
      <c r="K568">
        <v>3051.8370772452099</v>
      </c>
      <c r="L568">
        <v>2754.15369186814</v>
      </c>
      <c r="M568">
        <v>49.188608768885601</v>
      </c>
      <c r="N568">
        <v>0.29862190082968398</v>
      </c>
      <c r="O568">
        <v>27.415768770309501</v>
      </c>
      <c r="P568">
        <v>61.519337016574497</v>
      </c>
      <c r="Q568">
        <v>0.201446620046562</v>
      </c>
    </row>
    <row r="569" spans="1:17" x14ac:dyDescent="0.3">
      <c r="A569" t="s">
        <v>1264</v>
      </c>
      <c r="B569" t="s">
        <v>1265</v>
      </c>
      <c r="C569" t="s">
        <v>3159</v>
      </c>
      <c r="D569" t="s">
        <v>986</v>
      </c>
      <c r="E569">
        <v>9331.2991648320003</v>
      </c>
      <c r="F569">
        <v>43.11</v>
      </c>
      <c r="G569">
        <v>-42.109645566772699</v>
      </c>
      <c r="H569">
        <v>-11.701332172248501</v>
      </c>
      <c r="I569">
        <v>-7.1890016176725897</v>
      </c>
      <c r="J569">
        <v>3.27490566634803</v>
      </c>
      <c r="K569">
        <v>45.4919505430274</v>
      </c>
      <c r="L569">
        <v>46.496073868620201</v>
      </c>
      <c r="M569">
        <v>55.486453893695803</v>
      </c>
      <c r="N569">
        <v>0.44932149934403998</v>
      </c>
      <c r="O569">
        <v>31.060078868011999</v>
      </c>
      <c r="P569">
        <v>17.948016415868601</v>
      </c>
      <c r="Q569">
        <v>4.6333418202132E-2</v>
      </c>
    </row>
    <row r="570" spans="1:17" x14ac:dyDescent="0.3">
      <c r="A570" t="s">
        <v>1266</v>
      </c>
      <c r="B570" t="s">
        <v>1267</v>
      </c>
      <c r="C570" t="s">
        <v>3171</v>
      </c>
      <c r="D570" t="s">
        <v>294</v>
      </c>
      <c r="E570">
        <v>9325.4316220799992</v>
      </c>
      <c r="F570">
        <v>2172.75</v>
      </c>
      <c r="G570">
        <v>107.32400978238999</v>
      </c>
      <c r="H570">
        <v>-0.22318667757111599</v>
      </c>
      <c r="I570">
        <v>58.648802048275101</v>
      </c>
      <c r="J570">
        <v>4.9517332023760199</v>
      </c>
      <c r="K570">
        <v>2055.5394080992</v>
      </c>
      <c r="L570">
        <v>1640.87262506305</v>
      </c>
      <c r="M570">
        <v>58.942793206546398</v>
      </c>
      <c r="N570">
        <v>0.40456661410417999</v>
      </c>
      <c r="O570">
        <v>10.769761822574999</v>
      </c>
      <c r="P570">
        <v>144.651503209098</v>
      </c>
      <c r="Q570">
        <v>0.103060714814696</v>
      </c>
    </row>
    <row r="571" spans="1:17" x14ac:dyDescent="0.3">
      <c r="A571" t="s">
        <v>1268</v>
      </c>
      <c r="B571" t="s">
        <v>1269</v>
      </c>
      <c r="C571" t="s">
        <v>3168</v>
      </c>
      <c r="D571" t="s">
        <v>467</v>
      </c>
      <c r="E571">
        <v>9310.0689741149999</v>
      </c>
      <c r="F571">
        <v>314.35000000000002</v>
      </c>
      <c r="G571">
        <v>-6.8072344246970697</v>
      </c>
      <c r="H571">
        <v>-5.6200922891661396</v>
      </c>
      <c r="I571">
        <v>21.660531144903601</v>
      </c>
      <c r="J571">
        <v>6.0411328919393901</v>
      </c>
      <c r="K571">
        <v>303.812343542191</v>
      </c>
      <c r="L571">
        <v>292.35877398511002</v>
      </c>
      <c r="M571">
        <v>60.576436852283599</v>
      </c>
      <c r="N571">
        <v>0.47116962031145698</v>
      </c>
      <c r="O571">
        <v>18.307618896134802</v>
      </c>
      <c r="P571">
        <v>47.582159624413102</v>
      </c>
      <c r="Q571">
        <v>-5.1147394224721997E-2</v>
      </c>
    </row>
    <row r="572" spans="1:17" x14ac:dyDescent="0.3">
      <c r="A572" t="s">
        <v>1270</v>
      </c>
      <c r="B572" t="s">
        <v>1271</v>
      </c>
      <c r="C572" t="s">
        <v>3168</v>
      </c>
      <c r="D572" t="s">
        <v>801</v>
      </c>
      <c r="E572">
        <v>9301.9817387250005</v>
      </c>
      <c r="F572">
        <v>7207.3</v>
      </c>
      <c r="G572">
        <v>-40.241408741484101</v>
      </c>
      <c r="H572">
        <v>-7.6559090824423501</v>
      </c>
      <c r="I572">
        <v>-2.8494527402336098</v>
      </c>
      <c r="J572">
        <v>0.86711538860588799</v>
      </c>
      <c r="K572">
        <v>7898.5598740079104</v>
      </c>
      <c r="L572">
        <v>8099.4529922390202</v>
      </c>
      <c r="M572">
        <v>42.171285086164097</v>
      </c>
      <c r="N572">
        <v>0.50043668333263802</v>
      </c>
      <c r="O572">
        <v>49.708628751404802</v>
      </c>
      <c r="P572">
        <v>9.34731156693773</v>
      </c>
      <c r="Q572">
        <v>2.0532260061217E-2</v>
      </c>
    </row>
    <row r="573" spans="1:17" hidden="1" x14ac:dyDescent="0.3">
      <c r="A573" t="s">
        <v>1272</v>
      </c>
      <c r="B573" t="s">
        <v>1273</v>
      </c>
      <c r="C573" t="s">
        <v>3172</v>
      </c>
      <c r="D573" t="s">
        <v>136</v>
      </c>
      <c r="E573">
        <v>9283.6860189500003</v>
      </c>
      <c r="F573">
        <v>737.85</v>
      </c>
      <c r="G573">
        <v>13.142742716948201</v>
      </c>
      <c r="H573">
        <v>6.75431286687851</v>
      </c>
      <c r="I573">
        <v>2.4748199576948902</v>
      </c>
      <c r="J573">
        <v>2.8539195611193202</v>
      </c>
      <c r="K573">
        <v>713.85188513835203</v>
      </c>
      <c r="L573">
        <v>684.00460671117605</v>
      </c>
      <c r="M573">
        <v>67.527457430881299</v>
      </c>
      <c r="N573">
        <v>0.33590893114688097</v>
      </c>
      <c r="O573">
        <v>7.1152673307582903</v>
      </c>
      <c r="P573">
        <v>39.072660446706202</v>
      </c>
    </row>
    <row r="574" spans="1:17" x14ac:dyDescent="0.3">
      <c r="A574" t="s">
        <v>1274</v>
      </c>
      <c r="B574" t="s">
        <v>1275</v>
      </c>
      <c r="C574" t="s">
        <v>3168</v>
      </c>
      <c r="D574" t="s">
        <v>1276</v>
      </c>
      <c r="E574">
        <v>9280.5789745799993</v>
      </c>
      <c r="F574">
        <v>858.8</v>
      </c>
      <c r="G574">
        <v>-44.688399510091799</v>
      </c>
      <c r="H574">
        <v>-3.28347107076568</v>
      </c>
      <c r="I574">
        <v>-13.0722744555346</v>
      </c>
      <c r="J574">
        <v>5.04323809296009</v>
      </c>
      <c r="K574">
        <v>889.24387120532003</v>
      </c>
      <c r="L574">
        <v>965.22235696803398</v>
      </c>
      <c r="M574">
        <v>50.659519982702399</v>
      </c>
      <c r="N574">
        <v>0.84264543170119099</v>
      </c>
      <c r="O574">
        <v>51.0246856078248</v>
      </c>
      <c r="P574">
        <v>6.9489414694894096</v>
      </c>
      <c r="Q574">
        <v>-0.12667450899042401</v>
      </c>
    </row>
    <row r="575" spans="1:17" x14ac:dyDescent="0.3">
      <c r="A575" t="s">
        <v>1277</v>
      </c>
      <c r="B575" t="s">
        <v>1278</v>
      </c>
      <c r="C575" t="s">
        <v>3169</v>
      </c>
      <c r="D575" t="s">
        <v>916</v>
      </c>
      <c r="E575">
        <v>9273.965525308</v>
      </c>
      <c r="F575">
        <v>196.97</v>
      </c>
      <c r="G575">
        <v>14.999182997668299</v>
      </c>
      <c r="H575">
        <v>3.6658618895330899</v>
      </c>
      <c r="I575">
        <v>-11.7139455339208</v>
      </c>
      <c r="J575">
        <v>4.6024560275196196</v>
      </c>
      <c r="K575">
        <v>199.799067103591</v>
      </c>
      <c r="L575">
        <v>194.04007084166</v>
      </c>
      <c r="M575">
        <v>62.821093594948401</v>
      </c>
      <c r="N575">
        <v>0.51307361770761795</v>
      </c>
      <c r="O575">
        <v>34.030563029903</v>
      </c>
      <c r="P575">
        <v>46.228656273199697</v>
      </c>
      <c r="Q575">
        <v>0.108534435073621</v>
      </c>
    </row>
    <row r="576" spans="1:17" hidden="1" x14ac:dyDescent="0.3">
      <c r="A576" t="s">
        <v>1279</v>
      </c>
      <c r="B576" t="s">
        <v>1280</v>
      </c>
      <c r="C576" t="s">
        <v>3172</v>
      </c>
      <c r="D576" t="s">
        <v>237</v>
      </c>
      <c r="E576">
        <v>9273.7900564049996</v>
      </c>
      <c r="F576">
        <v>330.25</v>
      </c>
      <c r="G576">
        <v>-20.810983007520701</v>
      </c>
      <c r="H576">
        <v>3.9830695273027801</v>
      </c>
      <c r="I576">
        <v>-4.6202308692719303</v>
      </c>
      <c r="J576">
        <v>1.12251622070098</v>
      </c>
      <c r="K576">
        <v>327.53922362631198</v>
      </c>
      <c r="M576">
        <v>57.070707501603898</v>
      </c>
      <c r="N576">
        <v>0.91391040117580302</v>
      </c>
      <c r="O576">
        <v>12.763058289174801</v>
      </c>
      <c r="P576">
        <v>17.089168587129901</v>
      </c>
    </row>
    <row r="577" spans="1:17" hidden="1" x14ac:dyDescent="0.3">
      <c r="A577" t="s">
        <v>1281</v>
      </c>
      <c r="B577" t="s">
        <v>1282</v>
      </c>
      <c r="C577" t="s">
        <v>3172</v>
      </c>
      <c r="D577" t="s">
        <v>433</v>
      </c>
      <c r="E577">
        <v>9252.4672575999994</v>
      </c>
      <c r="F577">
        <v>1220.6500000000001</v>
      </c>
      <c r="G577">
        <v>12.7492550696109</v>
      </c>
      <c r="H577">
        <v>14.438638333192801</v>
      </c>
      <c r="I577">
        <v>30.5844621179507</v>
      </c>
      <c r="J577">
        <v>12.943090394904299</v>
      </c>
      <c r="K577">
        <v>1075.22442950661</v>
      </c>
      <c r="L577">
        <v>969.17855438288996</v>
      </c>
      <c r="M577">
        <v>80.295370690457503</v>
      </c>
      <c r="N577">
        <v>2.1102585097566302</v>
      </c>
      <c r="O577">
        <v>1.9456846761971101</v>
      </c>
      <c r="P577">
        <v>61.110011218900503</v>
      </c>
      <c r="Q577">
        <v>5.6360823568119001E-2</v>
      </c>
    </row>
    <row r="578" spans="1:17" x14ac:dyDescent="0.3">
      <c r="A578" t="s">
        <v>1283</v>
      </c>
      <c r="B578" t="s">
        <v>1284</v>
      </c>
      <c r="C578" t="s">
        <v>3171</v>
      </c>
      <c r="D578" t="s">
        <v>396</v>
      </c>
      <c r="E578">
        <v>9249.0509965000001</v>
      </c>
      <c r="F578">
        <v>170.1</v>
      </c>
      <c r="G578">
        <v>8.0910327825771304</v>
      </c>
      <c r="H578">
        <v>-2.1981404737683201</v>
      </c>
      <c r="I578">
        <v>10.654269202069599</v>
      </c>
      <c r="J578">
        <v>5.10815258189439</v>
      </c>
      <c r="K578">
        <v>174.690117496065</v>
      </c>
      <c r="L578">
        <v>170.665046616756</v>
      </c>
      <c r="M578">
        <v>59.5550465145432</v>
      </c>
      <c r="N578">
        <v>0.65060856060535899</v>
      </c>
      <c r="O578">
        <v>44.032921810699598</v>
      </c>
      <c r="P578">
        <v>43.665540540540498</v>
      </c>
      <c r="Q578">
        <v>8.1503394803549997E-2</v>
      </c>
    </row>
    <row r="579" spans="1:17" hidden="1" x14ac:dyDescent="0.3">
      <c r="A579" t="s">
        <v>1285</v>
      </c>
      <c r="B579" t="s">
        <v>1286</v>
      </c>
      <c r="C579" t="s">
        <v>3172</v>
      </c>
      <c r="D579" t="s">
        <v>257</v>
      </c>
      <c r="E579">
        <v>9239.0876972999995</v>
      </c>
      <c r="F579">
        <v>543.15</v>
      </c>
      <c r="G579">
        <v>107.023430813126</v>
      </c>
      <c r="H579">
        <v>13.523100101388</v>
      </c>
      <c r="I579">
        <v>145.06632824635199</v>
      </c>
      <c r="J579">
        <v>14.8206530019113</v>
      </c>
      <c r="K579">
        <v>489.49491677744697</v>
      </c>
      <c r="L579">
        <v>390.67320899581199</v>
      </c>
      <c r="M579">
        <v>80.614232101987497</v>
      </c>
      <c r="N579">
        <v>1.3540497134049101</v>
      </c>
      <c r="O579">
        <v>7.5209426493602001</v>
      </c>
      <c r="P579">
        <v>158.88941849380299</v>
      </c>
      <c r="Q579">
        <v>9.8084768817812001E-2</v>
      </c>
    </row>
    <row r="580" spans="1:17" x14ac:dyDescent="0.3">
      <c r="A580" t="s">
        <v>1287</v>
      </c>
      <c r="B580" t="s">
        <v>1288</v>
      </c>
      <c r="C580" t="s">
        <v>3168</v>
      </c>
      <c r="D580" t="s">
        <v>91</v>
      </c>
      <c r="E580">
        <v>9233.0382101600007</v>
      </c>
      <c r="F580">
        <v>1153.2</v>
      </c>
      <c r="G580">
        <v>37.658082493735897</v>
      </c>
      <c r="H580">
        <v>-14.5474562901932</v>
      </c>
      <c r="I580">
        <v>20.013789678267699</v>
      </c>
      <c r="J580">
        <v>-3.3349843103743599</v>
      </c>
      <c r="K580">
        <v>1245.76291795564</v>
      </c>
      <c r="L580">
        <v>1022.12503926069</v>
      </c>
      <c r="M580">
        <v>38.928649205661301</v>
      </c>
      <c r="N580">
        <v>1.4949739924880201</v>
      </c>
      <c r="O580">
        <v>33.888310787374202</v>
      </c>
      <c r="P580">
        <v>82.468354430379705</v>
      </c>
    </row>
    <row r="581" spans="1:17" x14ac:dyDescent="0.3">
      <c r="A581" t="s">
        <v>1289</v>
      </c>
      <c r="B581" t="s">
        <v>1290</v>
      </c>
      <c r="C581" t="s">
        <v>3171</v>
      </c>
      <c r="D581" t="s">
        <v>396</v>
      </c>
      <c r="E581">
        <v>9217.5890445899895</v>
      </c>
      <c r="F581">
        <v>637.4</v>
      </c>
      <c r="G581">
        <v>-31.426903092531401</v>
      </c>
      <c r="H581">
        <v>-1.3757138980621599</v>
      </c>
      <c r="I581">
        <v>-10.5490529914349</v>
      </c>
      <c r="J581">
        <v>0.79587224580764404</v>
      </c>
      <c r="K581">
        <v>645.16358454256795</v>
      </c>
      <c r="L581">
        <v>662.37041438579502</v>
      </c>
      <c r="M581">
        <v>52.265049531703902</v>
      </c>
      <c r="N581">
        <v>0.68589306039155895</v>
      </c>
      <c r="O581">
        <v>27.847505491057401</v>
      </c>
      <c r="P581">
        <v>8.1255301102629307</v>
      </c>
      <c r="Q581">
        <v>2.8815188783628001E-2</v>
      </c>
    </row>
    <row r="582" spans="1:17" hidden="1" x14ac:dyDescent="0.3">
      <c r="A582" t="s">
        <v>1291</v>
      </c>
      <c r="B582" t="s">
        <v>1292</v>
      </c>
      <c r="C582" t="s">
        <v>3172</v>
      </c>
      <c r="D582" t="s">
        <v>264</v>
      </c>
      <c r="E582">
        <v>9202.0212544999995</v>
      </c>
      <c r="F582">
        <v>4822.55</v>
      </c>
      <c r="G582">
        <v>335.95463946522602</v>
      </c>
      <c r="H582">
        <v>2.6880019915548399</v>
      </c>
      <c r="I582">
        <v>101.568299365643</v>
      </c>
      <c r="J582">
        <v>2.4328415099476799</v>
      </c>
      <c r="K582">
        <v>4412.6985240296299</v>
      </c>
      <c r="L582">
        <v>3303.78998693313</v>
      </c>
      <c r="M582">
        <v>58.394814645090399</v>
      </c>
      <c r="N582">
        <v>1.01733920020353</v>
      </c>
      <c r="O582">
        <v>6.2674311308332697</v>
      </c>
      <c r="P582">
        <v>419.13988912212699</v>
      </c>
      <c r="Q582">
        <v>0.17649186410974901</v>
      </c>
    </row>
    <row r="583" spans="1:17" x14ac:dyDescent="0.3">
      <c r="A583" t="s">
        <v>1293</v>
      </c>
      <c r="B583" t="s">
        <v>1294</v>
      </c>
      <c r="C583" t="s">
        <v>3157</v>
      </c>
      <c r="D583" t="s">
        <v>141</v>
      </c>
      <c r="E583">
        <v>9199.0710999509993</v>
      </c>
      <c r="F583">
        <v>85.79</v>
      </c>
      <c r="G583">
        <v>-20.959455849055999</v>
      </c>
      <c r="H583">
        <v>-4.0068291964388196</v>
      </c>
      <c r="I583">
        <v>-2.7872937939604299</v>
      </c>
      <c r="J583">
        <v>2.15016104278661</v>
      </c>
      <c r="K583">
        <v>86.166503544924296</v>
      </c>
      <c r="L583">
        <v>85.724931327197893</v>
      </c>
      <c r="M583">
        <v>52.037225757446997</v>
      </c>
      <c r="N583">
        <v>0.41664891760807699</v>
      </c>
      <c r="O583">
        <v>23.336053153048098</v>
      </c>
      <c r="P583">
        <v>18.494475138121501</v>
      </c>
    </row>
    <row r="584" spans="1:17" x14ac:dyDescent="0.3">
      <c r="A584" t="s">
        <v>1295</v>
      </c>
      <c r="B584" t="s">
        <v>1296</v>
      </c>
      <c r="C584" t="s">
        <v>3165</v>
      </c>
      <c r="D584" t="s">
        <v>75</v>
      </c>
      <c r="E584">
        <v>9162.09618606</v>
      </c>
      <c r="F584">
        <v>1158</v>
      </c>
      <c r="G584">
        <v>-34.7890201651878</v>
      </c>
      <c r="H584">
        <v>-2.4716278977177599</v>
      </c>
      <c r="I584">
        <v>-33.609391629282797</v>
      </c>
      <c r="J584">
        <v>3.3060379084582499</v>
      </c>
      <c r="K584">
        <v>1244.2633333991901</v>
      </c>
      <c r="L584">
        <v>1356.02262980453</v>
      </c>
      <c r="M584">
        <v>54.805383106038697</v>
      </c>
      <c r="N584">
        <v>0.733620354698579</v>
      </c>
      <c r="O584">
        <v>55.613126079447298</v>
      </c>
      <c r="P584">
        <v>5.2727272727272698</v>
      </c>
      <c r="Q584">
        <v>-4.3406693504179999E-2</v>
      </c>
    </row>
    <row r="585" spans="1:17" x14ac:dyDescent="0.3">
      <c r="A585" t="s">
        <v>1297</v>
      </c>
      <c r="B585" t="s">
        <v>1298</v>
      </c>
      <c r="C585" t="s">
        <v>3163</v>
      </c>
      <c r="D585" t="s">
        <v>199</v>
      </c>
      <c r="E585">
        <v>9133.5107572800007</v>
      </c>
      <c r="F585">
        <v>2040.15</v>
      </c>
      <c r="G585">
        <v>69.567145060956506</v>
      </c>
      <c r="H585">
        <v>2.5332207665699502</v>
      </c>
      <c r="I585">
        <v>-2.39374360388355</v>
      </c>
      <c r="J585">
        <v>0.86371408295489804</v>
      </c>
      <c r="K585">
        <v>2101.3639899483201</v>
      </c>
      <c r="L585">
        <v>1891.0516287527</v>
      </c>
      <c r="M585">
        <v>48.981887904946902</v>
      </c>
      <c r="N585">
        <v>0.39668325240485902</v>
      </c>
      <c r="O585">
        <v>17.5893929367938</v>
      </c>
      <c r="P585">
        <v>105.45317220543799</v>
      </c>
      <c r="Q585">
        <v>0.15281835357965601</v>
      </c>
    </row>
    <row r="586" spans="1:17" x14ac:dyDescent="0.3">
      <c r="A586" t="s">
        <v>1299</v>
      </c>
      <c r="B586" t="s">
        <v>1300</v>
      </c>
      <c r="C586" t="s">
        <v>3156</v>
      </c>
      <c r="D586" t="s">
        <v>21</v>
      </c>
      <c r="E586">
        <v>9118.7357110499997</v>
      </c>
      <c r="F586">
        <v>2953.6</v>
      </c>
      <c r="G586">
        <v>7.4089869677515896</v>
      </c>
      <c r="H586">
        <v>13.9479246158638</v>
      </c>
      <c r="I586">
        <v>8.5155018936248101</v>
      </c>
      <c r="J586">
        <v>4.1401955717526899</v>
      </c>
      <c r="K586">
        <v>2796.2150844503199</v>
      </c>
      <c r="L586">
        <v>2689.7237604411698</v>
      </c>
      <c r="M586">
        <v>66.335118893859899</v>
      </c>
      <c r="N586">
        <v>0.55304388658164405</v>
      </c>
      <c r="O586">
        <v>6.4802275189599099</v>
      </c>
      <c r="P586">
        <v>38.1768847512338</v>
      </c>
      <c r="Q586">
        <v>-2.2320163329429999E-3</v>
      </c>
    </row>
    <row r="587" spans="1:17" hidden="1" x14ac:dyDescent="0.3">
      <c r="A587" t="s">
        <v>1301</v>
      </c>
      <c r="B587" t="s">
        <v>1302</v>
      </c>
      <c r="C587" t="s">
        <v>3172</v>
      </c>
      <c r="D587" t="s">
        <v>1303</v>
      </c>
      <c r="E587">
        <v>9038.6923200000001</v>
      </c>
      <c r="F587">
        <v>4281.3</v>
      </c>
      <c r="G587">
        <v>580.50922083596697</v>
      </c>
      <c r="H587">
        <v>28.4979565086864</v>
      </c>
      <c r="I587">
        <v>140.32812160976999</v>
      </c>
      <c r="J587">
        <v>19.223963732634001</v>
      </c>
      <c r="K587">
        <v>3605.3875090288798</v>
      </c>
      <c r="L587">
        <v>2663.1239511918602</v>
      </c>
      <c r="M587">
        <v>81.6886015343389</v>
      </c>
      <c r="N587">
        <v>1.1374696836438201</v>
      </c>
      <c r="O587">
        <v>4.4075397659589299</v>
      </c>
      <c r="P587">
        <v>635.61855670103103</v>
      </c>
      <c r="Q587">
        <v>0.38444385132391601</v>
      </c>
    </row>
    <row r="588" spans="1:17" x14ac:dyDescent="0.3">
      <c r="A588" t="s">
        <v>1304</v>
      </c>
      <c r="B588" t="s">
        <v>1305</v>
      </c>
      <c r="C588" t="s">
        <v>3161</v>
      </c>
      <c r="D588" t="s">
        <v>243</v>
      </c>
      <c r="E588">
        <v>9036.9648122599992</v>
      </c>
      <c r="F588">
        <v>1385.9</v>
      </c>
      <c r="G588">
        <v>10.692219631629801</v>
      </c>
      <c r="H588">
        <v>-2.31287152937636</v>
      </c>
      <c r="I588">
        <v>2.8613667889104399</v>
      </c>
      <c r="J588">
        <v>2.1210842047545402</v>
      </c>
      <c r="K588">
        <v>1357.5800262518601</v>
      </c>
      <c r="L588">
        <v>1271.08194260301</v>
      </c>
      <c r="M588">
        <v>60.482562776984103</v>
      </c>
      <c r="N588">
        <v>0.77482783336847405</v>
      </c>
      <c r="O588">
        <v>19.341222310412</v>
      </c>
      <c r="P588">
        <v>39.637279596977301</v>
      </c>
    </row>
    <row r="589" spans="1:17" hidden="1" x14ac:dyDescent="0.3">
      <c r="A589" t="s">
        <v>1306</v>
      </c>
      <c r="B589" t="s">
        <v>1307</v>
      </c>
      <c r="C589" t="s">
        <v>3172</v>
      </c>
      <c r="D589" t="s">
        <v>136</v>
      </c>
      <c r="E589">
        <v>9008.4326192399894</v>
      </c>
      <c r="F589">
        <v>551.65</v>
      </c>
      <c r="G589">
        <v>82.069514853017296</v>
      </c>
      <c r="H589">
        <v>-5.4706440882150096</v>
      </c>
      <c r="I589">
        <v>52.796069265567603</v>
      </c>
      <c r="J589">
        <v>1.8902897739601101</v>
      </c>
      <c r="K589">
        <v>580.12221296504197</v>
      </c>
      <c r="L589">
        <v>460.414534779284</v>
      </c>
      <c r="M589">
        <v>41.152970157785802</v>
      </c>
      <c r="N589">
        <v>0.55562585677652998</v>
      </c>
      <c r="O589">
        <v>26.665458170941701</v>
      </c>
      <c r="P589">
        <v>125.163265306122</v>
      </c>
    </row>
    <row r="590" spans="1:17" x14ac:dyDescent="0.3">
      <c r="A590" t="s">
        <v>1308</v>
      </c>
      <c r="B590" t="s">
        <v>1309</v>
      </c>
      <c r="C590" t="s">
        <v>3163</v>
      </c>
      <c r="D590" t="s">
        <v>199</v>
      </c>
      <c r="E590">
        <v>8983.7882819999995</v>
      </c>
      <c r="F590">
        <v>452.3</v>
      </c>
      <c r="G590">
        <v>21.160322963957</v>
      </c>
      <c r="H590">
        <v>12.9583804486145</v>
      </c>
      <c r="I590">
        <v>41.611062967323903</v>
      </c>
      <c r="J590">
        <v>5.5842041697508096</v>
      </c>
      <c r="K590">
        <v>426.38595438999801</v>
      </c>
      <c r="L590">
        <v>363.847964770364</v>
      </c>
      <c r="M590">
        <v>76.067033393264197</v>
      </c>
      <c r="N590">
        <v>1.0535273312294999</v>
      </c>
      <c r="O590">
        <v>7.2960424497015204</v>
      </c>
      <c r="P590">
        <v>88.379841732611396</v>
      </c>
    </row>
    <row r="591" spans="1:17" x14ac:dyDescent="0.3">
      <c r="A591" t="s">
        <v>1310</v>
      </c>
      <c r="B591" t="s">
        <v>1311</v>
      </c>
      <c r="C591" t="s">
        <v>3167</v>
      </c>
      <c r="D591" t="s">
        <v>764</v>
      </c>
      <c r="E591">
        <v>8940.0782187599998</v>
      </c>
      <c r="F591">
        <v>223.96</v>
      </c>
      <c r="G591">
        <v>50.068096034529503</v>
      </c>
      <c r="H591">
        <v>10.940653421675201</v>
      </c>
      <c r="I591">
        <v>26.8999782722641</v>
      </c>
      <c r="J591">
        <v>4.9671118323070802</v>
      </c>
      <c r="K591">
        <v>215.917276857204</v>
      </c>
      <c r="L591">
        <v>204.001376421077</v>
      </c>
      <c r="M591">
        <v>69.885612166009807</v>
      </c>
      <c r="N591">
        <v>1.37329239279316</v>
      </c>
      <c r="O591">
        <v>32.385247365601003</v>
      </c>
      <c r="P591">
        <v>76.415911776289803</v>
      </c>
      <c r="Q591">
        <v>0.181173385618842</v>
      </c>
    </row>
    <row r="592" spans="1:17" x14ac:dyDescent="0.3">
      <c r="A592" t="s">
        <v>1312</v>
      </c>
      <c r="B592" t="s">
        <v>1313</v>
      </c>
      <c r="C592" t="s">
        <v>3171</v>
      </c>
      <c r="D592" t="s">
        <v>396</v>
      </c>
      <c r="E592">
        <v>8933.0721990940001</v>
      </c>
      <c r="F592">
        <v>113.14</v>
      </c>
      <c r="G592">
        <v>53.758406211754298</v>
      </c>
      <c r="H592">
        <v>32.085724272632802</v>
      </c>
      <c r="I592">
        <v>60.612986371486301</v>
      </c>
      <c r="J592">
        <v>8.2198905940822602</v>
      </c>
      <c r="K592">
        <v>92.062469414381795</v>
      </c>
      <c r="L592">
        <v>81.697859263632694</v>
      </c>
      <c r="M592">
        <v>77.9726883620134</v>
      </c>
      <c r="N592">
        <v>2.3175145562341699</v>
      </c>
      <c r="O592">
        <v>5.6655471097754901</v>
      </c>
      <c r="P592">
        <v>82.631154156577793</v>
      </c>
      <c r="Q592">
        <v>0.103581874727636</v>
      </c>
    </row>
    <row r="593" spans="1:17" x14ac:dyDescent="0.3">
      <c r="A593" t="s">
        <v>1314</v>
      </c>
      <c r="B593" t="s">
        <v>1315</v>
      </c>
      <c r="C593" t="s">
        <v>3161</v>
      </c>
      <c r="D593" t="s">
        <v>51</v>
      </c>
      <c r="E593">
        <v>8910.5958973199995</v>
      </c>
      <c r="F593">
        <v>518.95000000000005</v>
      </c>
      <c r="G593">
        <v>19.2769592997494</v>
      </c>
      <c r="H593">
        <v>6.5635913699250397</v>
      </c>
      <c r="I593">
        <v>7.5651300484425699</v>
      </c>
      <c r="J593">
        <v>5.0223898269234697</v>
      </c>
      <c r="K593">
        <v>534.14974065983199</v>
      </c>
      <c r="L593">
        <v>485.98406923435698</v>
      </c>
      <c r="M593">
        <v>60.516199794806397</v>
      </c>
      <c r="N593">
        <v>0.17475048289926001</v>
      </c>
      <c r="O593">
        <v>26.958281144618901</v>
      </c>
      <c r="P593">
        <v>45.2420934788693</v>
      </c>
      <c r="Q593">
        <v>6.6183653531572004E-2</v>
      </c>
    </row>
    <row r="594" spans="1:17" x14ac:dyDescent="0.3">
      <c r="A594" t="s">
        <v>1316</v>
      </c>
      <c r="B594" t="s">
        <v>1317</v>
      </c>
      <c r="C594" t="s">
        <v>3160</v>
      </c>
      <c r="D594" t="s">
        <v>46</v>
      </c>
      <c r="E594">
        <v>8906.6098848149995</v>
      </c>
      <c r="F594">
        <v>1322.8</v>
      </c>
      <c r="G594">
        <v>25.784780037670799</v>
      </c>
      <c r="H594">
        <v>-5.5396500835780698</v>
      </c>
      <c r="I594">
        <v>9.0666710730222899</v>
      </c>
      <c r="J594">
        <v>0.380934185444605</v>
      </c>
      <c r="K594">
        <v>1447.9070232054501</v>
      </c>
      <c r="L594">
        <v>1358.6472209839801</v>
      </c>
      <c r="M594">
        <v>50.099154557870598</v>
      </c>
      <c r="N594">
        <v>0.73476507276168901</v>
      </c>
      <c r="O594">
        <v>42.115210160266102</v>
      </c>
      <c r="P594">
        <v>64.302571109178899</v>
      </c>
      <c r="Q594">
        <v>7.9924420803895002E-2</v>
      </c>
    </row>
    <row r="595" spans="1:17" hidden="1" x14ac:dyDescent="0.3">
      <c r="A595" t="s">
        <v>1318</v>
      </c>
      <c r="B595" t="s">
        <v>1319</v>
      </c>
      <c r="C595" t="s">
        <v>3172</v>
      </c>
      <c r="D595" t="s">
        <v>136</v>
      </c>
      <c r="E595">
        <v>8903.2000000000007</v>
      </c>
      <c r="F595">
        <v>4436.55</v>
      </c>
      <c r="G595">
        <v>-30.057137797115999</v>
      </c>
      <c r="H595">
        <v>2.4400819691656199</v>
      </c>
      <c r="I595">
        <v>-15.980595632687701</v>
      </c>
      <c r="J595">
        <v>-0.498117119474698</v>
      </c>
      <c r="K595">
        <v>4546.3878875624196</v>
      </c>
      <c r="L595">
        <v>4691.3973482328702</v>
      </c>
      <c r="M595">
        <v>47.443678114628</v>
      </c>
      <c r="N595">
        <v>0.52179637836077597</v>
      </c>
      <c r="O595">
        <v>57.194216226572401</v>
      </c>
      <c r="P595">
        <v>5.6007140731925098</v>
      </c>
      <c r="Q595">
        <v>-6.9615689061929997E-2</v>
      </c>
    </row>
    <row r="596" spans="1:17" hidden="1" x14ac:dyDescent="0.3">
      <c r="A596" t="s">
        <v>1320</v>
      </c>
      <c r="B596" t="s">
        <v>1321</v>
      </c>
      <c r="C596" t="s">
        <v>3172</v>
      </c>
      <c r="D596" t="s">
        <v>240</v>
      </c>
      <c r="E596">
        <v>8882.8876728899995</v>
      </c>
      <c r="F596">
        <v>1653.4</v>
      </c>
      <c r="G596">
        <v>1962.93041016293</v>
      </c>
      <c r="H596">
        <v>24.288837306214699</v>
      </c>
      <c r="I596">
        <v>84.852401721468595</v>
      </c>
      <c r="J596">
        <v>4.0804686393450096</v>
      </c>
      <c r="K596">
        <v>1525.56247698017</v>
      </c>
      <c r="L596">
        <v>1037.81857057662</v>
      </c>
      <c r="M596">
        <v>61.395281144205001</v>
      </c>
      <c r="N596">
        <v>0.53883898558302801</v>
      </c>
      <c r="O596">
        <v>14.9116971089875</v>
      </c>
    </row>
    <row r="597" spans="1:17" x14ac:dyDescent="0.3">
      <c r="A597" t="s">
        <v>1322</v>
      </c>
      <c r="B597" t="s">
        <v>1323</v>
      </c>
      <c r="C597" t="s">
        <v>3159</v>
      </c>
      <c r="D597" t="s">
        <v>986</v>
      </c>
      <c r="E597">
        <v>8848.9503564000006</v>
      </c>
      <c r="F597">
        <v>409.15</v>
      </c>
      <c r="G597">
        <v>-13.694767276129699</v>
      </c>
      <c r="H597">
        <v>-10.1326114973788</v>
      </c>
      <c r="I597">
        <v>9.1005334777412408</v>
      </c>
      <c r="J597">
        <v>-2.27128459909461</v>
      </c>
      <c r="K597">
        <v>429.348235052593</v>
      </c>
      <c r="L597">
        <v>396.44920125811302</v>
      </c>
      <c r="M597">
        <v>42.355896625903497</v>
      </c>
      <c r="N597">
        <v>0.291318569739763</v>
      </c>
      <c r="O597">
        <v>26.6039349871685</v>
      </c>
      <c r="P597">
        <v>52.9532710280373</v>
      </c>
      <c r="Q597">
        <v>6.9999754322789001E-2</v>
      </c>
    </row>
    <row r="598" spans="1:17" x14ac:dyDescent="0.3">
      <c r="A598" t="s">
        <v>1324</v>
      </c>
      <c r="B598" t="s">
        <v>1325</v>
      </c>
      <c r="C598" t="s">
        <v>3167</v>
      </c>
      <c r="D598" t="s">
        <v>264</v>
      </c>
      <c r="E598">
        <v>8835.1165274779996</v>
      </c>
      <c r="F598">
        <v>76.58</v>
      </c>
      <c r="G598">
        <v>42.909070340404597</v>
      </c>
      <c r="H598">
        <v>-2.4263926099742101</v>
      </c>
      <c r="I598">
        <v>15.7122557170979</v>
      </c>
      <c r="J598">
        <v>2.5878527944693199</v>
      </c>
      <c r="K598">
        <v>76.613208024176302</v>
      </c>
      <c r="L598">
        <v>67.816930041777098</v>
      </c>
      <c r="M598">
        <v>57.0067070692361</v>
      </c>
      <c r="N598">
        <v>0.66623481911082905</v>
      </c>
      <c r="O598">
        <v>21.963959258292</v>
      </c>
      <c r="P598">
        <v>93.383838383838295</v>
      </c>
      <c r="Q598">
        <v>0.178118106156923</v>
      </c>
    </row>
    <row r="599" spans="1:17" hidden="1" x14ac:dyDescent="0.3">
      <c r="A599" t="s">
        <v>1326</v>
      </c>
      <c r="B599" t="s">
        <v>1327</v>
      </c>
      <c r="C599" t="s">
        <v>3172</v>
      </c>
      <c r="D599" t="s">
        <v>257</v>
      </c>
      <c r="E599">
        <v>8824.3151551649898</v>
      </c>
      <c r="F599">
        <v>5390.9</v>
      </c>
      <c r="G599">
        <v>927.39235987078905</v>
      </c>
      <c r="H599">
        <v>78.971129278230094</v>
      </c>
      <c r="I599">
        <v>367.40750174952097</v>
      </c>
      <c r="J599">
        <v>21.572051185084099</v>
      </c>
      <c r="K599">
        <v>3442.0720399359402</v>
      </c>
      <c r="L599">
        <v>2098.3646068568601</v>
      </c>
      <c r="M599">
        <v>90.3621801933201</v>
      </c>
      <c r="N599">
        <v>1.22177355570829</v>
      </c>
      <c r="O599">
        <v>1.79469105344192</v>
      </c>
      <c r="P599">
        <v>992.49164049042395</v>
      </c>
      <c r="Q599">
        <v>0.31889388578226402</v>
      </c>
    </row>
    <row r="600" spans="1:17" x14ac:dyDescent="0.3">
      <c r="A600" t="s">
        <v>1328</v>
      </c>
      <c r="B600" t="s">
        <v>1329</v>
      </c>
      <c r="C600" t="s">
        <v>3167</v>
      </c>
      <c r="D600" t="s">
        <v>240</v>
      </c>
      <c r="E600">
        <v>8778.5478397000006</v>
      </c>
      <c r="F600">
        <v>445.65</v>
      </c>
      <c r="G600">
        <v>11.040624144862599</v>
      </c>
      <c r="H600">
        <v>-78.400656273143895</v>
      </c>
      <c r="I600">
        <v>-14.8319526634886</v>
      </c>
      <c r="J600">
        <v>5.7908888152241103</v>
      </c>
      <c r="K600">
        <v>447.231343701274</v>
      </c>
      <c r="L600">
        <v>418.79322740721602</v>
      </c>
      <c r="M600">
        <v>56.924780011852398</v>
      </c>
      <c r="N600">
        <v>0.20285218844915701</v>
      </c>
      <c r="O600">
        <v>23.101088297991701</v>
      </c>
      <c r="P600">
        <v>43.388030888030798</v>
      </c>
      <c r="Q600">
        <v>3.5523901485299998E-3</v>
      </c>
    </row>
    <row r="601" spans="1:17" hidden="1" x14ac:dyDescent="0.3">
      <c r="A601" t="s">
        <v>1330</v>
      </c>
      <c r="B601" t="s">
        <v>1331</v>
      </c>
      <c r="C601" t="s">
        <v>3172</v>
      </c>
      <c r="D601" t="s">
        <v>264</v>
      </c>
      <c r="E601">
        <v>8776.6239639600008</v>
      </c>
      <c r="F601">
        <v>71.52</v>
      </c>
      <c r="G601">
        <v>16.3692362940719</v>
      </c>
      <c r="H601">
        <v>-6.4822491001482003</v>
      </c>
      <c r="I601">
        <v>23.086436013470699</v>
      </c>
      <c r="J601">
        <v>2.6867597394441698</v>
      </c>
      <c r="K601">
        <v>77.263470354529403</v>
      </c>
      <c r="L601">
        <v>69.470279489973393</v>
      </c>
      <c r="M601">
        <v>51.539119196072399</v>
      </c>
      <c r="N601">
        <v>0.482268197876704</v>
      </c>
      <c r="O601">
        <v>46.812080536912703</v>
      </c>
      <c r="P601">
        <v>74.226552984165593</v>
      </c>
      <c r="Q601">
        <v>9.1854935662926004E-2</v>
      </c>
    </row>
    <row r="602" spans="1:17" x14ac:dyDescent="0.3">
      <c r="A602" t="s">
        <v>1332</v>
      </c>
      <c r="B602" t="s">
        <v>1333</v>
      </c>
      <c r="C602" t="s">
        <v>3167</v>
      </c>
      <c r="D602" t="s">
        <v>472</v>
      </c>
      <c r="E602">
        <v>8735.41123788</v>
      </c>
      <c r="F602">
        <v>654.35</v>
      </c>
      <c r="G602">
        <v>-43.044991470062698</v>
      </c>
      <c r="H602">
        <v>4.8408260098455003</v>
      </c>
      <c r="I602">
        <v>-29.458229100141999</v>
      </c>
      <c r="J602">
        <v>3.8305203925346798</v>
      </c>
      <c r="K602">
        <v>629.85683057061306</v>
      </c>
      <c r="L602">
        <v>689.31239716179596</v>
      </c>
      <c r="M602">
        <v>69.2704869266081</v>
      </c>
      <c r="N602">
        <v>1.0515056769765601</v>
      </c>
      <c r="O602">
        <v>67.647283563841896</v>
      </c>
      <c r="P602">
        <v>15.507502206531299</v>
      </c>
      <c r="Q602">
        <v>0.10624512449001799</v>
      </c>
    </row>
    <row r="603" spans="1:17" x14ac:dyDescent="0.3">
      <c r="A603" t="s">
        <v>1334</v>
      </c>
      <c r="B603" t="s">
        <v>1335</v>
      </c>
      <c r="C603" t="s">
        <v>3166</v>
      </c>
      <c r="D603" t="s">
        <v>257</v>
      </c>
      <c r="E603">
        <v>8713.1635467199994</v>
      </c>
      <c r="F603">
        <v>530.1</v>
      </c>
      <c r="G603">
        <v>18.1497417161419</v>
      </c>
      <c r="H603">
        <v>-8.1558881286239</v>
      </c>
      <c r="I603">
        <v>23.327777068607499</v>
      </c>
      <c r="J603">
        <v>1.4494246260952499</v>
      </c>
      <c r="K603">
        <v>555.710601600975</v>
      </c>
      <c r="L603">
        <v>492.71920212289399</v>
      </c>
      <c r="M603">
        <v>43.878445979059201</v>
      </c>
      <c r="N603">
        <v>1.31884319086084</v>
      </c>
      <c r="O603">
        <v>16.298811544991501</v>
      </c>
      <c r="P603">
        <v>49.281892424669003</v>
      </c>
      <c r="Q603">
        <v>0.11301238258461201</v>
      </c>
    </row>
    <row r="604" spans="1:17" hidden="1" x14ac:dyDescent="0.3">
      <c r="A604" t="s">
        <v>1336</v>
      </c>
      <c r="B604" t="s">
        <v>1337</v>
      </c>
      <c r="C604" t="s">
        <v>3172</v>
      </c>
      <c r="D604" t="s">
        <v>1338</v>
      </c>
      <c r="E604">
        <v>8712.3759840000002</v>
      </c>
      <c r="F604">
        <v>903.4</v>
      </c>
      <c r="G604">
        <v>5472.5780013161002</v>
      </c>
      <c r="H604">
        <v>-0.30845330638972401</v>
      </c>
      <c r="I604">
        <v>495.97800439222101</v>
      </c>
      <c r="J604">
        <v>22.032728918100801</v>
      </c>
      <c r="K604">
        <v>659.381608168306</v>
      </c>
      <c r="L604">
        <v>342.45785160498701</v>
      </c>
      <c r="M604">
        <v>66.662212041159293</v>
      </c>
      <c r="N604">
        <v>2.03654130932606</v>
      </c>
      <c r="O604">
        <v>18.397166260792499</v>
      </c>
      <c r="P604">
        <v>5497.2738537794303</v>
      </c>
    </row>
    <row r="605" spans="1:17" x14ac:dyDescent="0.3">
      <c r="A605" t="s">
        <v>1339</v>
      </c>
      <c r="B605" t="s">
        <v>1340</v>
      </c>
      <c r="C605" t="s">
        <v>3176</v>
      </c>
      <c r="D605" t="s">
        <v>1341</v>
      </c>
      <c r="E605">
        <v>8690.5681627499998</v>
      </c>
      <c r="F605">
        <v>688.8</v>
      </c>
      <c r="G605">
        <v>4.9606181249107699</v>
      </c>
      <c r="H605">
        <v>10.700287664557599</v>
      </c>
      <c r="I605">
        <v>21.7028391834309</v>
      </c>
      <c r="J605">
        <v>5.5397132815925803</v>
      </c>
      <c r="K605">
        <v>659.91201751070605</v>
      </c>
      <c r="L605">
        <v>602.10590450205302</v>
      </c>
      <c r="M605">
        <v>71.569026339495807</v>
      </c>
      <c r="N605">
        <v>0.70336058196255802</v>
      </c>
      <c r="O605">
        <v>11.5563298490127</v>
      </c>
      <c r="P605">
        <v>69.259122742351593</v>
      </c>
      <c r="Q605">
        <v>0.143823967326911</v>
      </c>
    </row>
    <row r="606" spans="1:17" hidden="1" x14ac:dyDescent="0.3">
      <c r="A606" t="s">
        <v>1342</v>
      </c>
      <c r="B606" t="s">
        <v>1343</v>
      </c>
      <c r="C606" t="s">
        <v>3172</v>
      </c>
      <c r="D606" t="s">
        <v>746</v>
      </c>
      <c r="E606">
        <v>8642.3479203879997</v>
      </c>
      <c r="F606">
        <v>533.88</v>
      </c>
      <c r="G606">
        <v>-4.8978046679693996</v>
      </c>
      <c r="H606">
        <v>3.5989047966148302</v>
      </c>
      <c r="I606">
        <v>4.2394795288693297E-2</v>
      </c>
      <c r="J606">
        <v>0.83564933167923505</v>
      </c>
      <c r="K606">
        <v>531.51314434222195</v>
      </c>
      <c r="L606">
        <v>511.06703071516199</v>
      </c>
      <c r="M606">
        <v>73.886051750125603</v>
      </c>
      <c r="N606">
        <v>1.3383029046514601</v>
      </c>
      <c r="O606">
        <v>5.0741739716790404</v>
      </c>
      <c r="P606">
        <v>21.1216479876582</v>
      </c>
      <c r="Q606">
        <v>-1.0545973830429E-2</v>
      </c>
    </row>
    <row r="607" spans="1:17" x14ac:dyDescent="0.3">
      <c r="A607" t="s">
        <v>1344</v>
      </c>
      <c r="B607" t="s">
        <v>1345</v>
      </c>
      <c r="C607" t="s">
        <v>3167</v>
      </c>
      <c r="D607" t="s">
        <v>1346</v>
      </c>
      <c r="E607">
        <v>8605.1862880600002</v>
      </c>
      <c r="F607">
        <v>273.3</v>
      </c>
      <c r="G607">
        <v>12.7444291559865</v>
      </c>
      <c r="H607">
        <v>7.3799885601704904</v>
      </c>
      <c r="I607">
        <v>35.488577230245703</v>
      </c>
      <c r="J607">
        <v>0.97788078829380298</v>
      </c>
      <c r="K607">
        <v>257.35673758920899</v>
      </c>
      <c r="L607">
        <v>225.916791680963</v>
      </c>
      <c r="M607">
        <v>57.402748675946199</v>
      </c>
      <c r="N607">
        <v>0.344676693490851</v>
      </c>
      <c r="O607">
        <v>2.4881083058909601</v>
      </c>
      <c r="P607">
        <v>61.143867924528301</v>
      </c>
      <c r="Q607">
        <v>1.5111233449207E-2</v>
      </c>
    </row>
    <row r="608" spans="1:17" hidden="1" x14ac:dyDescent="0.3">
      <c r="A608" t="s">
        <v>1347</v>
      </c>
      <c r="B608" t="s">
        <v>1348</v>
      </c>
      <c r="C608" t="s">
        <v>3172</v>
      </c>
      <c r="D608" t="s">
        <v>46</v>
      </c>
      <c r="E608">
        <v>8569.3007699999998</v>
      </c>
      <c r="F608">
        <v>805.2</v>
      </c>
      <c r="G608">
        <v>216.346078921681</v>
      </c>
      <c r="H608">
        <v>3.1839367869745101</v>
      </c>
      <c r="I608">
        <v>182.180820252541</v>
      </c>
      <c r="J608">
        <v>5.3162556688293998</v>
      </c>
      <c r="K608">
        <v>731.40129892093</v>
      </c>
      <c r="L608">
        <v>505.40652098376898</v>
      </c>
      <c r="M608">
        <v>59.975165727887202</v>
      </c>
      <c r="N608">
        <v>0.461267523324354</v>
      </c>
      <c r="O608">
        <v>10.1527570789865</v>
      </c>
      <c r="P608">
        <v>420.996441281138</v>
      </c>
    </row>
    <row r="609" spans="1:17" x14ac:dyDescent="0.3">
      <c r="A609" t="s">
        <v>1349</v>
      </c>
      <c r="B609" t="s">
        <v>1350</v>
      </c>
      <c r="C609" t="s">
        <v>3161</v>
      </c>
      <c r="D609" t="s">
        <v>51</v>
      </c>
      <c r="E609">
        <v>8530.3323277899999</v>
      </c>
      <c r="F609">
        <v>2064.4</v>
      </c>
      <c r="G609">
        <v>54.365644630959402</v>
      </c>
      <c r="H609">
        <v>25.7129432075441</v>
      </c>
      <c r="I609">
        <v>69.429738495817205</v>
      </c>
      <c r="J609">
        <v>9.2610409880829305</v>
      </c>
      <c r="K609">
        <v>1659.9535526950899</v>
      </c>
      <c r="L609">
        <v>1394.43107829318</v>
      </c>
      <c r="M609">
        <v>85.347842753910001</v>
      </c>
      <c r="N609">
        <v>1.97906900146533</v>
      </c>
      <c r="O609">
        <v>3.1776787444293699</v>
      </c>
      <c r="P609">
        <v>105.52541191696901</v>
      </c>
      <c r="Q609">
        <v>8.0426586752831999E-2</v>
      </c>
    </row>
    <row r="610" spans="1:17" x14ac:dyDescent="0.3">
      <c r="A610" t="s">
        <v>1351</v>
      </c>
      <c r="B610" t="s">
        <v>1352</v>
      </c>
      <c r="C610" t="s">
        <v>3160</v>
      </c>
      <c r="D610" t="s">
        <v>46</v>
      </c>
      <c r="E610">
        <v>8500.4252322749999</v>
      </c>
      <c r="F610">
        <v>320.2</v>
      </c>
      <c r="G610">
        <v>-25.899184768168698</v>
      </c>
      <c r="H610">
        <v>-20.0496987842109</v>
      </c>
      <c r="I610">
        <v>-33.084066289037501</v>
      </c>
      <c r="J610">
        <v>2.92851461653279</v>
      </c>
      <c r="K610">
        <v>397.696356646391</v>
      </c>
      <c r="L610">
        <v>426.235550056546</v>
      </c>
      <c r="M610">
        <v>42.626052464945801</v>
      </c>
      <c r="N610">
        <v>0.75210009677626599</v>
      </c>
      <c r="O610">
        <v>79.512804497189194</v>
      </c>
      <c r="P610">
        <v>7.09030100334446</v>
      </c>
      <c r="Q610">
        <v>-1.2303973562492999E-2</v>
      </c>
    </row>
    <row r="611" spans="1:17" x14ac:dyDescent="0.3">
      <c r="A611" t="s">
        <v>1353</v>
      </c>
      <c r="B611" t="s">
        <v>1354</v>
      </c>
      <c r="C611" t="s">
        <v>3169</v>
      </c>
      <c r="D611" t="s">
        <v>108</v>
      </c>
      <c r="E611">
        <v>8489.8581880399997</v>
      </c>
      <c r="F611">
        <v>4323.2</v>
      </c>
      <c r="G611">
        <v>132.58388092555199</v>
      </c>
      <c r="H611">
        <v>-2.29586021125932</v>
      </c>
      <c r="I611">
        <v>97.263581255124194</v>
      </c>
      <c r="J611">
        <v>-4.6763232026528598</v>
      </c>
      <c r="K611">
        <v>4074.4855541001398</v>
      </c>
      <c r="L611">
        <v>3197.4365252021198</v>
      </c>
      <c r="M611">
        <v>49.996657064098102</v>
      </c>
      <c r="N611">
        <v>0.94498996045649197</v>
      </c>
      <c r="O611">
        <v>4.5521835677276101</v>
      </c>
      <c r="P611">
        <v>169.190535491905</v>
      </c>
      <c r="Q611">
        <v>-2.0397976963946001E-2</v>
      </c>
    </row>
    <row r="612" spans="1:17" x14ac:dyDescent="0.3">
      <c r="A612" t="s">
        <v>1355</v>
      </c>
      <c r="B612" t="s">
        <v>1356</v>
      </c>
      <c r="C612" t="s">
        <v>3171</v>
      </c>
      <c r="D612" t="s">
        <v>294</v>
      </c>
      <c r="E612">
        <v>8467.1389851999993</v>
      </c>
      <c r="F612">
        <v>685.85</v>
      </c>
      <c r="G612">
        <v>6.1915521168281602</v>
      </c>
      <c r="H612">
        <v>-0.97503079028905004</v>
      </c>
      <c r="I612">
        <v>0.53305547778603002</v>
      </c>
      <c r="J612">
        <v>7.4388644762183702</v>
      </c>
      <c r="K612">
        <v>677.70047428026396</v>
      </c>
      <c r="L612">
        <v>672.15474785994195</v>
      </c>
      <c r="M612">
        <v>68.310075768754004</v>
      </c>
      <c r="N612">
        <v>1.7026768786756299</v>
      </c>
      <c r="O612">
        <v>22.140409710578101</v>
      </c>
      <c r="P612">
        <v>32.9166666666666</v>
      </c>
    </row>
    <row r="613" spans="1:17" x14ac:dyDescent="0.3">
      <c r="A613" t="s">
        <v>1357</v>
      </c>
      <c r="B613" t="s">
        <v>1358</v>
      </c>
      <c r="C613" t="s">
        <v>3160</v>
      </c>
      <c r="D613" t="s">
        <v>46</v>
      </c>
      <c r="E613">
        <v>8445.4750380000005</v>
      </c>
      <c r="F613">
        <v>297</v>
      </c>
      <c r="G613">
        <v>-13.6885641060081</v>
      </c>
      <c r="H613">
        <v>-5.7177412984042801</v>
      </c>
      <c r="I613">
        <v>10.9158888184707</v>
      </c>
      <c r="J613">
        <v>3.5765120463892899</v>
      </c>
      <c r="K613">
        <v>316.53456542723598</v>
      </c>
      <c r="L613">
        <v>311.51785266466402</v>
      </c>
      <c r="M613">
        <v>52.562342645435102</v>
      </c>
      <c r="N613">
        <v>0.60332067766058195</v>
      </c>
      <c r="O613">
        <v>39.865319865319798</v>
      </c>
      <c r="P613">
        <v>25.448785638859501</v>
      </c>
      <c r="Q613">
        <v>-1.1134051201234001E-2</v>
      </c>
    </row>
    <row r="614" spans="1:17" hidden="1" x14ac:dyDescent="0.3">
      <c r="A614" t="s">
        <v>1359</v>
      </c>
      <c r="B614" t="s">
        <v>1360</v>
      </c>
      <c r="C614" t="s">
        <v>3172</v>
      </c>
      <c r="D614" t="s">
        <v>57</v>
      </c>
      <c r="E614">
        <v>8418.6258567379991</v>
      </c>
      <c r="F614">
        <v>115.56</v>
      </c>
      <c r="G614">
        <v>215.18650047785101</v>
      </c>
      <c r="H614">
        <v>-17.2056706018546</v>
      </c>
      <c r="I614">
        <v>68.192147381346302</v>
      </c>
      <c r="J614">
        <v>-1.5793561303085599</v>
      </c>
      <c r="K614">
        <v>126.204559265765</v>
      </c>
      <c r="L614">
        <v>95.546024683383706</v>
      </c>
      <c r="M614">
        <v>42.261834502366597</v>
      </c>
      <c r="N614">
        <v>0.52074178529974602</v>
      </c>
      <c r="O614">
        <v>46.460713049498104</v>
      </c>
      <c r="P614">
        <v>247.027027027027</v>
      </c>
      <c r="Q614">
        <v>0.10393240694910599</v>
      </c>
    </row>
    <row r="615" spans="1:17" x14ac:dyDescent="0.3">
      <c r="A615" t="s">
        <v>1361</v>
      </c>
      <c r="B615" t="s">
        <v>1362</v>
      </c>
      <c r="C615" t="s">
        <v>3157</v>
      </c>
      <c r="D615" t="s">
        <v>515</v>
      </c>
      <c r="E615">
        <v>8405.0210128609997</v>
      </c>
      <c r="F615">
        <v>252.51</v>
      </c>
      <c r="G615">
        <v>-13.6536361044854</v>
      </c>
      <c r="H615">
        <v>-6.3705153665041703</v>
      </c>
      <c r="I615">
        <v>8.3435808410511303</v>
      </c>
      <c r="J615">
        <v>3.6152621604427799</v>
      </c>
      <c r="K615">
        <v>262.42210530584299</v>
      </c>
      <c r="L615">
        <v>244.22136749726701</v>
      </c>
      <c r="M615">
        <v>48.187465937956397</v>
      </c>
      <c r="N615">
        <v>0.68041834622712105</v>
      </c>
      <c r="O615">
        <v>17.856718545800099</v>
      </c>
      <c r="P615">
        <v>25.252976190476101</v>
      </c>
      <c r="Q615">
        <v>4.7880692093332997E-2</v>
      </c>
    </row>
    <row r="616" spans="1:17" x14ac:dyDescent="0.3">
      <c r="A616" t="s">
        <v>1363</v>
      </c>
      <c r="B616" t="s">
        <v>1364</v>
      </c>
      <c r="C616" t="s">
        <v>3171</v>
      </c>
      <c r="D616" t="s">
        <v>396</v>
      </c>
      <c r="E616">
        <v>8384.3657087299998</v>
      </c>
      <c r="F616">
        <v>211.79</v>
      </c>
      <c r="G616">
        <v>-11.044121848889301</v>
      </c>
      <c r="H616">
        <v>0.16578614122149499</v>
      </c>
      <c r="I616">
        <v>-15.2466238829796</v>
      </c>
      <c r="J616">
        <v>0.65128240869737497</v>
      </c>
      <c r="K616">
        <v>215.07652289199001</v>
      </c>
      <c r="L616">
        <v>221.08375724078201</v>
      </c>
      <c r="M616">
        <v>57.368607172098997</v>
      </c>
      <c r="N616">
        <v>0.69932961866583498</v>
      </c>
      <c r="O616">
        <v>52.155436989470701</v>
      </c>
      <c r="P616">
        <v>18.252372975991001</v>
      </c>
      <c r="Q616">
        <v>5.3563612465157999E-2</v>
      </c>
    </row>
    <row r="617" spans="1:17" x14ac:dyDescent="0.3">
      <c r="A617" t="s">
        <v>1365</v>
      </c>
      <c r="B617" t="s">
        <v>1366</v>
      </c>
      <c r="C617" t="s">
        <v>3166</v>
      </c>
      <c r="D617" t="s">
        <v>433</v>
      </c>
      <c r="E617">
        <v>8382.7566098080006</v>
      </c>
      <c r="F617">
        <v>188.36</v>
      </c>
      <c r="G617">
        <v>-38.745590085957403</v>
      </c>
      <c r="H617">
        <v>-1.0556239605967901</v>
      </c>
      <c r="I617">
        <v>5.4797710818835004</v>
      </c>
      <c r="J617">
        <v>4.23162401713485</v>
      </c>
      <c r="K617">
        <v>190.13309547619201</v>
      </c>
      <c r="L617">
        <v>191.95615266764599</v>
      </c>
      <c r="M617">
        <v>60.116410836203599</v>
      </c>
      <c r="N617">
        <v>0.296670556766786</v>
      </c>
      <c r="O617">
        <v>18.868124867275402</v>
      </c>
      <c r="P617">
        <v>29.903448275862001</v>
      </c>
    </row>
    <row r="618" spans="1:17" hidden="1" x14ac:dyDescent="0.3">
      <c r="A618" t="s">
        <v>1367</v>
      </c>
      <c r="B618" t="s">
        <v>1368</v>
      </c>
      <c r="C618" t="s">
        <v>3172</v>
      </c>
      <c r="D618" t="s">
        <v>746</v>
      </c>
      <c r="E618">
        <v>8375.5088797930002</v>
      </c>
      <c r="F618">
        <v>255.96</v>
      </c>
      <c r="G618">
        <v>1.5358386152374</v>
      </c>
      <c r="H618">
        <v>-0.213259258161762</v>
      </c>
      <c r="I618">
        <v>1.05743712890944</v>
      </c>
      <c r="J618">
        <v>0.74074121585123998</v>
      </c>
      <c r="K618">
        <v>261.05908893693601</v>
      </c>
      <c r="L618">
        <v>247.424586615744</v>
      </c>
      <c r="M618">
        <v>59.785019392106697</v>
      </c>
      <c r="N618">
        <v>1.1784484310201999</v>
      </c>
      <c r="O618">
        <v>8.3177058915455397</v>
      </c>
      <c r="P618">
        <v>27.121926992798599</v>
      </c>
      <c r="Q618">
        <v>1.1816369177710001E-3</v>
      </c>
    </row>
    <row r="619" spans="1:17" hidden="1" x14ac:dyDescent="0.3">
      <c r="A619" t="s">
        <v>1369</v>
      </c>
      <c r="B619" t="s">
        <v>1370</v>
      </c>
      <c r="C619" t="s">
        <v>3172</v>
      </c>
      <c r="D619" t="s">
        <v>1371</v>
      </c>
      <c r="E619">
        <v>8369.7008711939998</v>
      </c>
      <c r="F619">
        <v>1230.3900000000001</v>
      </c>
      <c r="K619">
        <v>1221.0284065276701</v>
      </c>
      <c r="L619">
        <v>1201.49851616978</v>
      </c>
      <c r="M619">
        <v>68.273684852772604</v>
      </c>
      <c r="N619">
        <v>1</v>
      </c>
      <c r="Q619">
        <v>-6.1080809493942997E-2</v>
      </c>
    </row>
    <row r="620" spans="1:17" x14ac:dyDescent="0.3">
      <c r="A620" t="s">
        <v>1372</v>
      </c>
      <c r="B620" t="s">
        <v>1373</v>
      </c>
      <c r="C620" t="s">
        <v>3165</v>
      </c>
      <c r="D620" t="s">
        <v>75</v>
      </c>
      <c r="E620">
        <v>8339.4545439609992</v>
      </c>
      <c r="F620">
        <v>203.82</v>
      </c>
      <c r="G620">
        <v>4.2225536087817499</v>
      </c>
      <c r="H620">
        <v>-1.2013830641753001</v>
      </c>
      <c r="I620">
        <v>-19.713987277809199</v>
      </c>
      <c r="J620">
        <v>3.23107042146346</v>
      </c>
      <c r="K620">
        <v>207.93160606757701</v>
      </c>
      <c r="L620">
        <v>203.70256551017999</v>
      </c>
      <c r="M620">
        <v>53.288416355327698</v>
      </c>
      <c r="N620">
        <v>0.78321376701077505</v>
      </c>
      <c r="O620">
        <v>25.601020508291601</v>
      </c>
      <c r="P620">
        <v>31.879650598511699</v>
      </c>
      <c r="Q620">
        <v>8.6907139365320005E-2</v>
      </c>
    </row>
    <row r="621" spans="1:17" hidden="1" x14ac:dyDescent="0.3">
      <c r="A621" t="s">
        <v>1374</v>
      </c>
      <c r="B621" t="s">
        <v>1375</v>
      </c>
      <c r="C621" t="s">
        <v>3172</v>
      </c>
      <c r="D621" t="s">
        <v>111</v>
      </c>
      <c r="E621">
        <v>8297.3390720000007</v>
      </c>
      <c r="F621">
        <v>2559.6999999999998</v>
      </c>
      <c r="G621">
        <v>-39.244341864092299</v>
      </c>
      <c r="H621">
        <v>1.69864567711753</v>
      </c>
      <c r="I621">
        <v>-8.7797667320105006</v>
      </c>
      <c r="J621">
        <v>0.59266033163989196</v>
      </c>
      <c r="K621">
        <v>2633.6108083475201</v>
      </c>
      <c r="L621">
        <v>2678.2394520487701</v>
      </c>
      <c r="M621">
        <v>49.414370279045798</v>
      </c>
      <c r="N621">
        <v>0.92513351270535005</v>
      </c>
      <c r="O621">
        <v>21.0298081806461</v>
      </c>
      <c r="P621">
        <v>8.9697743720732195</v>
      </c>
      <c r="Q621">
        <v>1.0578571476803999E-2</v>
      </c>
    </row>
    <row r="622" spans="1:17" x14ac:dyDescent="0.3">
      <c r="A622" t="s">
        <v>1376</v>
      </c>
      <c r="B622" t="s">
        <v>1377</v>
      </c>
      <c r="C622" t="s">
        <v>3161</v>
      </c>
      <c r="D622" t="s">
        <v>51</v>
      </c>
      <c r="E622">
        <v>8279.9561803600009</v>
      </c>
      <c r="F622">
        <v>844.05</v>
      </c>
      <c r="G622">
        <v>112.06431583961999</v>
      </c>
      <c r="H622">
        <v>7.0265285472013597</v>
      </c>
      <c r="I622">
        <v>59.448337143832802</v>
      </c>
      <c r="J622">
        <v>0.26749198707070498</v>
      </c>
      <c r="K622">
        <v>808.71358912156097</v>
      </c>
      <c r="L622">
        <v>640.43852502371897</v>
      </c>
      <c r="M622">
        <v>57.5961225536333</v>
      </c>
      <c r="N622">
        <v>0.47084046904341198</v>
      </c>
      <c r="O622">
        <v>13.678099638647</v>
      </c>
      <c r="P622">
        <v>169.53536643780899</v>
      </c>
      <c r="Q622">
        <v>4.0444792948325002E-2</v>
      </c>
    </row>
    <row r="623" spans="1:17" x14ac:dyDescent="0.3">
      <c r="A623" t="s">
        <v>1378</v>
      </c>
      <c r="B623" t="s">
        <v>1379</v>
      </c>
      <c r="C623" t="s">
        <v>3157</v>
      </c>
      <c r="D623" t="s">
        <v>24</v>
      </c>
      <c r="E623">
        <v>8260.1277160289992</v>
      </c>
      <c r="F623">
        <v>219.32</v>
      </c>
      <c r="G623">
        <v>-20.629423044581898</v>
      </c>
      <c r="H623">
        <v>-2.4455278350302998</v>
      </c>
      <c r="I623">
        <v>-8.7915290588787904</v>
      </c>
      <c r="J623">
        <v>2.3691959571246102</v>
      </c>
      <c r="K623">
        <v>221.73095493584401</v>
      </c>
      <c r="L623">
        <v>222.72878213384999</v>
      </c>
      <c r="M623">
        <v>55.599638851946501</v>
      </c>
      <c r="N623">
        <v>0.53958299807554599</v>
      </c>
      <c r="O623">
        <v>30.653839139157402</v>
      </c>
      <c r="P623">
        <v>14.2291666666666</v>
      </c>
      <c r="Q623">
        <v>0.11359627568004101</v>
      </c>
    </row>
    <row r="624" spans="1:17" x14ac:dyDescent="0.3">
      <c r="A624" t="s">
        <v>1380</v>
      </c>
      <c r="B624" t="s">
        <v>1381</v>
      </c>
      <c r="C624" t="s">
        <v>3170</v>
      </c>
      <c r="D624" t="s">
        <v>136</v>
      </c>
      <c r="E624">
        <v>8204.7043281899896</v>
      </c>
      <c r="F624">
        <v>561.9</v>
      </c>
      <c r="G624">
        <v>-0.31289728900243202</v>
      </c>
      <c r="H624">
        <v>1.15348785330736</v>
      </c>
      <c r="I624">
        <v>26.957773348984102</v>
      </c>
      <c r="J624">
        <v>3.7374071103840101</v>
      </c>
      <c r="K624">
        <v>565.49779034625703</v>
      </c>
      <c r="L624">
        <v>524.37742380999998</v>
      </c>
      <c r="M624">
        <v>53.129945626952001</v>
      </c>
      <c r="N624">
        <v>0.222512258529041</v>
      </c>
      <c r="O624">
        <v>24.399359316604301</v>
      </c>
      <c r="P624">
        <v>47.848967241152401</v>
      </c>
      <c r="Q624">
        <v>8.6606584725019992E-3</v>
      </c>
    </row>
    <row r="625" spans="1:17" x14ac:dyDescent="0.3">
      <c r="A625" t="s">
        <v>1382</v>
      </c>
      <c r="B625" t="s">
        <v>1383</v>
      </c>
      <c r="C625" t="s">
        <v>3163</v>
      </c>
      <c r="D625" t="s">
        <v>199</v>
      </c>
      <c r="E625">
        <v>8197.7542919999996</v>
      </c>
      <c r="F625">
        <v>531.20000000000005</v>
      </c>
      <c r="G625">
        <v>-12.8289471247965</v>
      </c>
      <c r="H625">
        <v>-4.9263553177647896</v>
      </c>
      <c r="I625">
        <v>-2.9302220581572298</v>
      </c>
      <c r="J625">
        <v>2.8811091966783202</v>
      </c>
      <c r="K625">
        <v>555.93978601585104</v>
      </c>
      <c r="L625">
        <v>550.69138265102902</v>
      </c>
      <c r="M625">
        <v>53.610587241664</v>
      </c>
      <c r="N625">
        <v>0.37851776993835201</v>
      </c>
      <c r="O625">
        <v>33.245481927710799</v>
      </c>
      <c r="P625">
        <v>22.678983833718199</v>
      </c>
      <c r="Q625">
        <v>7.3579463726496E-2</v>
      </c>
    </row>
    <row r="626" spans="1:17" x14ac:dyDescent="0.3">
      <c r="A626" t="s">
        <v>1384</v>
      </c>
      <c r="B626" t="s">
        <v>1385</v>
      </c>
      <c r="C626" t="s">
        <v>3159</v>
      </c>
      <c r="D626" t="s">
        <v>366</v>
      </c>
      <c r="E626">
        <v>8117.5146353999999</v>
      </c>
      <c r="F626">
        <v>595.29999999999995</v>
      </c>
      <c r="G626">
        <v>26.032087782276101</v>
      </c>
      <c r="H626">
        <v>-0.55891848125570398</v>
      </c>
      <c r="I626">
        <v>6.9750160667768997</v>
      </c>
      <c r="J626">
        <v>2.4663284861748802</v>
      </c>
      <c r="K626">
        <v>616.29037723878002</v>
      </c>
      <c r="L626">
        <v>582.27624735479901</v>
      </c>
      <c r="M626">
        <v>55.361101724276899</v>
      </c>
      <c r="N626">
        <v>0.22583274293364899</v>
      </c>
      <c r="O626">
        <v>33.210146144800902</v>
      </c>
      <c r="P626">
        <v>54.003363083689003</v>
      </c>
      <c r="Q626">
        <v>-6.6436316724280001E-3</v>
      </c>
    </row>
    <row r="627" spans="1:17" x14ac:dyDescent="0.3">
      <c r="A627" t="s">
        <v>1386</v>
      </c>
      <c r="B627" t="s">
        <v>1387</v>
      </c>
      <c r="C627" t="s">
        <v>3171</v>
      </c>
      <c r="D627" t="s">
        <v>475</v>
      </c>
      <c r="E627">
        <v>8087.1647736599998</v>
      </c>
      <c r="F627">
        <v>736.7</v>
      </c>
      <c r="G627">
        <v>-44.849756977495602</v>
      </c>
      <c r="H627">
        <v>1.0053848583246601</v>
      </c>
      <c r="I627">
        <v>-17.442059533975499</v>
      </c>
      <c r="J627">
        <v>1.2765933971438399</v>
      </c>
      <c r="K627">
        <v>741.01284711773098</v>
      </c>
      <c r="L627">
        <v>802.62122454539497</v>
      </c>
      <c r="M627">
        <v>62.1053497360029</v>
      </c>
      <c r="N627">
        <v>1.13544070285834</v>
      </c>
      <c r="O627">
        <v>50.169675580290402</v>
      </c>
      <c r="P627">
        <v>9.4976218787158295</v>
      </c>
      <c r="Q627">
        <v>-3.8084653415057998E-2</v>
      </c>
    </row>
    <row r="628" spans="1:17" hidden="1" x14ac:dyDescent="0.3">
      <c r="A628" t="s">
        <v>1388</v>
      </c>
      <c r="B628" t="s">
        <v>1389</v>
      </c>
      <c r="C628" t="s">
        <v>3172</v>
      </c>
      <c r="D628" t="s">
        <v>590</v>
      </c>
      <c r="E628">
        <v>8077.3610734949998</v>
      </c>
      <c r="F628">
        <v>4151.1000000000004</v>
      </c>
      <c r="G628">
        <v>7.9335067711436</v>
      </c>
      <c r="H628">
        <v>4.9198965691431296</v>
      </c>
      <c r="I628">
        <v>19.680549774512102</v>
      </c>
      <c r="J628">
        <v>4.1650049658965598</v>
      </c>
      <c r="K628">
        <v>3963.5058797790198</v>
      </c>
      <c r="L628">
        <v>3709.1472984802799</v>
      </c>
      <c r="M628">
        <v>54.639993619698203</v>
      </c>
      <c r="N628">
        <v>0.70354713675458502</v>
      </c>
      <c r="O628">
        <v>7.8750210787501898</v>
      </c>
      <c r="P628">
        <v>34.846023908523897</v>
      </c>
      <c r="Q628">
        <v>-7.9478385488729996E-3</v>
      </c>
    </row>
    <row r="629" spans="1:17" x14ac:dyDescent="0.3">
      <c r="A629" t="s">
        <v>1390</v>
      </c>
      <c r="B629" t="s">
        <v>1391</v>
      </c>
      <c r="C629" t="s">
        <v>3157</v>
      </c>
      <c r="D629" t="s">
        <v>24</v>
      </c>
      <c r="E629">
        <v>8044.0023890800003</v>
      </c>
      <c r="F629">
        <v>70.42</v>
      </c>
      <c r="G629">
        <v>-51.188545573971602</v>
      </c>
      <c r="H629">
        <v>-4.95309117779773</v>
      </c>
      <c r="I629">
        <v>-34.339750140768103</v>
      </c>
      <c r="J629">
        <v>-0.25757832054076102</v>
      </c>
      <c r="K629">
        <v>75.385494877915605</v>
      </c>
      <c r="L629">
        <v>85.634713950418103</v>
      </c>
      <c r="M629">
        <v>50.494440417947096</v>
      </c>
      <c r="N629">
        <v>0.56707121008952699</v>
      </c>
      <c r="O629">
        <v>65.435955694404996</v>
      </c>
      <c r="P629">
        <v>7.34756097560975</v>
      </c>
      <c r="Q629">
        <v>-4.5393249561490002E-3</v>
      </c>
    </row>
    <row r="630" spans="1:17" hidden="1" x14ac:dyDescent="0.3">
      <c r="A630" t="s">
        <v>1392</v>
      </c>
      <c r="B630" t="s">
        <v>1393</v>
      </c>
      <c r="C630" t="s">
        <v>3172</v>
      </c>
      <c r="D630" t="s">
        <v>166</v>
      </c>
      <c r="E630">
        <v>8022.0708150769997</v>
      </c>
      <c r="F630">
        <v>61.23</v>
      </c>
      <c r="G630">
        <v>37.202613956559098</v>
      </c>
      <c r="H630">
        <v>-0.10253726214197301</v>
      </c>
      <c r="I630">
        <v>-1.08404769349671</v>
      </c>
      <c r="J630">
        <v>2.96886685582668</v>
      </c>
      <c r="K630">
        <v>61.602765192899398</v>
      </c>
      <c r="L630">
        <v>58.460764547425498</v>
      </c>
      <c r="M630">
        <v>60.727092931243703</v>
      </c>
      <c r="N630">
        <v>0.51021798616649605</v>
      </c>
      <c r="O630">
        <v>30.491589090315198</v>
      </c>
      <c r="P630">
        <v>66.612244897959101</v>
      </c>
      <c r="Q630">
        <v>-1.0143355413065E-2</v>
      </c>
    </row>
    <row r="631" spans="1:17" x14ac:dyDescent="0.3">
      <c r="A631" t="s">
        <v>1394</v>
      </c>
      <c r="B631" t="s">
        <v>1395</v>
      </c>
      <c r="C631" t="s">
        <v>3169</v>
      </c>
      <c r="D631" t="s">
        <v>122</v>
      </c>
      <c r="E631">
        <v>7999.6581007199902</v>
      </c>
      <c r="F631">
        <v>680.2</v>
      </c>
      <c r="G631">
        <v>-40.009597483244796</v>
      </c>
      <c r="H631">
        <v>3.8905494751776599</v>
      </c>
      <c r="I631">
        <v>-9.55972247941415</v>
      </c>
      <c r="J631">
        <v>4.2345770299274097</v>
      </c>
      <c r="K631">
        <v>671.25833732830404</v>
      </c>
      <c r="L631">
        <v>691.83586636010102</v>
      </c>
      <c r="M631">
        <v>52.496698886652403</v>
      </c>
      <c r="N631">
        <v>0.26120985634865901</v>
      </c>
      <c r="O631">
        <v>24.816230520435099</v>
      </c>
      <c r="P631">
        <v>13.6318075509522</v>
      </c>
      <c r="Q631">
        <v>-9.3645069498428005E-2</v>
      </c>
    </row>
    <row r="632" spans="1:17" hidden="1" x14ac:dyDescent="0.3">
      <c r="A632" t="s">
        <v>1396</v>
      </c>
      <c r="B632" t="s">
        <v>1397</v>
      </c>
      <c r="C632" t="s">
        <v>3172</v>
      </c>
      <c r="D632" t="s">
        <v>1398</v>
      </c>
      <c r="E632">
        <v>7964.1511681499996</v>
      </c>
      <c r="F632">
        <v>1928.95</v>
      </c>
      <c r="G632">
        <v>93.758281172009504</v>
      </c>
      <c r="H632">
        <v>7.3184685233497904</v>
      </c>
      <c r="I632">
        <v>50.1909095474048</v>
      </c>
      <c r="J632">
        <v>3.9088734693900098</v>
      </c>
      <c r="K632">
        <v>1894.48533549746</v>
      </c>
      <c r="L632">
        <v>1548.3962408988</v>
      </c>
      <c r="M632">
        <v>64.288740608458298</v>
      </c>
      <c r="N632">
        <v>0.40214339354905199</v>
      </c>
      <c r="O632">
        <v>15.3477280385702</v>
      </c>
      <c r="P632">
        <v>148.896774193548</v>
      </c>
    </row>
    <row r="633" spans="1:17" hidden="1" x14ac:dyDescent="0.3">
      <c r="A633" t="s">
        <v>1399</v>
      </c>
      <c r="B633" t="s">
        <v>1400</v>
      </c>
      <c r="C633" t="s">
        <v>3172</v>
      </c>
      <c r="D633" t="s">
        <v>117</v>
      </c>
      <c r="E633">
        <v>7936.9366857750001</v>
      </c>
      <c r="F633">
        <v>325.45</v>
      </c>
      <c r="G633">
        <v>230.40507497802801</v>
      </c>
      <c r="H633">
        <v>-4.1430445546936596</v>
      </c>
      <c r="I633">
        <v>1.2773250417652899</v>
      </c>
      <c r="J633">
        <v>2.1990385684986302</v>
      </c>
      <c r="K633">
        <v>346.64874636621403</v>
      </c>
      <c r="L633">
        <v>292.58450015358397</v>
      </c>
      <c r="M633">
        <v>42.9026257352565</v>
      </c>
      <c r="N633">
        <v>0.31445519805581401</v>
      </c>
      <c r="O633">
        <v>22.70702104778</v>
      </c>
      <c r="P633">
        <v>260.01106194690198</v>
      </c>
      <c r="Q633">
        <v>0.14433931920266799</v>
      </c>
    </row>
    <row r="634" spans="1:17" x14ac:dyDescent="0.3">
      <c r="A634" t="s">
        <v>1401</v>
      </c>
      <c r="B634" t="s">
        <v>1402</v>
      </c>
      <c r="C634" t="s">
        <v>3157</v>
      </c>
      <c r="D634" t="s">
        <v>21</v>
      </c>
      <c r="E634">
        <v>7930.6299186240003</v>
      </c>
      <c r="F634">
        <v>28.57</v>
      </c>
      <c r="G634">
        <v>22.982948284085001</v>
      </c>
      <c r="H634">
        <v>-3.2750661410993298</v>
      </c>
      <c r="I634">
        <v>-16.545601700154901</v>
      </c>
      <c r="J634">
        <v>2.5741595422104799</v>
      </c>
      <c r="K634">
        <v>28.571850420409099</v>
      </c>
      <c r="L634">
        <v>28.1075925657257</v>
      </c>
      <c r="M634">
        <v>54.260840098309998</v>
      </c>
      <c r="N634">
        <v>0.43491232449926798</v>
      </c>
      <c r="O634">
        <v>41.766864879556799</v>
      </c>
      <c r="P634">
        <v>51.791374945438598</v>
      </c>
      <c r="Q634">
        <v>3.4512003127052999E-2</v>
      </c>
    </row>
    <row r="635" spans="1:17" hidden="1" x14ac:dyDescent="0.3">
      <c r="A635" t="s">
        <v>1403</v>
      </c>
      <c r="B635" t="s">
        <v>1404</v>
      </c>
      <c r="C635" t="s">
        <v>3172</v>
      </c>
      <c r="D635" t="s">
        <v>91</v>
      </c>
      <c r="E635">
        <v>7889.1564911160003</v>
      </c>
      <c r="F635">
        <v>155.49</v>
      </c>
      <c r="G635">
        <v>381.78623222722899</v>
      </c>
      <c r="H635">
        <v>4.1846332736510199</v>
      </c>
      <c r="I635">
        <v>203.09810608775001</v>
      </c>
      <c r="J635">
        <v>-1.91931147042373</v>
      </c>
      <c r="K635">
        <v>145.47970343213299</v>
      </c>
      <c r="L635">
        <v>96.126551320024504</v>
      </c>
      <c r="M635">
        <v>50.767672095943503</v>
      </c>
      <c r="N635">
        <v>0.243155322263641</v>
      </c>
      <c r="O635">
        <v>20.309987780564601</v>
      </c>
      <c r="P635">
        <v>461.33574007220199</v>
      </c>
      <c r="Q635">
        <v>0.13566700698189699</v>
      </c>
    </row>
    <row r="636" spans="1:17" x14ac:dyDescent="0.3">
      <c r="A636" t="s">
        <v>1405</v>
      </c>
      <c r="B636" t="s">
        <v>1406</v>
      </c>
      <c r="C636" t="s">
        <v>590</v>
      </c>
      <c r="D636" t="s">
        <v>590</v>
      </c>
      <c r="E636">
        <v>7847.9032225000001</v>
      </c>
      <c r="F636">
        <v>381</v>
      </c>
      <c r="G636">
        <v>4.4785838818187402</v>
      </c>
      <c r="H636">
        <v>11.836347282066599</v>
      </c>
      <c r="I636">
        <v>-9.0662382606100298</v>
      </c>
      <c r="J636">
        <v>4.5210959253358904</v>
      </c>
      <c r="K636">
        <v>382.42742631024601</v>
      </c>
      <c r="L636">
        <v>358.85557973648002</v>
      </c>
      <c r="M636">
        <v>65.092555976029203</v>
      </c>
      <c r="N636">
        <v>0.62668244685115404</v>
      </c>
      <c r="O636">
        <v>18.280839895013099</v>
      </c>
      <c r="P636">
        <v>49.148561362301798</v>
      </c>
      <c r="Q636">
        <v>4.5191733767315001E-2</v>
      </c>
    </row>
    <row r="637" spans="1:17" x14ac:dyDescent="0.3">
      <c r="A637" t="s">
        <v>1407</v>
      </c>
      <c r="B637" t="s">
        <v>1408</v>
      </c>
      <c r="C637" t="s">
        <v>3169</v>
      </c>
      <c r="D637" t="s">
        <v>590</v>
      </c>
      <c r="E637">
        <v>7812.28456723</v>
      </c>
      <c r="F637">
        <v>586.45000000000005</v>
      </c>
      <c r="G637">
        <v>35.997393186764498</v>
      </c>
      <c r="H637">
        <v>0.654098826119068</v>
      </c>
      <c r="I637">
        <v>20.3425323235017</v>
      </c>
      <c r="J637">
        <v>4.1818317883658702</v>
      </c>
      <c r="K637">
        <v>569.34066667084005</v>
      </c>
      <c r="L637">
        <v>504.68334597322701</v>
      </c>
      <c r="M637">
        <v>59.316191365385897</v>
      </c>
      <c r="N637">
        <v>0.49214128971389198</v>
      </c>
      <c r="O637">
        <v>9.0800579759570308</v>
      </c>
      <c r="P637">
        <v>75.0597014925373</v>
      </c>
      <c r="Q637">
        <v>6.3617208605511996E-2</v>
      </c>
    </row>
    <row r="638" spans="1:17" x14ac:dyDescent="0.3">
      <c r="A638" t="s">
        <v>1409</v>
      </c>
      <c r="B638" t="s">
        <v>1410</v>
      </c>
      <c r="C638" t="s">
        <v>3168</v>
      </c>
      <c r="D638" t="s">
        <v>99</v>
      </c>
      <c r="E638">
        <v>7808.9956920449904</v>
      </c>
      <c r="F638">
        <v>1628.15</v>
      </c>
      <c r="G638">
        <v>-10.635815334178099</v>
      </c>
      <c r="H638">
        <v>14.375061705124599</v>
      </c>
      <c r="I638">
        <v>9.3401515568004392</v>
      </c>
      <c r="J638">
        <v>0.98863590993635098</v>
      </c>
      <c r="K638">
        <v>1549.7868182917</v>
      </c>
      <c r="L638">
        <v>1467.20517603382</v>
      </c>
      <c r="M638">
        <v>54.183591749839501</v>
      </c>
      <c r="N638">
        <v>0.42820610592265201</v>
      </c>
      <c r="O638">
        <v>5.6597979301661301</v>
      </c>
      <c r="P638">
        <v>30.251999999999999</v>
      </c>
      <c r="Q638">
        <v>-8.4186157884815996E-2</v>
      </c>
    </row>
    <row r="639" spans="1:17" hidden="1" x14ac:dyDescent="0.3">
      <c r="A639" t="s">
        <v>1411</v>
      </c>
      <c r="B639" t="s">
        <v>1412</v>
      </c>
      <c r="C639" t="s">
        <v>3172</v>
      </c>
      <c r="D639" t="s">
        <v>57</v>
      </c>
      <c r="E639">
        <v>7765.1730735600004</v>
      </c>
      <c r="F639">
        <v>14.19</v>
      </c>
      <c r="G639">
        <v>62.014673852464902</v>
      </c>
      <c r="H639">
        <v>-12.184235219463</v>
      </c>
      <c r="I639">
        <v>27.937207367231998</v>
      </c>
      <c r="J639">
        <v>2.7236515448218901</v>
      </c>
      <c r="K639">
        <v>15.040892126307901</v>
      </c>
      <c r="L639">
        <v>13.6015882805125</v>
      </c>
      <c r="M639">
        <v>51.564299772875501</v>
      </c>
      <c r="N639">
        <v>0.91252216300681399</v>
      </c>
      <c r="O639">
        <v>48.696264975334699</v>
      </c>
      <c r="P639">
        <v>95.724137931034406</v>
      </c>
      <c r="Q639">
        <v>0.11853831148543301</v>
      </c>
    </row>
    <row r="640" spans="1:17" x14ac:dyDescent="0.3">
      <c r="A640" t="s">
        <v>1413</v>
      </c>
      <c r="B640" t="s">
        <v>1414</v>
      </c>
      <c r="C640" t="s">
        <v>3167</v>
      </c>
      <c r="D640" t="s">
        <v>1034</v>
      </c>
      <c r="E640">
        <v>7753.6840783199996</v>
      </c>
      <c r="F640">
        <v>791.95</v>
      </c>
      <c r="G640">
        <v>38.089347947775103</v>
      </c>
      <c r="H640">
        <v>-1.08112858369131</v>
      </c>
      <c r="I640">
        <v>11.1157742312267</v>
      </c>
      <c r="J640">
        <v>3.6671510025631999</v>
      </c>
      <c r="K640">
        <v>822.85717281654502</v>
      </c>
      <c r="L640">
        <v>766.35830643402903</v>
      </c>
      <c r="M640">
        <v>62.693337384246803</v>
      </c>
      <c r="N640">
        <v>0.554523209982274</v>
      </c>
      <c r="O640">
        <v>33.720563166866498</v>
      </c>
      <c r="P640">
        <v>72.952609740117893</v>
      </c>
      <c r="Q640">
        <v>0.121056936557822</v>
      </c>
    </row>
    <row r="641" spans="1:17" x14ac:dyDescent="0.3">
      <c r="A641" t="s">
        <v>1415</v>
      </c>
      <c r="B641" t="s">
        <v>1416</v>
      </c>
      <c r="C641" t="s">
        <v>3171</v>
      </c>
      <c r="D641" t="s">
        <v>475</v>
      </c>
      <c r="E641">
        <v>7752.0890040899903</v>
      </c>
      <c r="F641">
        <v>275.05</v>
      </c>
      <c r="G641">
        <v>-24.275991200089699</v>
      </c>
      <c r="H641">
        <v>2.8712007206403198</v>
      </c>
      <c r="I641">
        <v>7.67230199805</v>
      </c>
      <c r="J641">
        <v>4.3612852097796804</v>
      </c>
      <c r="K641">
        <v>275.57492192408603</v>
      </c>
      <c r="L641">
        <v>270.20027752196501</v>
      </c>
      <c r="M641">
        <v>62.124805108015302</v>
      </c>
      <c r="N641">
        <v>0.52917842853002395</v>
      </c>
      <c r="O641">
        <v>18.342119614615498</v>
      </c>
      <c r="P641">
        <v>25.022727272727199</v>
      </c>
      <c r="Q641">
        <v>-6.8504955192775996E-2</v>
      </c>
    </row>
    <row r="642" spans="1:17" x14ac:dyDescent="0.3">
      <c r="A642" t="s">
        <v>1417</v>
      </c>
      <c r="B642" t="s">
        <v>1418</v>
      </c>
      <c r="C642" t="s">
        <v>3168</v>
      </c>
      <c r="D642" t="s">
        <v>91</v>
      </c>
      <c r="E642">
        <v>7747.6213241599999</v>
      </c>
      <c r="F642">
        <v>264.8</v>
      </c>
      <c r="G642">
        <v>-64.363202656990396</v>
      </c>
      <c r="H642">
        <v>-5.3303327850989799</v>
      </c>
      <c r="I642">
        <v>-20.443909769704799</v>
      </c>
      <c r="J642">
        <v>4.96380010601872</v>
      </c>
      <c r="K642">
        <v>274.487421927637</v>
      </c>
      <c r="L642">
        <v>316.08627485141602</v>
      </c>
      <c r="M642">
        <v>53.8613361083057</v>
      </c>
      <c r="N642">
        <v>0.97108562586189795</v>
      </c>
      <c r="O642">
        <v>68.126888217522605</v>
      </c>
      <c r="P642">
        <v>12.4893797790994</v>
      </c>
      <c r="Q642">
        <v>-0.102869687298311</v>
      </c>
    </row>
    <row r="643" spans="1:17" hidden="1" x14ac:dyDescent="0.3">
      <c r="A643" t="s">
        <v>1419</v>
      </c>
      <c r="B643" t="s">
        <v>1420</v>
      </c>
      <c r="C643" t="s">
        <v>3172</v>
      </c>
      <c r="D643" t="s">
        <v>590</v>
      </c>
      <c r="E643">
        <v>7723.3938362999997</v>
      </c>
      <c r="F643">
        <v>552.85</v>
      </c>
      <c r="G643">
        <v>-29.022234742462601</v>
      </c>
      <c r="H643">
        <v>8.8115311867291108</v>
      </c>
      <c r="I643">
        <v>17.831736969257001</v>
      </c>
      <c r="J643">
        <v>2.4787908458254002E-2</v>
      </c>
      <c r="K643">
        <v>528.71265370107994</v>
      </c>
      <c r="L643">
        <v>514.22784357665</v>
      </c>
      <c r="M643">
        <v>61.156202062801498</v>
      </c>
      <c r="N643">
        <v>0.72479051451616205</v>
      </c>
      <c r="O643">
        <v>20.466672696029601</v>
      </c>
      <c r="P643">
        <v>40.068406384595903</v>
      </c>
      <c r="Q643">
        <v>6.7350381429567993E-2</v>
      </c>
    </row>
    <row r="644" spans="1:17" x14ac:dyDescent="0.3">
      <c r="A644" t="s">
        <v>1421</v>
      </c>
      <c r="B644" t="s">
        <v>1422</v>
      </c>
      <c r="C644" t="s">
        <v>3170</v>
      </c>
      <c r="D644" t="s">
        <v>136</v>
      </c>
      <c r="E644">
        <v>7709.1419350850001</v>
      </c>
      <c r="F644">
        <v>515.6</v>
      </c>
      <c r="G644">
        <v>-21.699448148502199</v>
      </c>
      <c r="H644">
        <v>0.21166443516557901</v>
      </c>
      <c r="I644">
        <v>-22.921234444089599</v>
      </c>
      <c r="J644">
        <v>0.78482033650851701</v>
      </c>
      <c r="K644">
        <v>524.58580807315604</v>
      </c>
      <c r="L644">
        <v>554.60016122149295</v>
      </c>
      <c r="M644">
        <v>49.210580325988403</v>
      </c>
      <c r="N644">
        <v>1.0723323291456699</v>
      </c>
      <c r="O644">
        <v>31.652443754848701</v>
      </c>
      <c r="P644">
        <v>8.7648982174876</v>
      </c>
      <c r="Q644">
        <v>7.0922899043176002E-2</v>
      </c>
    </row>
    <row r="645" spans="1:17" hidden="1" x14ac:dyDescent="0.3">
      <c r="A645" t="s">
        <v>1423</v>
      </c>
      <c r="B645" t="s">
        <v>1424</v>
      </c>
      <c r="C645" t="s">
        <v>3169</v>
      </c>
      <c r="D645" t="s">
        <v>276</v>
      </c>
      <c r="E645">
        <v>7698.5824863999997</v>
      </c>
      <c r="F645">
        <v>349.85</v>
      </c>
      <c r="G645">
        <v>-37.560111491967</v>
      </c>
      <c r="H645">
        <v>-1.88243927995456</v>
      </c>
      <c r="I645">
        <v>-32.9108911634507</v>
      </c>
      <c r="J645">
        <v>2.7868906705610099</v>
      </c>
      <c r="K645">
        <v>367.94163858691002</v>
      </c>
      <c r="M645">
        <v>50.8528439897038</v>
      </c>
      <c r="N645">
        <v>0.91438598003564597</v>
      </c>
      <c r="O645">
        <v>53.851650707445998</v>
      </c>
      <c r="P645">
        <v>14.3300653594771</v>
      </c>
    </row>
    <row r="646" spans="1:17" x14ac:dyDescent="0.3">
      <c r="A646" t="s">
        <v>1425</v>
      </c>
      <c r="B646" t="s">
        <v>1426</v>
      </c>
      <c r="C646" t="s">
        <v>3169</v>
      </c>
      <c r="D646" t="s">
        <v>276</v>
      </c>
      <c r="E646">
        <v>7668.26095188</v>
      </c>
      <c r="F646">
        <v>379.2</v>
      </c>
      <c r="G646">
        <v>-30.285296008699799</v>
      </c>
      <c r="H646">
        <v>-0.38033560666495198</v>
      </c>
      <c r="I646">
        <v>-14.562328121433801</v>
      </c>
      <c r="J646">
        <v>1.1815489774650201</v>
      </c>
      <c r="K646">
        <v>391.21782504139799</v>
      </c>
      <c r="L646">
        <v>402.51869009544998</v>
      </c>
      <c r="M646">
        <v>56.743042107069698</v>
      </c>
      <c r="N646">
        <v>0.58473403864602502</v>
      </c>
      <c r="O646">
        <v>33.175105485232002</v>
      </c>
      <c r="P646">
        <v>9.0438533429187498</v>
      </c>
      <c r="Q646">
        <v>4.1727943335715001E-2</v>
      </c>
    </row>
    <row r="647" spans="1:17" x14ac:dyDescent="0.3">
      <c r="A647" t="s">
        <v>1427</v>
      </c>
      <c r="B647" t="s">
        <v>1428</v>
      </c>
      <c r="C647" t="s">
        <v>3171</v>
      </c>
      <c r="D647" t="s">
        <v>472</v>
      </c>
      <c r="E647">
        <v>7667.5237911300001</v>
      </c>
      <c r="F647">
        <v>485.05</v>
      </c>
      <c r="G647">
        <v>-16.195684696855398</v>
      </c>
      <c r="H647">
        <v>-1.6410490605755801</v>
      </c>
      <c r="I647">
        <v>-2.5989867879577502</v>
      </c>
      <c r="J647">
        <v>6.09434171423253</v>
      </c>
      <c r="K647">
        <v>489.158340607865</v>
      </c>
      <c r="L647">
        <v>493.74913876546901</v>
      </c>
      <c r="M647">
        <v>59.855047539127199</v>
      </c>
      <c r="N647">
        <v>1.50537792363084</v>
      </c>
      <c r="O647">
        <v>30.687557983712999</v>
      </c>
      <c r="P647">
        <v>20.419563058589802</v>
      </c>
      <c r="Q647">
        <v>-4.2888868738032E-2</v>
      </c>
    </row>
    <row r="648" spans="1:17" x14ac:dyDescent="0.3">
      <c r="A648" t="s">
        <v>1429</v>
      </c>
      <c r="B648" t="s">
        <v>1430</v>
      </c>
      <c r="C648" t="s">
        <v>3174</v>
      </c>
      <c r="D648" t="s">
        <v>1431</v>
      </c>
      <c r="E648">
        <v>7656.1389370799998</v>
      </c>
      <c r="F648">
        <v>450.7</v>
      </c>
      <c r="G648">
        <v>-2.6541519488376402</v>
      </c>
      <c r="H648">
        <v>-6.4390411533954799</v>
      </c>
      <c r="I648">
        <v>13.3551132750324</v>
      </c>
      <c r="J648">
        <v>-0.42675394176201198</v>
      </c>
      <c r="K648">
        <v>469.56449127804501</v>
      </c>
      <c r="L648">
        <v>445.89152811590299</v>
      </c>
      <c r="M648">
        <v>39.4259210495036</v>
      </c>
      <c r="N648">
        <v>0.630666504339226</v>
      </c>
      <c r="O648">
        <v>41.723984912358503</v>
      </c>
      <c r="P648">
        <v>41.240990285176998</v>
      </c>
      <c r="Q648">
        <v>8.2654035986816005E-2</v>
      </c>
    </row>
    <row r="649" spans="1:17" x14ac:dyDescent="0.3">
      <c r="A649" t="s">
        <v>1432</v>
      </c>
      <c r="B649" t="s">
        <v>1433</v>
      </c>
      <c r="C649" t="s">
        <v>3157</v>
      </c>
      <c r="D649" t="s">
        <v>573</v>
      </c>
      <c r="E649">
        <v>7588.5454698949998</v>
      </c>
      <c r="F649">
        <v>712.45</v>
      </c>
      <c r="G649">
        <v>6.1009164002701199</v>
      </c>
      <c r="H649">
        <v>-4.0119676431945601</v>
      </c>
      <c r="I649">
        <v>15.1197478442805</v>
      </c>
      <c r="J649">
        <v>4.7919883829540897</v>
      </c>
      <c r="K649">
        <v>714.33337981234604</v>
      </c>
      <c r="L649">
        <v>659.21074623407901</v>
      </c>
      <c r="M649">
        <v>57.698641447336399</v>
      </c>
      <c r="N649">
        <v>0.39203493621865498</v>
      </c>
      <c r="O649">
        <v>12.148220927784401</v>
      </c>
      <c r="P649">
        <v>37.233940094384998</v>
      </c>
    </row>
    <row r="650" spans="1:17" hidden="1" x14ac:dyDescent="0.3">
      <c r="A650" t="s">
        <v>1434</v>
      </c>
      <c r="B650" t="s">
        <v>1435</v>
      </c>
      <c r="C650" t="s">
        <v>3172</v>
      </c>
      <c r="D650" t="s">
        <v>475</v>
      </c>
      <c r="E650">
        <v>7585.5868781399904</v>
      </c>
      <c r="F650">
        <v>1971.95</v>
      </c>
      <c r="G650">
        <v>27.484267925624401</v>
      </c>
      <c r="H650">
        <v>30.031684470881299</v>
      </c>
      <c r="I650">
        <v>55.400643170893098</v>
      </c>
      <c r="J650">
        <v>10.4729735528673</v>
      </c>
      <c r="K650">
        <v>1632.8488621807301</v>
      </c>
      <c r="L650">
        <v>1419.9641500560101</v>
      </c>
      <c r="M650">
        <v>85.233522617237995</v>
      </c>
      <c r="N650">
        <v>1.95366884970016</v>
      </c>
      <c r="O650">
        <v>2.28454068308019</v>
      </c>
      <c r="P650">
        <v>102.251282051282</v>
      </c>
      <c r="Q650">
        <v>1.1476092566004001E-2</v>
      </c>
    </row>
    <row r="651" spans="1:17" x14ac:dyDescent="0.3">
      <c r="A651" t="s">
        <v>1436</v>
      </c>
      <c r="B651" t="s">
        <v>1437</v>
      </c>
      <c r="C651" t="s">
        <v>3169</v>
      </c>
      <c r="D651" t="s">
        <v>291</v>
      </c>
      <c r="E651">
        <v>7570.3166411119901</v>
      </c>
      <c r="F651">
        <v>194.56</v>
      </c>
      <c r="G651">
        <v>-16.154708809210099</v>
      </c>
      <c r="H651">
        <v>-5.1410323442042101</v>
      </c>
      <c r="I651">
        <v>-17.0765288965042</v>
      </c>
      <c r="J651">
        <v>5.8040470880722497</v>
      </c>
      <c r="K651">
        <v>206.85328468459599</v>
      </c>
      <c r="L651">
        <v>205.00610466302399</v>
      </c>
      <c r="M651">
        <v>47.112423351086797</v>
      </c>
      <c r="N651">
        <v>0.35225703941700098</v>
      </c>
      <c r="O651">
        <v>34.662828947368403</v>
      </c>
      <c r="P651">
        <v>15.3289863663307</v>
      </c>
      <c r="Q651">
        <v>0.11009513792695499</v>
      </c>
    </row>
    <row r="652" spans="1:17" x14ac:dyDescent="0.3">
      <c r="A652" t="s">
        <v>1438</v>
      </c>
      <c r="B652" t="s">
        <v>1439</v>
      </c>
      <c r="C652" t="s">
        <v>3155</v>
      </c>
      <c r="D652" t="s">
        <v>1440</v>
      </c>
      <c r="E652">
        <v>7567.84177928999</v>
      </c>
      <c r="F652">
        <v>459.7</v>
      </c>
      <c r="G652">
        <v>59.558798660627502</v>
      </c>
      <c r="H652">
        <v>-2.0444217679059702</v>
      </c>
      <c r="I652">
        <v>-15.6457931843828</v>
      </c>
      <c r="J652">
        <v>8.5779546719678397</v>
      </c>
      <c r="K652">
        <v>469.97128993246298</v>
      </c>
      <c r="L652">
        <v>463.277286319052</v>
      </c>
      <c r="M652">
        <v>63.985105946845401</v>
      </c>
      <c r="N652">
        <v>0.68745732901226297</v>
      </c>
      <c r="O652">
        <v>38.090058733956901</v>
      </c>
      <c r="P652">
        <v>92.396763392857096</v>
      </c>
    </row>
    <row r="653" spans="1:17" x14ac:dyDescent="0.3">
      <c r="A653" t="s">
        <v>1441</v>
      </c>
      <c r="B653" t="s">
        <v>1442</v>
      </c>
      <c r="C653" t="s">
        <v>3170</v>
      </c>
      <c r="D653" t="s">
        <v>136</v>
      </c>
      <c r="E653">
        <v>7506.4564112850003</v>
      </c>
      <c r="F653">
        <v>122.85</v>
      </c>
      <c r="G653">
        <v>31.2051627651018</v>
      </c>
      <c r="H653">
        <v>-2.0077045657352501</v>
      </c>
      <c r="I653">
        <v>-5.7447490076352503</v>
      </c>
      <c r="J653">
        <v>8.6364357141441506</v>
      </c>
      <c r="K653">
        <v>122.152964333979</v>
      </c>
      <c r="L653">
        <v>120.844234451497</v>
      </c>
      <c r="M653">
        <v>58.344270255685501</v>
      </c>
      <c r="N653">
        <v>1.04279969261092</v>
      </c>
      <c r="O653">
        <v>33.789173789173802</v>
      </c>
      <c r="P653">
        <v>62.7152317880794</v>
      </c>
      <c r="Q653">
        <v>-3.3470734834048999E-2</v>
      </c>
    </row>
    <row r="654" spans="1:17" hidden="1" x14ac:dyDescent="0.3">
      <c r="A654" t="s">
        <v>1443</v>
      </c>
      <c r="B654" t="s">
        <v>1444</v>
      </c>
      <c r="C654" t="s">
        <v>3172</v>
      </c>
      <c r="D654" t="s">
        <v>405</v>
      </c>
      <c r="E654">
        <v>7470.4187162999997</v>
      </c>
      <c r="F654">
        <v>332.95</v>
      </c>
      <c r="G654">
        <v>97.344827763417697</v>
      </c>
      <c r="H654">
        <v>4.0569025515034403</v>
      </c>
      <c r="I654">
        <v>41.034535875238703</v>
      </c>
      <c r="J654">
        <v>1.47840697034946</v>
      </c>
      <c r="K654">
        <v>341.26938039859101</v>
      </c>
      <c r="L654">
        <v>279.67306264181298</v>
      </c>
      <c r="M654">
        <v>48.6136327972104</v>
      </c>
      <c r="N654">
        <v>0.39973026563512198</v>
      </c>
      <c r="O654">
        <v>30.049556990539099</v>
      </c>
      <c r="P654">
        <v>133.48527349228601</v>
      </c>
      <c r="Q654">
        <v>0.15267008172031199</v>
      </c>
    </row>
    <row r="655" spans="1:17" x14ac:dyDescent="0.3">
      <c r="A655" t="s">
        <v>1445</v>
      </c>
      <c r="B655" t="s">
        <v>1446</v>
      </c>
      <c r="C655" t="s">
        <v>3156</v>
      </c>
      <c r="D655" t="s">
        <v>21</v>
      </c>
      <c r="E655">
        <v>7446.8427519750003</v>
      </c>
      <c r="F655">
        <v>888.35</v>
      </c>
      <c r="G655">
        <v>69.288206931805902</v>
      </c>
      <c r="H655">
        <v>5.1473245930822999</v>
      </c>
      <c r="I655">
        <v>12.721700984968001</v>
      </c>
      <c r="J655">
        <v>-0.57212802588098999</v>
      </c>
      <c r="K655">
        <v>883.94078849869197</v>
      </c>
      <c r="L655">
        <v>769.27507071693003</v>
      </c>
      <c r="M655">
        <v>47.122750660713898</v>
      </c>
      <c r="N655">
        <v>0.55161054641262997</v>
      </c>
      <c r="O655">
        <v>11.774638374514501</v>
      </c>
      <c r="P655">
        <v>114.06024096385499</v>
      </c>
      <c r="Q655">
        <v>0.132724669258107</v>
      </c>
    </row>
    <row r="656" spans="1:17" x14ac:dyDescent="0.3">
      <c r="A656" t="s">
        <v>1447</v>
      </c>
      <c r="B656" t="s">
        <v>1448</v>
      </c>
      <c r="C656" t="s">
        <v>3157</v>
      </c>
      <c r="D656" t="s">
        <v>24</v>
      </c>
      <c r="E656">
        <v>7414.7925125289903</v>
      </c>
      <c r="F656">
        <v>38.229999999999997</v>
      </c>
      <c r="G656">
        <v>-58.838832652816301</v>
      </c>
      <c r="H656">
        <v>-3.6486706687756501</v>
      </c>
      <c r="I656">
        <v>-37.047156399842002</v>
      </c>
      <c r="J656">
        <v>5.0384865385952304</v>
      </c>
      <c r="K656">
        <v>40.132761511786804</v>
      </c>
      <c r="L656">
        <v>44.961016112551</v>
      </c>
      <c r="M656">
        <v>52.100374424611402</v>
      </c>
      <c r="N656">
        <v>0.89535059948713702</v>
      </c>
      <c r="O656">
        <v>64.792048129741005</v>
      </c>
      <c r="P656">
        <v>10.972423802612401</v>
      </c>
      <c r="Q656">
        <v>6.8357760578245996E-2</v>
      </c>
    </row>
    <row r="657" spans="1:17" x14ac:dyDescent="0.3">
      <c r="A657" t="s">
        <v>1449</v>
      </c>
      <c r="B657" t="s">
        <v>1450</v>
      </c>
      <c r="C657" t="s">
        <v>3161</v>
      </c>
      <c r="D657" t="s">
        <v>51</v>
      </c>
      <c r="E657">
        <v>7356.5525847250001</v>
      </c>
      <c r="F657">
        <v>1507.35</v>
      </c>
      <c r="G657">
        <v>155.76744644820201</v>
      </c>
      <c r="H657">
        <v>14.4134365440851</v>
      </c>
      <c r="I657">
        <v>42.888461669601099</v>
      </c>
      <c r="J657">
        <v>3.85455991175114</v>
      </c>
      <c r="K657">
        <v>1369.34816951382</v>
      </c>
      <c r="L657">
        <v>1174.3398406076301</v>
      </c>
      <c r="M657">
        <v>63.926542546439201</v>
      </c>
      <c r="N657">
        <v>0.77420723343739795</v>
      </c>
      <c r="O657">
        <v>5.48313265001494</v>
      </c>
      <c r="P657">
        <v>200.26892430278801</v>
      </c>
      <c r="Q657">
        <v>0.12996991358253401</v>
      </c>
    </row>
    <row r="658" spans="1:17" x14ac:dyDescent="0.3">
      <c r="A658" t="s">
        <v>1451</v>
      </c>
      <c r="B658" t="s">
        <v>1452</v>
      </c>
      <c r="C658" t="s">
        <v>3160</v>
      </c>
      <c r="D658" t="s">
        <v>46</v>
      </c>
      <c r="E658">
        <v>7350.22659217</v>
      </c>
      <c r="F658">
        <v>502.45</v>
      </c>
      <c r="G658">
        <v>20.941828696095701</v>
      </c>
      <c r="H658">
        <v>-0.51093295491837998</v>
      </c>
      <c r="I658">
        <v>0.97305633687008797</v>
      </c>
      <c r="J658">
        <v>2.42853612601784</v>
      </c>
      <c r="K658">
        <v>508.17025368021802</v>
      </c>
      <c r="L658">
        <v>474.079815115874</v>
      </c>
      <c r="M658">
        <v>57.222556724184898</v>
      </c>
      <c r="N658">
        <v>0.31374126519885798</v>
      </c>
      <c r="O658">
        <v>17.026569807941001</v>
      </c>
      <c r="P658">
        <v>54.838212634822803</v>
      </c>
      <c r="Q658">
        <v>-2.7501651433472999E-2</v>
      </c>
    </row>
    <row r="659" spans="1:17" x14ac:dyDescent="0.3">
      <c r="A659" t="s">
        <v>1453</v>
      </c>
      <c r="B659" t="s">
        <v>1454</v>
      </c>
      <c r="C659" t="s">
        <v>3167</v>
      </c>
      <c r="D659" t="s">
        <v>117</v>
      </c>
      <c r="E659">
        <v>7339.0888647000002</v>
      </c>
      <c r="F659">
        <v>696.95</v>
      </c>
      <c r="G659">
        <v>10.0195239742902</v>
      </c>
      <c r="H659">
        <v>-4.1410088745582696</v>
      </c>
      <c r="I659">
        <v>5.7115499535215202</v>
      </c>
      <c r="J659">
        <v>2.59181152811344</v>
      </c>
      <c r="K659">
        <v>667.11718129953499</v>
      </c>
      <c r="L659">
        <v>622.42289313604999</v>
      </c>
      <c r="M659">
        <v>58.188847294338998</v>
      </c>
      <c r="N659">
        <v>0.56656019708366001</v>
      </c>
      <c r="O659">
        <v>20.761891096922302</v>
      </c>
      <c r="P659">
        <v>49.064271200941</v>
      </c>
      <c r="Q659">
        <v>7.8089792625277002E-2</v>
      </c>
    </row>
    <row r="660" spans="1:17" x14ac:dyDescent="0.3">
      <c r="A660" t="s">
        <v>1455</v>
      </c>
      <c r="B660" t="s">
        <v>1456</v>
      </c>
      <c r="C660" t="s">
        <v>3171</v>
      </c>
      <c r="D660" t="s">
        <v>396</v>
      </c>
      <c r="E660">
        <v>7286.6856829799999</v>
      </c>
      <c r="F660">
        <v>1613.3</v>
      </c>
      <c r="G660">
        <v>59.860573779311103</v>
      </c>
      <c r="H660">
        <v>6.6385498423331004</v>
      </c>
      <c r="I660">
        <v>12.590790085883199</v>
      </c>
      <c r="J660">
        <v>6.0284602804170602</v>
      </c>
      <c r="K660">
        <v>1556.8040382909801</v>
      </c>
      <c r="L660">
        <v>1428.0224375197499</v>
      </c>
      <c r="M660">
        <v>71.521970267493202</v>
      </c>
      <c r="N660">
        <v>1.0931904513430599</v>
      </c>
      <c r="O660">
        <v>19.3702349222091</v>
      </c>
      <c r="P660">
        <v>104.318642350557</v>
      </c>
      <c r="Q660">
        <v>8.9206839358869E-2</v>
      </c>
    </row>
    <row r="661" spans="1:17" x14ac:dyDescent="0.3">
      <c r="A661" t="s">
        <v>1457</v>
      </c>
      <c r="B661" t="s">
        <v>1458</v>
      </c>
      <c r="C661" t="s">
        <v>3168</v>
      </c>
      <c r="D661" t="s">
        <v>1459</v>
      </c>
      <c r="E661">
        <v>7282.4123793600002</v>
      </c>
      <c r="F661">
        <v>270.89999999999998</v>
      </c>
      <c r="G661">
        <v>-43.793956091814799</v>
      </c>
      <c r="H661">
        <v>4.0992196265829701</v>
      </c>
      <c r="I661">
        <v>-15.412316819920999</v>
      </c>
      <c r="J661">
        <v>2.5778196336318802</v>
      </c>
      <c r="K661">
        <v>273.87525964151899</v>
      </c>
      <c r="L661">
        <v>280.66794899030498</v>
      </c>
      <c r="M661">
        <v>58.397645521786401</v>
      </c>
      <c r="N661">
        <v>0.500150955209821</v>
      </c>
      <c r="O661">
        <v>32.798080472499002</v>
      </c>
      <c r="P661">
        <v>8.3383323335332697</v>
      </c>
      <c r="Q661">
        <v>8.2227546742315999E-2</v>
      </c>
    </row>
    <row r="662" spans="1:17" x14ac:dyDescent="0.3">
      <c r="A662" t="s">
        <v>1460</v>
      </c>
      <c r="B662" t="s">
        <v>1461</v>
      </c>
      <c r="C662" t="s">
        <v>3175</v>
      </c>
      <c r="D662" t="s">
        <v>1462</v>
      </c>
      <c r="E662">
        <v>7255.7647637999999</v>
      </c>
      <c r="F662">
        <v>935.25</v>
      </c>
      <c r="G662">
        <v>-12.468097018433401</v>
      </c>
      <c r="H662">
        <v>0.77602867186446201</v>
      </c>
      <c r="I662">
        <v>38.535226693240503</v>
      </c>
      <c r="J662">
        <v>1.0747825785360701</v>
      </c>
      <c r="K662">
        <v>934.09390132782698</v>
      </c>
      <c r="L662">
        <v>862.33444959162102</v>
      </c>
      <c r="M662">
        <v>61.062432276672197</v>
      </c>
      <c r="N662">
        <v>0.35591202892204499</v>
      </c>
      <c r="O662">
        <v>19.433306602512701</v>
      </c>
      <c r="P662">
        <v>58.114961961115803</v>
      </c>
      <c r="Q662">
        <v>-2.7911502488980999E-2</v>
      </c>
    </row>
    <row r="663" spans="1:17" x14ac:dyDescent="0.3">
      <c r="A663" t="s">
        <v>1463</v>
      </c>
      <c r="B663" t="s">
        <v>1464</v>
      </c>
      <c r="C663" t="s">
        <v>3163</v>
      </c>
      <c r="D663" t="s">
        <v>199</v>
      </c>
      <c r="E663">
        <v>7249.59977265</v>
      </c>
      <c r="F663">
        <v>521.04999999999995</v>
      </c>
      <c r="G663">
        <v>8.9752609281582796</v>
      </c>
      <c r="H663">
        <v>6.9516039340482703</v>
      </c>
      <c r="I663">
        <v>17.687682431039601</v>
      </c>
      <c r="J663">
        <v>7.6341470132395299</v>
      </c>
      <c r="K663">
        <v>513.54923465132003</v>
      </c>
      <c r="L663">
        <v>479.36611150946999</v>
      </c>
      <c r="M663">
        <v>69.473833134019998</v>
      </c>
      <c r="N663">
        <v>0.21699869921992199</v>
      </c>
      <c r="O663">
        <v>22.7521351117935</v>
      </c>
      <c r="P663">
        <v>45.707494407158798</v>
      </c>
      <c r="Q663">
        <v>2.9990526616543001E-2</v>
      </c>
    </row>
    <row r="664" spans="1:17" x14ac:dyDescent="0.3">
      <c r="A664" t="s">
        <v>1465</v>
      </c>
      <c r="B664" t="s">
        <v>1466</v>
      </c>
      <c r="C664" t="s">
        <v>3168</v>
      </c>
      <c r="D664" t="s">
        <v>91</v>
      </c>
      <c r="E664">
        <v>7234.0933087149997</v>
      </c>
      <c r="F664">
        <v>2916.9</v>
      </c>
      <c r="G664">
        <v>39.615081952422301</v>
      </c>
      <c r="H664">
        <v>-7.1141844864829498</v>
      </c>
      <c r="I664">
        <v>20.626980158356101</v>
      </c>
      <c r="J664">
        <v>3.7781014628707701</v>
      </c>
      <c r="K664">
        <v>3039.2804504374899</v>
      </c>
      <c r="L664">
        <v>2749.2961153128399</v>
      </c>
      <c r="M664">
        <v>55.562623047489303</v>
      </c>
      <c r="N664">
        <v>0.68108851426044303</v>
      </c>
      <c r="O664">
        <v>20.8457609105557</v>
      </c>
      <c r="P664">
        <v>69.784633294528504</v>
      </c>
      <c r="Q664">
        <v>0.16881746623025201</v>
      </c>
    </row>
    <row r="665" spans="1:17" hidden="1" x14ac:dyDescent="0.3">
      <c r="A665" t="s">
        <v>1467</v>
      </c>
      <c r="B665" t="s">
        <v>1468</v>
      </c>
      <c r="C665" t="s">
        <v>3172</v>
      </c>
      <c r="D665" t="s">
        <v>108</v>
      </c>
      <c r="E665">
        <v>7229.8994579600003</v>
      </c>
      <c r="F665">
        <v>653.6</v>
      </c>
      <c r="G665">
        <v>-22.298860453297799</v>
      </c>
      <c r="H665">
        <v>-15.285274493097001</v>
      </c>
      <c r="I665">
        <v>-18.172711409312999</v>
      </c>
      <c r="J665">
        <v>-2.6482961344887901</v>
      </c>
      <c r="K665">
        <v>744.747888045737</v>
      </c>
      <c r="L665">
        <v>752.55104923825104</v>
      </c>
      <c r="M665">
        <v>26.890025426188402</v>
      </c>
      <c r="N665">
        <v>0.67165907900325805</v>
      </c>
      <c r="O665">
        <v>44.339045287637603</v>
      </c>
      <c r="P665">
        <v>2.8886265249901499</v>
      </c>
      <c r="Q665">
        <v>6.2483952289659001E-2</v>
      </c>
    </row>
    <row r="666" spans="1:17" x14ac:dyDescent="0.3">
      <c r="A666" t="s">
        <v>1469</v>
      </c>
      <c r="B666" t="s">
        <v>1470</v>
      </c>
      <c r="C666" t="s">
        <v>3160</v>
      </c>
      <c r="D666" t="s">
        <v>46</v>
      </c>
      <c r="E666">
        <v>7189.5587833050004</v>
      </c>
      <c r="F666">
        <v>191.47</v>
      </c>
      <c r="G666">
        <v>11.436390693447599</v>
      </c>
      <c r="H666">
        <v>2.4933338014061901</v>
      </c>
      <c r="I666">
        <v>-14.808011996228</v>
      </c>
      <c r="J666">
        <v>0.32073806422148998</v>
      </c>
      <c r="K666">
        <v>190.14545535882701</v>
      </c>
      <c r="L666">
        <v>189.94955006457599</v>
      </c>
      <c r="M666">
        <v>61.544377991869702</v>
      </c>
      <c r="N666">
        <v>0.74478037659017804</v>
      </c>
      <c r="O666">
        <v>30.203164986681902</v>
      </c>
      <c r="P666">
        <v>39.555393586005799</v>
      </c>
      <c r="Q666">
        <v>8.6974136902306001E-2</v>
      </c>
    </row>
    <row r="667" spans="1:17" x14ac:dyDescent="0.3">
      <c r="A667" t="s">
        <v>1471</v>
      </c>
      <c r="B667" t="s">
        <v>1472</v>
      </c>
      <c r="C667" t="s">
        <v>3171</v>
      </c>
      <c r="D667" t="s">
        <v>158</v>
      </c>
      <c r="E667">
        <v>7144.2521999999999</v>
      </c>
      <c r="F667">
        <v>1034.1500000000001</v>
      </c>
      <c r="G667">
        <v>96.0405402794716</v>
      </c>
      <c r="H667">
        <v>1.4740806972982701</v>
      </c>
      <c r="I667">
        <v>33.5777464153241</v>
      </c>
      <c r="J667">
        <v>3.22478790845825</v>
      </c>
      <c r="K667">
        <v>1012.60582731122</v>
      </c>
      <c r="L667">
        <v>851.49898940266496</v>
      </c>
      <c r="M667">
        <v>54.580598109176201</v>
      </c>
      <c r="N667">
        <v>0.73651548858207205</v>
      </c>
      <c r="O667">
        <v>19.368563554609999</v>
      </c>
      <c r="P667">
        <v>130.528310298707</v>
      </c>
      <c r="Q667">
        <v>6.5061392555696998E-2</v>
      </c>
    </row>
    <row r="668" spans="1:17" hidden="1" x14ac:dyDescent="0.3">
      <c r="A668" t="s">
        <v>1473</v>
      </c>
      <c r="B668" t="s">
        <v>1474</v>
      </c>
      <c r="C668" t="s">
        <v>3172</v>
      </c>
      <c r="D668" t="s">
        <v>590</v>
      </c>
      <c r="E668">
        <v>7118.1775630899901</v>
      </c>
      <c r="F668">
        <v>3519.7</v>
      </c>
      <c r="G668">
        <v>159.89682997047299</v>
      </c>
      <c r="H668">
        <v>36.106150717633902</v>
      </c>
      <c r="I668">
        <v>72.061784374167601</v>
      </c>
      <c r="J668">
        <v>14.914455215436501</v>
      </c>
      <c r="K668">
        <v>2688.5729448000802</v>
      </c>
      <c r="L668">
        <v>2015.9775089577299</v>
      </c>
      <c r="M668">
        <v>72.335257680381801</v>
      </c>
      <c r="N668">
        <v>2.4151659512278401</v>
      </c>
      <c r="O668">
        <v>4.5827769412165802</v>
      </c>
      <c r="P668">
        <v>190.46420466267699</v>
      </c>
      <c r="Q668">
        <v>0.219826687964705</v>
      </c>
    </row>
    <row r="669" spans="1:17" hidden="1" x14ac:dyDescent="0.3">
      <c r="A669" t="s">
        <v>1475</v>
      </c>
      <c r="B669" t="s">
        <v>1476</v>
      </c>
      <c r="C669" t="s">
        <v>3172</v>
      </c>
      <c r="D669" t="s">
        <v>1477</v>
      </c>
      <c r="E669">
        <v>7116.7072780349999</v>
      </c>
      <c r="F669">
        <v>563.75</v>
      </c>
      <c r="G669">
        <v>-24.8375582466917</v>
      </c>
      <c r="H669">
        <v>10.6415722036934</v>
      </c>
      <c r="I669">
        <v>-7.9611374215622002</v>
      </c>
      <c r="J669">
        <v>4.5400103908938503</v>
      </c>
      <c r="K669">
        <v>534.84419615818899</v>
      </c>
      <c r="L669">
        <v>539.390412865754</v>
      </c>
      <c r="M669">
        <v>65.455020431494006</v>
      </c>
      <c r="N669">
        <v>1.6786520266648599</v>
      </c>
      <c r="O669">
        <v>17.427937915742699</v>
      </c>
      <c r="P669">
        <v>30.8004640371229</v>
      </c>
      <c r="Q669">
        <v>6.6265393347153007E-2</v>
      </c>
    </row>
    <row r="670" spans="1:17" x14ac:dyDescent="0.3">
      <c r="A670" t="s">
        <v>1478</v>
      </c>
      <c r="B670" t="s">
        <v>1479</v>
      </c>
      <c r="C670" t="s">
        <v>3160</v>
      </c>
      <c r="D670" t="s">
        <v>46</v>
      </c>
      <c r="E670">
        <v>7100.0114844</v>
      </c>
      <c r="F670">
        <v>1053.4000000000001</v>
      </c>
      <c r="G670">
        <v>30.776068428122599</v>
      </c>
      <c r="H670">
        <v>-2.4126737555296298</v>
      </c>
      <c r="I670">
        <v>-9.0292043904234003</v>
      </c>
      <c r="J670">
        <v>2.9326960593393601</v>
      </c>
      <c r="K670">
        <v>1132.0103129924801</v>
      </c>
      <c r="L670">
        <v>1114.1593312375301</v>
      </c>
      <c r="M670">
        <v>46.140514941252803</v>
      </c>
      <c r="N670">
        <v>0.461146760563721</v>
      </c>
      <c r="O670">
        <v>46.425859122840301</v>
      </c>
      <c r="P670">
        <v>56.6394052044609</v>
      </c>
      <c r="Q670">
        <v>9.9803676102007993E-2</v>
      </c>
    </row>
    <row r="671" spans="1:17" x14ac:dyDescent="0.3">
      <c r="A671" t="s">
        <v>1480</v>
      </c>
      <c r="B671" t="s">
        <v>1481</v>
      </c>
      <c r="C671" t="s">
        <v>3167</v>
      </c>
      <c r="D671" t="s">
        <v>264</v>
      </c>
      <c r="E671">
        <v>7058.6088373499997</v>
      </c>
      <c r="F671">
        <v>3110.25</v>
      </c>
      <c r="G671">
        <v>15.6615563229748</v>
      </c>
      <c r="H671">
        <v>1.6798044712803599</v>
      </c>
      <c r="I671">
        <v>33.075835581697802</v>
      </c>
      <c r="J671">
        <v>6.24461424462912</v>
      </c>
      <c r="K671">
        <v>3115.2769235129799</v>
      </c>
      <c r="L671">
        <v>2792.7651430922201</v>
      </c>
      <c r="M671">
        <v>65.150749069841098</v>
      </c>
      <c r="N671">
        <v>0.27177833207137803</v>
      </c>
      <c r="O671">
        <v>26.4528574873402</v>
      </c>
      <c r="P671">
        <v>102.952691680261</v>
      </c>
      <c r="Q671">
        <v>0.12567249784001899</v>
      </c>
    </row>
    <row r="672" spans="1:17" x14ac:dyDescent="0.3">
      <c r="A672" t="s">
        <v>1482</v>
      </c>
      <c r="B672" t="s">
        <v>1483</v>
      </c>
      <c r="C672" t="s">
        <v>3166</v>
      </c>
      <c r="D672" t="s">
        <v>136</v>
      </c>
      <c r="E672">
        <v>7042.8253017999996</v>
      </c>
      <c r="F672">
        <v>1009.3</v>
      </c>
      <c r="G672">
        <v>29.325206593595901</v>
      </c>
      <c r="H672">
        <v>11.057895065295501</v>
      </c>
      <c r="I672">
        <v>14.1837710053807</v>
      </c>
      <c r="J672">
        <v>4.2205556557739996</v>
      </c>
      <c r="K672">
        <v>949.90955735109696</v>
      </c>
      <c r="L672">
        <v>891.79256940439495</v>
      </c>
      <c r="M672">
        <v>69.853919677837695</v>
      </c>
      <c r="N672">
        <v>1.0556517097675699</v>
      </c>
      <c r="O672">
        <v>4.8994352521549702</v>
      </c>
      <c r="P672">
        <v>55.253037994154703</v>
      </c>
      <c r="Q672">
        <v>5.1113073593879003E-2</v>
      </c>
    </row>
    <row r="673" spans="1:17" x14ac:dyDescent="0.3">
      <c r="A673" t="s">
        <v>1484</v>
      </c>
      <c r="B673" t="s">
        <v>1485</v>
      </c>
      <c r="C673" t="s">
        <v>3159</v>
      </c>
      <c r="D673" t="s">
        <v>128</v>
      </c>
      <c r="E673">
        <v>6998.0258439999998</v>
      </c>
      <c r="F673">
        <v>1156.5</v>
      </c>
      <c r="G673">
        <v>32.032701541283103</v>
      </c>
      <c r="H673">
        <v>-0.26298202513561503</v>
      </c>
      <c r="I673">
        <v>11.526036156501901</v>
      </c>
      <c r="J673">
        <v>-2.3649798465064098</v>
      </c>
      <c r="K673">
        <v>1210.7597301524399</v>
      </c>
      <c r="L673">
        <v>1069.80252189522</v>
      </c>
      <c r="M673">
        <v>32.497694192450098</v>
      </c>
      <c r="N673">
        <v>1.34784974763081</v>
      </c>
      <c r="O673">
        <v>16.394293125810599</v>
      </c>
      <c r="P673">
        <v>66.3909071289835</v>
      </c>
      <c r="Q673">
        <v>7.6880564411228994E-2</v>
      </c>
    </row>
    <row r="674" spans="1:17" x14ac:dyDescent="0.3">
      <c r="A674" t="s">
        <v>1486</v>
      </c>
      <c r="B674" t="s">
        <v>1487</v>
      </c>
      <c r="C674" t="s">
        <v>3165</v>
      </c>
      <c r="D674" t="s">
        <v>75</v>
      </c>
      <c r="E674">
        <v>6987.0490597999997</v>
      </c>
      <c r="F674">
        <v>340.6</v>
      </c>
      <c r="G674">
        <v>40.724254384659901</v>
      </c>
      <c r="H674">
        <v>14.907312585485901</v>
      </c>
      <c r="I674">
        <v>40.326011757074198</v>
      </c>
      <c r="J674">
        <v>-1.03410388150402</v>
      </c>
      <c r="K674">
        <v>319.51819103239899</v>
      </c>
      <c r="L674">
        <v>276.78543236635198</v>
      </c>
      <c r="M674">
        <v>56.909354974708002</v>
      </c>
      <c r="N674">
        <v>0.53854523705568402</v>
      </c>
      <c r="O674">
        <v>11.2742219612448</v>
      </c>
      <c r="P674">
        <v>87.142857142857096</v>
      </c>
      <c r="Q674">
        <v>7.4330562106712003E-2</v>
      </c>
    </row>
    <row r="675" spans="1:17" hidden="1" x14ac:dyDescent="0.3">
      <c r="A675" t="s">
        <v>1488</v>
      </c>
      <c r="B675" t="s">
        <v>1489</v>
      </c>
      <c r="C675" t="s">
        <v>3172</v>
      </c>
      <c r="D675" t="s">
        <v>986</v>
      </c>
      <c r="E675">
        <v>6976.8614524000004</v>
      </c>
      <c r="F675">
        <v>725.55</v>
      </c>
      <c r="G675">
        <v>173.74804598057301</v>
      </c>
      <c r="H675">
        <v>4.7792819076037301</v>
      </c>
      <c r="I675">
        <v>-16.506114716757601</v>
      </c>
      <c r="J675">
        <v>7.9804115855621101</v>
      </c>
      <c r="K675">
        <v>726.72360248160999</v>
      </c>
      <c r="L675">
        <v>620.86115563550402</v>
      </c>
      <c r="M675">
        <v>63.573797239061598</v>
      </c>
      <c r="N675">
        <v>0.52187757918530697</v>
      </c>
      <c r="O675">
        <v>25.518572117703801</v>
      </c>
      <c r="P675">
        <v>245.49999999999901</v>
      </c>
      <c r="Q675">
        <v>0.22407334879626201</v>
      </c>
    </row>
    <row r="676" spans="1:17" x14ac:dyDescent="0.3">
      <c r="A676" t="s">
        <v>1490</v>
      </c>
      <c r="B676" t="s">
        <v>1491</v>
      </c>
      <c r="C676" t="s">
        <v>3164</v>
      </c>
      <c r="D676" t="s">
        <v>1440</v>
      </c>
      <c r="E676">
        <v>6974.4556070250001</v>
      </c>
      <c r="F676">
        <v>338.2</v>
      </c>
      <c r="G676">
        <v>18.487890127699998</v>
      </c>
      <c r="H676">
        <v>-9.7101337155328196</v>
      </c>
      <c r="I676">
        <v>-29.430982953085898</v>
      </c>
      <c r="J676">
        <v>5.2435139253423602</v>
      </c>
      <c r="K676">
        <v>373.03558417743102</v>
      </c>
      <c r="L676">
        <v>381.27756796284899</v>
      </c>
      <c r="M676">
        <v>52.353452813940102</v>
      </c>
      <c r="N676">
        <v>0.75648517815460803</v>
      </c>
      <c r="O676">
        <v>73.861620342992296</v>
      </c>
      <c r="P676">
        <v>44.6844919786096</v>
      </c>
      <c r="Q676">
        <v>7.0769968009350995E-2</v>
      </c>
    </row>
    <row r="677" spans="1:17" x14ac:dyDescent="0.3">
      <c r="A677" t="s">
        <v>1492</v>
      </c>
      <c r="B677" t="s">
        <v>1493</v>
      </c>
      <c r="C677" t="s">
        <v>3161</v>
      </c>
      <c r="D677" t="s">
        <v>51</v>
      </c>
      <c r="E677">
        <v>6965.2068432440001</v>
      </c>
      <c r="F677">
        <v>211.88</v>
      </c>
      <c r="G677">
        <v>-34.878133090708999</v>
      </c>
      <c r="H677">
        <v>3.9331600767675798</v>
      </c>
      <c r="I677">
        <v>-7.7298327864311798</v>
      </c>
      <c r="J677">
        <v>-0.60947135080100701</v>
      </c>
      <c r="K677">
        <v>215.395730324108</v>
      </c>
      <c r="L677">
        <v>242.94179421588001</v>
      </c>
      <c r="M677">
        <v>56.648245174453599</v>
      </c>
      <c r="N677">
        <v>0.741415788309426</v>
      </c>
      <c r="O677">
        <v>123.145176515008</v>
      </c>
      <c r="P677">
        <v>8.0469148393676804</v>
      </c>
      <c r="Q677">
        <v>-1.5465236119174001E-2</v>
      </c>
    </row>
    <row r="678" spans="1:17" hidden="1" x14ac:dyDescent="0.3">
      <c r="A678" t="s">
        <v>1494</v>
      </c>
      <c r="B678" t="s">
        <v>1495</v>
      </c>
      <c r="C678" t="s">
        <v>3172</v>
      </c>
      <c r="D678" t="s">
        <v>24</v>
      </c>
      <c r="E678">
        <v>6963.5051896499999</v>
      </c>
      <c r="F678">
        <v>443.45</v>
      </c>
      <c r="G678">
        <v>-42.224214003216602</v>
      </c>
      <c r="H678">
        <v>-1.78864888228328</v>
      </c>
      <c r="I678">
        <v>-16.8737334483321</v>
      </c>
      <c r="J678">
        <v>-1.22156286630033</v>
      </c>
      <c r="K678">
        <v>452.760732235712</v>
      </c>
      <c r="L678">
        <v>470.14904733491602</v>
      </c>
      <c r="M678">
        <v>44.645760677726599</v>
      </c>
      <c r="N678">
        <v>0.85175712479632903</v>
      </c>
      <c r="O678">
        <v>22.956364866388501</v>
      </c>
      <c r="P678">
        <v>6.0631427888065001</v>
      </c>
      <c r="Q678">
        <v>-0.119345676866439</v>
      </c>
    </row>
    <row r="679" spans="1:17" hidden="1" x14ac:dyDescent="0.3">
      <c r="A679" t="s">
        <v>1496</v>
      </c>
      <c r="B679" t="s">
        <v>1497</v>
      </c>
      <c r="C679" t="s">
        <v>3172</v>
      </c>
      <c r="D679" t="s">
        <v>396</v>
      </c>
      <c r="E679">
        <v>6962.7667016249998</v>
      </c>
      <c r="F679">
        <v>814.7</v>
      </c>
      <c r="G679">
        <v>75.083451116861795</v>
      </c>
      <c r="H679">
        <v>36.599304107989497</v>
      </c>
      <c r="I679">
        <v>117.76902826817501</v>
      </c>
      <c r="J679">
        <v>8.5309390508132594</v>
      </c>
      <c r="K679">
        <v>622.28052584969896</v>
      </c>
      <c r="L679">
        <v>515.14127828952405</v>
      </c>
      <c r="M679">
        <v>71.204946355864294</v>
      </c>
      <c r="N679">
        <v>2.7227880530144102</v>
      </c>
      <c r="O679">
        <v>1.01264269056093</v>
      </c>
      <c r="P679">
        <v>156.15469265838701</v>
      </c>
      <c r="Q679">
        <v>8.2589272309597006E-2</v>
      </c>
    </row>
    <row r="680" spans="1:17" hidden="1" x14ac:dyDescent="0.3">
      <c r="A680" t="s">
        <v>1498</v>
      </c>
      <c r="B680" t="s">
        <v>1499</v>
      </c>
      <c r="C680" t="s">
        <v>3172</v>
      </c>
      <c r="D680" t="s">
        <v>205</v>
      </c>
      <c r="E680">
        <v>6946.8205299949996</v>
      </c>
      <c r="F680">
        <v>584.04999999999995</v>
      </c>
      <c r="G680">
        <v>140.06167414256399</v>
      </c>
      <c r="H680">
        <v>22.013700152814099</v>
      </c>
      <c r="I680">
        <v>77.794740185291104</v>
      </c>
      <c r="J680">
        <v>7.5759784949494904</v>
      </c>
      <c r="K680">
        <v>497.35528609421698</v>
      </c>
      <c r="L680">
        <v>386.36774201362601</v>
      </c>
      <c r="M680">
        <v>68.101080378267795</v>
      </c>
      <c r="N680">
        <v>0.83541131742721697</v>
      </c>
      <c r="O680">
        <v>5.9669548839996498</v>
      </c>
      <c r="P680">
        <v>181.99174296042199</v>
      </c>
      <c r="Q680">
        <v>0.19309659775844201</v>
      </c>
    </row>
    <row r="681" spans="1:17" x14ac:dyDescent="0.3">
      <c r="A681" t="s">
        <v>1500</v>
      </c>
      <c r="B681" t="s">
        <v>1501</v>
      </c>
      <c r="C681" t="s">
        <v>3171</v>
      </c>
      <c r="D681" t="s">
        <v>475</v>
      </c>
      <c r="E681">
        <v>6913.4013699999996</v>
      </c>
      <c r="F681">
        <v>2123.3000000000002</v>
      </c>
      <c r="G681">
        <v>-22.4100418315351</v>
      </c>
      <c r="H681">
        <v>-3.1832446753694499</v>
      </c>
      <c r="I681">
        <v>-6.9263795672896897</v>
      </c>
      <c r="J681">
        <v>0.576154543708009</v>
      </c>
      <c r="K681">
        <v>2186.52849746941</v>
      </c>
      <c r="L681">
        <v>2238.01751515976</v>
      </c>
      <c r="M681">
        <v>53.119009911108002</v>
      </c>
      <c r="N681">
        <v>0.51231403655486096</v>
      </c>
      <c r="O681">
        <v>28.808929496538301</v>
      </c>
      <c r="P681">
        <v>8.3316326530612201</v>
      </c>
      <c r="Q681">
        <v>-6.1172946467671997E-2</v>
      </c>
    </row>
    <row r="682" spans="1:17" x14ac:dyDescent="0.3">
      <c r="A682" t="s">
        <v>1502</v>
      </c>
      <c r="B682" t="s">
        <v>1503</v>
      </c>
      <c r="C682" t="s">
        <v>3170</v>
      </c>
      <c r="D682" t="s">
        <v>136</v>
      </c>
      <c r="E682">
        <v>6899.3523123000004</v>
      </c>
      <c r="F682">
        <v>226.4</v>
      </c>
      <c r="G682">
        <v>97.810290042817996</v>
      </c>
      <c r="H682">
        <v>-10.809299953897201</v>
      </c>
      <c r="I682">
        <v>42.9330267652253</v>
      </c>
      <c r="J682">
        <v>-4.3123643010343704</v>
      </c>
      <c r="K682">
        <v>235.852401039939</v>
      </c>
      <c r="L682">
        <v>195.05701495219901</v>
      </c>
      <c r="M682">
        <v>47.229645896446002</v>
      </c>
      <c r="N682">
        <v>0.97497139348688999</v>
      </c>
      <c r="O682">
        <v>19.2358657243816</v>
      </c>
      <c r="P682">
        <v>134.733022291342</v>
      </c>
      <c r="Q682">
        <v>0.157339421752132</v>
      </c>
    </row>
    <row r="683" spans="1:17" x14ac:dyDescent="0.3">
      <c r="A683" t="s">
        <v>1504</v>
      </c>
      <c r="B683" t="s">
        <v>1505</v>
      </c>
      <c r="C683" t="s">
        <v>3159</v>
      </c>
      <c r="D683" t="s">
        <v>128</v>
      </c>
      <c r="E683">
        <v>6896.1701170699998</v>
      </c>
      <c r="F683">
        <v>597.70000000000005</v>
      </c>
      <c r="G683">
        <v>-9.8951658335324009</v>
      </c>
      <c r="H683">
        <v>-3.36382933498186</v>
      </c>
      <c r="I683">
        <v>9.6524562628456607</v>
      </c>
      <c r="J683">
        <v>1.22697370080797</v>
      </c>
      <c r="K683">
        <v>602.60134946993503</v>
      </c>
      <c r="L683">
        <v>565.92967302433794</v>
      </c>
      <c r="M683">
        <v>51.368565077355903</v>
      </c>
      <c r="N683">
        <v>0.49309126688625599</v>
      </c>
      <c r="O683">
        <v>14.8402208465785</v>
      </c>
      <c r="P683">
        <v>27.9871520342612</v>
      </c>
      <c r="Q683">
        <v>4.9544418954082001E-2</v>
      </c>
    </row>
    <row r="684" spans="1:17" hidden="1" x14ac:dyDescent="0.3">
      <c r="A684" t="s">
        <v>1506</v>
      </c>
      <c r="B684" t="s">
        <v>1507</v>
      </c>
      <c r="C684" t="s">
        <v>3172</v>
      </c>
      <c r="D684" t="s">
        <v>380</v>
      </c>
      <c r="E684">
        <v>6890.5119412499998</v>
      </c>
      <c r="F684">
        <v>7097.9</v>
      </c>
      <c r="G684">
        <v>3.5396648310088601</v>
      </c>
      <c r="H684">
        <v>0.18881254368740799</v>
      </c>
      <c r="I684">
        <v>32.8324279259025</v>
      </c>
      <c r="J684">
        <v>0.31632490555693399</v>
      </c>
      <c r="K684">
        <v>6833.15342318087</v>
      </c>
      <c r="L684">
        <v>6105.7697336952397</v>
      </c>
      <c r="M684">
        <v>55.5978909482508</v>
      </c>
      <c r="N684">
        <v>1.6961445891787801</v>
      </c>
      <c r="O684">
        <v>8.9815297482353795</v>
      </c>
      <c r="P684">
        <v>42.430870490026898</v>
      </c>
      <c r="Q684">
        <v>0.104481390281614</v>
      </c>
    </row>
    <row r="685" spans="1:17" x14ac:dyDescent="0.3">
      <c r="A685" t="s">
        <v>1508</v>
      </c>
      <c r="B685" t="s">
        <v>1509</v>
      </c>
      <c r="C685" t="s">
        <v>3160</v>
      </c>
      <c r="D685" t="s">
        <v>46</v>
      </c>
      <c r="E685">
        <v>6880.7916912640003</v>
      </c>
      <c r="F685">
        <v>40</v>
      </c>
      <c r="G685">
        <v>11.474400514144699</v>
      </c>
      <c r="H685">
        <v>3.1183072067118802</v>
      </c>
      <c r="I685">
        <v>6.76867489106266</v>
      </c>
      <c r="J685">
        <v>4.38147580654742</v>
      </c>
      <c r="K685">
        <v>42.033069152088601</v>
      </c>
      <c r="L685">
        <v>40.464576574176803</v>
      </c>
      <c r="M685">
        <v>56.9183461412429</v>
      </c>
      <c r="N685">
        <v>0.81801217730296905</v>
      </c>
      <c r="O685">
        <v>43.75</v>
      </c>
      <c r="P685">
        <v>50.426344444424501</v>
      </c>
      <c r="Q685">
        <v>0.13158874641655799</v>
      </c>
    </row>
    <row r="686" spans="1:17" x14ac:dyDescent="0.3">
      <c r="A686" t="s">
        <v>1510</v>
      </c>
      <c r="B686" t="s">
        <v>1511</v>
      </c>
      <c r="C686" t="s">
        <v>3168</v>
      </c>
      <c r="D686" t="s">
        <v>467</v>
      </c>
      <c r="E686">
        <v>6880.5515556</v>
      </c>
      <c r="F686">
        <v>476.95</v>
      </c>
      <c r="G686">
        <v>-47.237468378874603</v>
      </c>
      <c r="H686">
        <v>-11.5761072892294</v>
      </c>
      <c r="I686">
        <v>-20.066383469893001</v>
      </c>
      <c r="J686">
        <v>2.0140521964279299</v>
      </c>
      <c r="K686">
        <v>499.41260713064702</v>
      </c>
      <c r="L686">
        <v>517.05363584682505</v>
      </c>
      <c r="M686">
        <v>46.845537761220697</v>
      </c>
      <c r="N686">
        <v>0.441958867609613</v>
      </c>
      <c r="O686">
        <v>40.014676590837603</v>
      </c>
      <c r="P686">
        <v>11.306884480746699</v>
      </c>
      <c r="Q686">
        <v>-5.8333621581345002E-2</v>
      </c>
    </row>
    <row r="687" spans="1:17" x14ac:dyDescent="0.3">
      <c r="A687" t="s">
        <v>1512</v>
      </c>
      <c r="B687" t="s">
        <v>1513</v>
      </c>
      <c r="C687" t="s">
        <v>3160</v>
      </c>
      <c r="D687" t="s">
        <v>46</v>
      </c>
      <c r="E687">
        <v>6875.5180406500003</v>
      </c>
      <c r="F687">
        <v>499.3</v>
      </c>
      <c r="G687">
        <v>50.0984762606383</v>
      </c>
      <c r="H687">
        <v>-5.3596057982527698</v>
      </c>
      <c r="I687">
        <v>26.733252871024</v>
      </c>
      <c r="J687">
        <v>2.5698352463387302</v>
      </c>
      <c r="K687">
        <v>531.65228031960805</v>
      </c>
      <c r="L687">
        <v>459.38606404965498</v>
      </c>
      <c r="M687">
        <v>46.8977327458499</v>
      </c>
      <c r="N687">
        <v>0.96790830736579703</v>
      </c>
      <c r="O687">
        <v>23.973562988183399</v>
      </c>
      <c r="P687">
        <v>78.321428571428498</v>
      </c>
      <c r="Q687">
        <v>0.199688130679545</v>
      </c>
    </row>
    <row r="688" spans="1:17" x14ac:dyDescent="0.3">
      <c r="A688" t="s">
        <v>1514</v>
      </c>
      <c r="B688" t="s">
        <v>1515</v>
      </c>
      <c r="C688" t="s">
        <v>3167</v>
      </c>
      <c r="D688" t="s">
        <v>173</v>
      </c>
      <c r="E688">
        <v>6846.30863202</v>
      </c>
      <c r="F688">
        <v>431.85</v>
      </c>
      <c r="G688">
        <v>42.720313460304098</v>
      </c>
      <c r="H688">
        <v>12.405250899851801</v>
      </c>
      <c r="I688">
        <v>38.008894585865797</v>
      </c>
      <c r="J688">
        <v>11.934412621248599</v>
      </c>
      <c r="K688">
        <v>405.24832440507402</v>
      </c>
      <c r="L688">
        <v>359.86914448310398</v>
      </c>
      <c r="M688">
        <v>76.986670641567699</v>
      </c>
      <c r="N688">
        <v>1.4310982273547099</v>
      </c>
      <c r="O688">
        <v>4.6428157925205404</v>
      </c>
      <c r="P688">
        <v>72.567432567432505</v>
      </c>
      <c r="Q688">
        <v>0.18710284842076499</v>
      </c>
    </row>
    <row r="689" spans="1:17" x14ac:dyDescent="0.3">
      <c r="A689" t="s">
        <v>1516</v>
      </c>
      <c r="B689" t="s">
        <v>1517</v>
      </c>
      <c r="C689" t="s">
        <v>3168</v>
      </c>
      <c r="D689" t="s">
        <v>199</v>
      </c>
      <c r="E689">
        <v>6845.6505841999997</v>
      </c>
      <c r="F689">
        <v>1655.7</v>
      </c>
      <c r="G689">
        <v>69.316334084601394</v>
      </c>
      <c r="H689">
        <v>-3.64490758315993</v>
      </c>
      <c r="I689">
        <v>8.3939712320959501</v>
      </c>
      <c r="J689">
        <v>9.2750061502378092</v>
      </c>
      <c r="K689">
        <v>1847.7664336360201</v>
      </c>
      <c r="L689">
        <v>1623.0331087259699</v>
      </c>
      <c r="M689">
        <v>42.320379509361899</v>
      </c>
      <c r="N689">
        <v>1.8891715602475301</v>
      </c>
      <c r="O689">
        <v>42.531859636407503</v>
      </c>
      <c r="P689">
        <v>94.788235294117598</v>
      </c>
      <c r="Q689">
        <v>2.9985592692833001E-2</v>
      </c>
    </row>
    <row r="690" spans="1:17" x14ac:dyDescent="0.3">
      <c r="A690" t="s">
        <v>1518</v>
      </c>
      <c r="B690" t="s">
        <v>1519</v>
      </c>
      <c r="C690" t="s">
        <v>3159</v>
      </c>
      <c r="D690" t="s">
        <v>237</v>
      </c>
      <c r="E690">
        <v>6802.6769653699903</v>
      </c>
      <c r="F690">
        <v>355.5</v>
      </c>
      <c r="G690">
        <v>18.477727883030699</v>
      </c>
      <c r="H690">
        <v>25.266376531494899</v>
      </c>
      <c r="I690">
        <v>45.892293811732102</v>
      </c>
      <c r="J690">
        <v>22.629552297260201</v>
      </c>
      <c r="K690">
        <v>293.53846264139202</v>
      </c>
      <c r="L690">
        <v>257.34707915322201</v>
      </c>
      <c r="M690">
        <v>82.759378802358597</v>
      </c>
      <c r="N690">
        <v>1.75199279232834</v>
      </c>
      <c r="O690">
        <v>2.53164556962024</v>
      </c>
      <c r="P690">
        <v>95.276023070584898</v>
      </c>
      <c r="Q690">
        <v>0.158085748556589</v>
      </c>
    </row>
    <row r="691" spans="1:17" x14ac:dyDescent="0.3">
      <c r="A691" t="s">
        <v>1520</v>
      </c>
      <c r="B691" t="s">
        <v>1521</v>
      </c>
      <c r="C691" t="s">
        <v>3160</v>
      </c>
      <c r="D691" t="s">
        <v>46</v>
      </c>
      <c r="E691">
        <v>6766.2716993510003</v>
      </c>
      <c r="F691">
        <v>239.38</v>
      </c>
      <c r="G691">
        <v>50.1617077996411</v>
      </c>
      <c r="H691">
        <v>1.7171586048373699</v>
      </c>
      <c r="I691">
        <v>35.743167225391304</v>
      </c>
      <c r="J691">
        <v>1.23428740269916E-2</v>
      </c>
      <c r="K691">
        <v>238.74316696177999</v>
      </c>
      <c r="L691">
        <v>208.97786975567601</v>
      </c>
      <c r="M691">
        <v>54.674157076757801</v>
      </c>
      <c r="N691">
        <v>0.66710710143627805</v>
      </c>
      <c r="O691">
        <v>18.948951457932999</v>
      </c>
      <c r="P691">
        <v>82.942300343905202</v>
      </c>
      <c r="Q691">
        <v>8.8820935278877994E-2</v>
      </c>
    </row>
    <row r="692" spans="1:17" hidden="1" x14ac:dyDescent="0.3">
      <c r="A692" t="s">
        <v>1522</v>
      </c>
      <c r="B692" t="s">
        <v>1523</v>
      </c>
      <c r="C692" t="s">
        <v>3172</v>
      </c>
      <c r="D692" t="s">
        <v>1056</v>
      </c>
      <c r="E692">
        <v>6746.8437323999997</v>
      </c>
      <c r="F692">
        <v>130.9</v>
      </c>
      <c r="G692">
        <v>-14.695852463324499</v>
      </c>
      <c r="H692">
        <v>3.0975585921594901</v>
      </c>
      <c r="I692">
        <v>-5.2309385893754499</v>
      </c>
      <c r="K692">
        <v>123.982860754724</v>
      </c>
      <c r="M692">
        <v>1.05563603616817</v>
      </c>
      <c r="N692">
        <v>1.0212765957446801</v>
      </c>
      <c r="O692">
        <v>1.1153552330023</v>
      </c>
      <c r="P692">
        <v>10.464135021097</v>
      </c>
    </row>
    <row r="693" spans="1:17" x14ac:dyDescent="0.3">
      <c r="A693" t="s">
        <v>1524</v>
      </c>
      <c r="B693" t="s">
        <v>1525</v>
      </c>
      <c r="C693" t="s">
        <v>3163</v>
      </c>
      <c r="D693" t="s">
        <v>199</v>
      </c>
      <c r="E693">
        <v>6686.6254070000005</v>
      </c>
      <c r="F693">
        <v>459.45</v>
      </c>
      <c r="G693">
        <v>11.6394591093757</v>
      </c>
      <c r="H693">
        <v>-2.5753573875537898</v>
      </c>
      <c r="I693">
        <v>17.821542512427701</v>
      </c>
      <c r="J693">
        <v>3.4462498058143902</v>
      </c>
      <c r="K693">
        <v>471.53187757132702</v>
      </c>
      <c r="L693">
        <v>433.30391328112898</v>
      </c>
      <c r="M693">
        <v>61.209441211286901</v>
      </c>
      <c r="N693">
        <v>0.516033447786725</v>
      </c>
      <c r="O693">
        <v>21.786919142452899</v>
      </c>
      <c r="P693">
        <v>69.195359970539499</v>
      </c>
      <c r="Q693">
        <v>0.136735319127961</v>
      </c>
    </row>
    <row r="694" spans="1:17" x14ac:dyDescent="0.3">
      <c r="A694" t="s">
        <v>1526</v>
      </c>
      <c r="B694" t="s">
        <v>1527</v>
      </c>
      <c r="C694" t="s">
        <v>3165</v>
      </c>
      <c r="D694" t="s">
        <v>414</v>
      </c>
      <c r="E694">
        <v>6676.7834451959998</v>
      </c>
      <c r="F694">
        <v>211.85</v>
      </c>
      <c r="G694">
        <v>87.578696634871804</v>
      </c>
      <c r="H694">
        <v>0.47506609492365498</v>
      </c>
      <c r="I694">
        <v>11.2856828244861</v>
      </c>
      <c r="J694">
        <v>1.8874354272979901</v>
      </c>
      <c r="K694">
        <v>212.61152018522901</v>
      </c>
      <c r="L694">
        <v>189.643431542364</v>
      </c>
      <c r="M694">
        <v>63.359162004914403</v>
      </c>
      <c r="N694">
        <v>0.99633349844602503</v>
      </c>
      <c r="O694">
        <v>8.4068916686334596</v>
      </c>
      <c r="P694">
        <v>125.49228312932399</v>
      </c>
      <c r="Q694">
        <v>0.14485632965586001</v>
      </c>
    </row>
    <row r="695" spans="1:17" hidden="1" x14ac:dyDescent="0.3">
      <c r="A695" t="s">
        <v>1528</v>
      </c>
      <c r="B695" t="s">
        <v>1529</v>
      </c>
      <c r="C695" t="s">
        <v>3172</v>
      </c>
      <c r="D695" t="s">
        <v>1371</v>
      </c>
      <c r="E695">
        <v>6636.6662775300001</v>
      </c>
      <c r="F695">
        <v>1426.15</v>
      </c>
      <c r="G695">
        <v>-15.2496258889534</v>
      </c>
      <c r="H695">
        <v>2.80665935055602</v>
      </c>
      <c r="I695">
        <v>-3.3860614808212102</v>
      </c>
      <c r="J695">
        <v>1.7072995531573699E-2</v>
      </c>
      <c r="K695">
        <v>1417.4111176694501</v>
      </c>
      <c r="L695">
        <v>1379.9527763082201</v>
      </c>
      <c r="M695">
        <v>77.088001342421407</v>
      </c>
      <c r="N695">
        <v>0.75497880505958603</v>
      </c>
      <c r="O695">
        <v>3.0536759807874199</v>
      </c>
      <c r="P695">
        <v>12.8863735306922</v>
      </c>
      <c r="Q695">
        <v>-5.5078309021881003E-2</v>
      </c>
    </row>
    <row r="696" spans="1:17" x14ac:dyDescent="0.3">
      <c r="A696" t="s">
        <v>1530</v>
      </c>
      <c r="B696" t="s">
        <v>1531</v>
      </c>
      <c r="C696" t="s">
        <v>3171</v>
      </c>
      <c r="D696" t="s">
        <v>396</v>
      </c>
      <c r="E696">
        <v>6632.3614934500001</v>
      </c>
      <c r="F696">
        <v>338.1</v>
      </c>
      <c r="G696">
        <v>29.4765141577425</v>
      </c>
      <c r="H696">
        <v>8.66790863470146</v>
      </c>
      <c r="I696">
        <v>17.675157185653902</v>
      </c>
      <c r="J696">
        <v>1.60334338128029</v>
      </c>
      <c r="K696">
        <v>332.02680582229999</v>
      </c>
      <c r="L696">
        <v>303.99669636495099</v>
      </c>
      <c r="M696">
        <v>56.843724043378003</v>
      </c>
      <c r="N696">
        <v>0.63424763184625799</v>
      </c>
      <c r="O696">
        <v>12.0082815734989</v>
      </c>
      <c r="P696">
        <v>59.481132075471699</v>
      </c>
      <c r="Q696">
        <v>1.7845713786405999E-2</v>
      </c>
    </row>
    <row r="697" spans="1:17" hidden="1" x14ac:dyDescent="0.3">
      <c r="A697" t="s">
        <v>1532</v>
      </c>
      <c r="B697" t="s">
        <v>1533</v>
      </c>
      <c r="C697" t="s">
        <v>3172</v>
      </c>
      <c r="D697" t="s">
        <v>264</v>
      </c>
      <c r="E697">
        <v>6630.835008</v>
      </c>
      <c r="F697">
        <v>3121.3</v>
      </c>
      <c r="G697">
        <v>3.5152791858847698</v>
      </c>
      <c r="H697">
        <v>2.1754190573940799</v>
      </c>
      <c r="I697">
        <v>18.560380348253702</v>
      </c>
      <c r="J697">
        <v>-0.73995183333929504</v>
      </c>
      <c r="K697">
        <v>3095.1966998275502</v>
      </c>
      <c r="L697">
        <v>2974.9782866257801</v>
      </c>
      <c r="M697">
        <v>51.214232433503398</v>
      </c>
      <c r="N697">
        <v>0.77506067004812795</v>
      </c>
      <c r="O697">
        <v>24.627559029891302</v>
      </c>
      <c r="P697">
        <v>48.704144830871797</v>
      </c>
      <c r="Q697">
        <v>7.4817131118253E-2</v>
      </c>
    </row>
    <row r="698" spans="1:17" hidden="1" x14ac:dyDescent="0.3">
      <c r="A698" t="s">
        <v>1534</v>
      </c>
      <c r="B698" t="s">
        <v>1535</v>
      </c>
      <c r="C698" t="s">
        <v>3172</v>
      </c>
      <c r="D698" t="s">
        <v>220</v>
      </c>
      <c r="E698">
        <v>6601.3308112499999</v>
      </c>
      <c r="F698">
        <v>6013.45</v>
      </c>
      <c r="G698">
        <v>132.90567255381001</v>
      </c>
      <c r="H698">
        <v>13.134493983975201</v>
      </c>
      <c r="I698">
        <v>46.857117418943297</v>
      </c>
      <c r="J698">
        <v>-8.7733213738032596</v>
      </c>
      <c r="K698">
        <v>5849.0455513717397</v>
      </c>
      <c r="L698">
        <v>4632.4436018374399</v>
      </c>
      <c r="M698">
        <v>37.550685986170699</v>
      </c>
      <c r="N698">
        <v>0.58227675419435998</v>
      </c>
      <c r="O698">
        <v>36.484879727943202</v>
      </c>
      <c r="P698">
        <v>161.676203737951</v>
      </c>
      <c r="Q698">
        <v>0.14219807212301999</v>
      </c>
    </row>
    <row r="699" spans="1:17" x14ac:dyDescent="0.3">
      <c r="A699" t="s">
        <v>1536</v>
      </c>
      <c r="B699" t="s">
        <v>1537</v>
      </c>
      <c r="C699" t="s">
        <v>3163</v>
      </c>
      <c r="D699" t="s">
        <v>199</v>
      </c>
      <c r="E699">
        <v>6574.7610489150002</v>
      </c>
      <c r="F699">
        <v>2304.35</v>
      </c>
      <c r="G699">
        <v>108.243242810873</v>
      </c>
      <c r="H699">
        <v>2.70959491806865</v>
      </c>
      <c r="I699">
        <v>46.3103116807021</v>
      </c>
      <c r="J699">
        <v>8.4403600301006705</v>
      </c>
      <c r="K699">
        <v>2271.34998179165</v>
      </c>
      <c r="L699">
        <v>1981.3879408565199</v>
      </c>
      <c r="M699">
        <v>68.956686588837997</v>
      </c>
      <c r="N699">
        <v>0.52256706386249396</v>
      </c>
      <c r="O699">
        <v>28.109879141623399</v>
      </c>
      <c r="P699">
        <v>140.036458333333</v>
      </c>
      <c r="Q699">
        <v>0.13630014847244501</v>
      </c>
    </row>
    <row r="700" spans="1:17" hidden="1" x14ac:dyDescent="0.3">
      <c r="A700" t="s">
        <v>1538</v>
      </c>
      <c r="B700" t="s">
        <v>1539</v>
      </c>
      <c r="C700" t="s">
        <v>3172</v>
      </c>
      <c r="D700" t="s">
        <v>102</v>
      </c>
      <c r="E700">
        <v>6569.26365541</v>
      </c>
      <c r="F700">
        <v>616.1</v>
      </c>
      <c r="G700">
        <v>2717.0938154333498</v>
      </c>
      <c r="H700">
        <v>2.9847954268291899</v>
      </c>
      <c r="I700">
        <v>1736.10567811803</v>
      </c>
      <c r="J700">
        <v>2.4787908458254002E-2</v>
      </c>
      <c r="K700">
        <v>339.931863191003</v>
      </c>
      <c r="L700">
        <v>122.00209848458999</v>
      </c>
      <c r="M700">
        <v>22.311105433105599</v>
      </c>
      <c r="N700">
        <v>1.95296884185773</v>
      </c>
      <c r="O700">
        <v>15.0868365525076</v>
      </c>
      <c r="P700">
        <v>2879.20696324951</v>
      </c>
      <c r="Q700">
        <v>0.142647803417432</v>
      </c>
    </row>
    <row r="701" spans="1:17" x14ac:dyDescent="0.3">
      <c r="A701" t="s">
        <v>1540</v>
      </c>
      <c r="B701" t="s">
        <v>1541</v>
      </c>
      <c r="C701" t="s">
        <v>3159</v>
      </c>
      <c r="D701" t="s">
        <v>366</v>
      </c>
      <c r="E701">
        <v>6565.7065520199903</v>
      </c>
      <c r="F701">
        <v>285.14999999999998</v>
      </c>
      <c r="G701">
        <v>-50.9946376791425</v>
      </c>
      <c r="H701">
        <v>-7.6476110177086498E-2</v>
      </c>
      <c r="I701">
        <v>-8.8371520552399492</v>
      </c>
      <c r="J701">
        <v>1.70858797935509</v>
      </c>
      <c r="K701">
        <v>290.30749407821497</v>
      </c>
      <c r="L701">
        <v>307.23646190616</v>
      </c>
      <c r="M701">
        <v>54.817309309806603</v>
      </c>
      <c r="N701">
        <v>0.49562747216543301</v>
      </c>
      <c r="O701">
        <v>37.6468525337541</v>
      </c>
      <c r="P701">
        <v>10.459035444509</v>
      </c>
      <c r="Q701">
        <v>2.1985661262030002E-3</v>
      </c>
    </row>
    <row r="702" spans="1:17" hidden="1" x14ac:dyDescent="0.3">
      <c r="A702" t="s">
        <v>1542</v>
      </c>
      <c r="B702" t="s">
        <v>1543</v>
      </c>
      <c r="C702" t="s">
        <v>3172</v>
      </c>
      <c r="D702" t="s">
        <v>117</v>
      </c>
      <c r="E702">
        <v>6559.6943887999996</v>
      </c>
      <c r="F702">
        <v>425.1</v>
      </c>
      <c r="G702">
        <v>-3.3600454132317399</v>
      </c>
      <c r="H702">
        <v>0.77360399293783999</v>
      </c>
      <c r="I702">
        <v>12.8307067250171</v>
      </c>
      <c r="J702">
        <v>4.7616957949724297</v>
      </c>
      <c r="K702">
        <v>406.93107955325598</v>
      </c>
      <c r="M702">
        <v>60.322822241251103</v>
      </c>
      <c r="N702">
        <v>0.34865707104195398</v>
      </c>
      <c r="O702">
        <v>10.244648318042699</v>
      </c>
      <c r="P702">
        <v>30.759766225776598</v>
      </c>
    </row>
    <row r="703" spans="1:17" x14ac:dyDescent="0.3">
      <c r="A703" t="s">
        <v>1544</v>
      </c>
      <c r="B703" t="s">
        <v>1545</v>
      </c>
      <c r="C703" t="s">
        <v>3161</v>
      </c>
      <c r="D703" t="s">
        <v>243</v>
      </c>
      <c r="E703">
        <v>6540.722446025</v>
      </c>
      <c r="F703">
        <v>470.75</v>
      </c>
      <c r="G703">
        <v>4.0827004022205502</v>
      </c>
      <c r="H703">
        <v>11.317865498900099</v>
      </c>
      <c r="I703">
        <v>20.768550642931999</v>
      </c>
      <c r="J703">
        <v>5.0024165438050101</v>
      </c>
      <c r="K703">
        <v>426.976819838609</v>
      </c>
      <c r="L703">
        <v>386.25976543989202</v>
      </c>
      <c r="M703">
        <v>69.866913443463602</v>
      </c>
      <c r="N703">
        <v>0.79698742400313005</v>
      </c>
      <c r="O703">
        <v>10.355815188528901</v>
      </c>
      <c r="P703">
        <v>49.920382165605098</v>
      </c>
      <c r="Q703">
        <v>7.0459932443454998E-2</v>
      </c>
    </row>
    <row r="704" spans="1:17" x14ac:dyDescent="0.3">
      <c r="A704" t="s">
        <v>1546</v>
      </c>
      <c r="B704" t="s">
        <v>1547</v>
      </c>
      <c r="C704" t="s">
        <v>3167</v>
      </c>
      <c r="D704" t="s">
        <v>149</v>
      </c>
      <c r="E704">
        <v>6521.3054000000002</v>
      </c>
      <c r="F704">
        <v>341.05</v>
      </c>
      <c r="G704">
        <v>-41.512925634056202</v>
      </c>
      <c r="H704">
        <v>-7.8088321540558496</v>
      </c>
      <c r="I704">
        <v>-26.462762100394301</v>
      </c>
      <c r="J704">
        <v>4.8899784492023501</v>
      </c>
      <c r="K704">
        <v>373.297684395739</v>
      </c>
      <c r="L704">
        <v>403.91421143855899</v>
      </c>
      <c r="M704">
        <v>56.477629216140102</v>
      </c>
      <c r="N704">
        <v>0.84501359895243799</v>
      </c>
      <c r="O704">
        <v>60.533646092948203</v>
      </c>
      <c r="P704">
        <v>9.1010876519513602</v>
      </c>
      <c r="Q704">
        <v>6.1151278616172998E-2</v>
      </c>
    </row>
    <row r="705" spans="1:17" hidden="1" x14ac:dyDescent="0.3">
      <c r="A705" t="s">
        <v>1548</v>
      </c>
      <c r="B705" t="s">
        <v>1549</v>
      </c>
      <c r="C705" t="s">
        <v>3172</v>
      </c>
      <c r="D705" t="s">
        <v>1371</v>
      </c>
      <c r="E705">
        <v>6496.9056107910001</v>
      </c>
      <c r="F705">
        <v>1201.28</v>
      </c>
      <c r="G705">
        <v>-14.292205672647301</v>
      </c>
      <c r="H705">
        <v>2.9452508998517901</v>
      </c>
      <c r="I705">
        <v>-3.0371459791581801</v>
      </c>
      <c r="J705">
        <v>0.14844038690205899</v>
      </c>
      <c r="K705">
        <v>1192.50485954234</v>
      </c>
      <c r="L705">
        <v>1158.02065699891</v>
      </c>
      <c r="M705">
        <v>63.340787818078198</v>
      </c>
      <c r="N705">
        <v>0.63307323493466205</v>
      </c>
      <c r="O705">
        <v>10.3306473095365</v>
      </c>
      <c r="P705">
        <v>13.200150772710099</v>
      </c>
    </row>
    <row r="706" spans="1:17" hidden="1" x14ac:dyDescent="0.3">
      <c r="A706" t="s">
        <v>1550</v>
      </c>
      <c r="B706" t="s">
        <v>1551</v>
      </c>
      <c r="C706" t="s">
        <v>3172</v>
      </c>
      <c r="D706" t="s">
        <v>246</v>
      </c>
      <c r="E706">
        <v>6475.2977567400003</v>
      </c>
      <c r="F706">
        <v>1582.75</v>
      </c>
      <c r="G706">
        <v>676.89948812923001</v>
      </c>
      <c r="H706">
        <v>49.924481669082503</v>
      </c>
      <c r="I706">
        <v>136.25636259922601</v>
      </c>
      <c r="J706">
        <v>7.9340546571834096</v>
      </c>
      <c r="K706">
        <v>1163.7164904495701</v>
      </c>
      <c r="L706">
        <v>767.51396061979494</v>
      </c>
      <c r="M706">
        <v>77.8164481739351</v>
      </c>
      <c r="N706">
        <v>1.63440544684811</v>
      </c>
      <c r="O706">
        <v>3.97725477807613</v>
      </c>
      <c r="P706">
        <v>757.39436619718299</v>
      </c>
      <c r="Q706">
        <v>0.230016976326995</v>
      </c>
    </row>
    <row r="707" spans="1:17" x14ac:dyDescent="0.3">
      <c r="A707" t="s">
        <v>1552</v>
      </c>
      <c r="B707" t="s">
        <v>1553</v>
      </c>
      <c r="C707" t="s">
        <v>3157</v>
      </c>
      <c r="D707" t="s">
        <v>515</v>
      </c>
      <c r="E707">
        <v>6439.6608386500002</v>
      </c>
      <c r="F707">
        <v>294</v>
      </c>
      <c r="G707">
        <v>-27.921658914937399</v>
      </c>
      <c r="H707">
        <v>-4.1199312350864199</v>
      </c>
      <c r="I707">
        <v>-22.873200986247099</v>
      </c>
      <c r="J707">
        <v>2.0472598185706201</v>
      </c>
      <c r="K707">
        <v>301.94871561317098</v>
      </c>
      <c r="L707">
        <v>309.692818135133</v>
      </c>
      <c r="M707">
        <v>48.854905387971101</v>
      </c>
      <c r="N707">
        <v>0.71677126252763501</v>
      </c>
      <c r="O707">
        <v>37.850340136054399</v>
      </c>
      <c r="P707">
        <v>9.0706733444629801</v>
      </c>
      <c r="Q707">
        <v>5.4203953958952E-2</v>
      </c>
    </row>
    <row r="708" spans="1:17" x14ac:dyDescent="0.3">
      <c r="A708" t="s">
        <v>1554</v>
      </c>
      <c r="B708" t="s">
        <v>1555</v>
      </c>
      <c r="C708" t="s">
        <v>3171</v>
      </c>
      <c r="D708" t="s">
        <v>294</v>
      </c>
      <c r="E708">
        <v>6432.70770816</v>
      </c>
      <c r="F708">
        <v>849.55</v>
      </c>
      <c r="G708">
        <v>-7.7262806610389498</v>
      </c>
      <c r="H708">
        <v>9.8705925757197797</v>
      </c>
      <c r="I708">
        <v>1.3623422872747999</v>
      </c>
      <c r="J708">
        <v>2.7152920116235499</v>
      </c>
      <c r="K708">
        <v>825.12105556128199</v>
      </c>
      <c r="L708">
        <v>787.34934678768695</v>
      </c>
      <c r="M708">
        <v>71.769326627846297</v>
      </c>
      <c r="N708">
        <v>0.76678852951250398</v>
      </c>
      <c r="O708">
        <v>5.9384379965864396</v>
      </c>
      <c r="P708">
        <v>31.713178294573598</v>
      </c>
      <c r="Q708">
        <v>2.5031328991143E-2</v>
      </c>
    </row>
    <row r="709" spans="1:17" x14ac:dyDescent="0.3">
      <c r="A709" t="s">
        <v>1556</v>
      </c>
      <c r="B709" t="s">
        <v>1557</v>
      </c>
      <c r="C709" t="s">
        <v>590</v>
      </c>
      <c r="D709" t="s">
        <v>467</v>
      </c>
      <c r="E709">
        <v>6420.5468562400001</v>
      </c>
      <c r="F709">
        <v>898.05</v>
      </c>
      <c r="G709">
        <v>-12.5587481366715</v>
      </c>
      <c r="H709">
        <v>-0.83132619099855398</v>
      </c>
      <c r="I709">
        <v>-0.31933957335900498</v>
      </c>
      <c r="J709">
        <v>3.67635987269245</v>
      </c>
      <c r="K709">
        <v>905.58956701540399</v>
      </c>
      <c r="L709">
        <v>869.33143804720305</v>
      </c>
      <c r="M709">
        <v>57.817245881952097</v>
      </c>
      <c r="N709">
        <v>0.31864401557049299</v>
      </c>
      <c r="O709">
        <v>25.6054785368297</v>
      </c>
      <c r="P709">
        <v>30.777632153778899</v>
      </c>
      <c r="Q709">
        <v>0.13480414086678</v>
      </c>
    </row>
    <row r="710" spans="1:17" x14ac:dyDescent="0.3">
      <c r="A710" t="s">
        <v>1558</v>
      </c>
      <c r="B710" t="s">
        <v>1559</v>
      </c>
      <c r="C710" t="s">
        <v>3169</v>
      </c>
      <c r="D710" t="s">
        <v>467</v>
      </c>
      <c r="E710">
        <v>6417.8875687199998</v>
      </c>
      <c r="F710">
        <v>1194.3499999999999</v>
      </c>
      <c r="G710">
        <v>-29.208964071895</v>
      </c>
      <c r="H710">
        <v>-7.22973008874136</v>
      </c>
      <c r="I710">
        <v>14.0929288270491</v>
      </c>
      <c r="J710">
        <v>5.5717080132679504</v>
      </c>
      <c r="K710">
        <v>1205.07402749529</v>
      </c>
      <c r="L710">
        <v>1162.4962826318799</v>
      </c>
      <c r="M710">
        <v>52.685514034637002</v>
      </c>
      <c r="N710">
        <v>1.02335620573179</v>
      </c>
      <c r="O710">
        <v>17.871645665006</v>
      </c>
      <c r="P710">
        <v>27.970641808636</v>
      </c>
      <c r="Q710">
        <v>-4.0631138610530998E-2</v>
      </c>
    </row>
    <row r="711" spans="1:17" hidden="1" x14ac:dyDescent="0.3">
      <c r="A711" t="s">
        <v>1560</v>
      </c>
      <c r="B711" t="s">
        <v>1561</v>
      </c>
      <c r="C711" t="s">
        <v>3172</v>
      </c>
      <c r="D711" t="s">
        <v>46</v>
      </c>
      <c r="E711">
        <v>6390.96915515</v>
      </c>
      <c r="F711">
        <v>601.29999999999995</v>
      </c>
      <c r="G711">
        <v>692.84323659174004</v>
      </c>
      <c r="H711">
        <v>9.7431193805774203</v>
      </c>
      <c r="I711">
        <v>60.105745953876699</v>
      </c>
      <c r="J711">
        <v>11.983160661533001</v>
      </c>
      <c r="K711">
        <v>565.38038220407702</v>
      </c>
      <c r="L711">
        <v>423.65236766818998</v>
      </c>
      <c r="M711">
        <v>68.395294204493297</v>
      </c>
      <c r="N711">
        <v>1.5108638599265101</v>
      </c>
      <c r="O711">
        <v>25.3916514219191</v>
      </c>
      <c r="P711">
        <v>757.40767146727501</v>
      </c>
    </row>
    <row r="712" spans="1:17" x14ac:dyDescent="0.3">
      <c r="A712" t="s">
        <v>1562</v>
      </c>
      <c r="B712" t="s">
        <v>1563</v>
      </c>
      <c r="C712" t="s">
        <v>3157</v>
      </c>
      <c r="D712" t="s">
        <v>24</v>
      </c>
      <c r="E712">
        <v>6365.4105416550001</v>
      </c>
      <c r="F712">
        <v>24.39</v>
      </c>
      <c r="G712">
        <v>-17.417790150050902</v>
      </c>
      <c r="H712">
        <v>2.98400245007914</v>
      </c>
      <c r="I712">
        <v>-20.295335406449901</v>
      </c>
      <c r="J712">
        <v>-2.1858230240176302</v>
      </c>
      <c r="K712">
        <v>24.6463537565647</v>
      </c>
      <c r="L712">
        <v>25.4899622169143</v>
      </c>
      <c r="M712">
        <v>51.255378452276801</v>
      </c>
      <c r="N712">
        <v>0.97087186094476197</v>
      </c>
      <c r="O712">
        <v>51.2165849421297</v>
      </c>
      <c r="P712">
        <v>9.7162000931206993</v>
      </c>
      <c r="Q712">
        <v>0.115270002828801</v>
      </c>
    </row>
    <row r="713" spans="1:17" hidden="1" x14ac:dyDescent="0.3">
      <c r="A713" t="s">
        <v>1564</v>
      </c>
      <c r="B713" t="s">
        <v>1565</v>
      </c>
      <c r="C713" t="s">
        <v>3172</v>
      </c>
      <c r="D713" t="s">
        <v>46</v>
      </c>
      <c r="E713">
        <v>6347.84</v>
      </c>
      <c r="F713">
        <v>89.5</v>
      </c>
      <c r="G713">
        <v>-28.459293323539502</v>
      </c>
      <c r="H713">
        <v>4.6779781725790599</v>
      </c>
      <c r="I713">
        <v>-11.2224916294234</v>
      </c>
      <c r="K713">
        <v>89.850638387717794</v>
      </c>
      <c r="L713">
        <v>91.375423560389095</v>
      </c>
      <c r="M713">
        <v>53.081674366169402</v>
      </c>
      <c r="N713">
        <v>8.0410256410256409</v>
      </c>
      <c r="O713">
        <v>10.055865921787699</v>
      </c>
      <c r="P713">
        <v>5.2941176470588198</v>
      </c>
    </row>
    <row r="714" spans="1:17" hidden="1" x14ac:dyDescent="0.3">
      <c r="A714" t="s">
        <v>1566</v>
      </c>
      <c r="B714" t="s">
        <v>1567</v>
      </c>
      <c r="C714" t="s">
        <v>3169</v>
      </c>
      <c r="D714" t="s">
        <v>51</v>
      </c>
      <c r="E714">
        <v>6322.2539711199997</v>
      </c>
      <c r="F714">
        <v>1534.8</v>
      </c>
      <c r="G714">
        <v>8.8172613638252493</v>
      </c>
      <c r="H714">
        <v>11.3911927930101</v>
      </c>
      <c r="I714">
        <v>31.659283236568101</v>
      </c>
      <c r="J714">
        <v>7.6669680032449703</v>
      </c>
      <c r="K714">
        <v>1355.56355526526</v>
      </c>
      <c r="M714">
        <v>67.249630138592707</v>
      </c>
      <c r="N714">
        <v>1.29253238996065</v>
      </c>
      <c r="O714">
        <v>3.2219181652332498</v>
      </c>
      <c r="P714">
        <v>58.226804123711297</v>
      </c>
    </row>
    <row r="715" spans="1:17" x14ac:dyDescent="0.3">
      <c r="A715" t="s">
        <v>1568</v>
      </c>
      <c r="B715" t="s">
        <v>1569</v>
      </c>
      <c r="C715" t="s">
        <v>3176</v>
      </c>
      <c r="D715" t="s">
        <v>173</v>
      </c>
      <c r="E715">
        <v>6320.3961233689997</v>
      </c>
      <c r="F715">
        <v>166.87</v>
      </c>
      <c r="G715">
        <v>122.335975812027</v>
      </c>
      <c r="H715">
        <v>-9.2819285873276804</v>
      </c>
      <c r="I715">
        <v>22.3733310474733</v>
      </c>
      <c r="J715">
        <v>2.46976113867836</v>
      </c>
      <c r="K715">
        <v>182.92632180151301</v>
      </c>
      <c r="L715">
        <v>157.973699981648</v>
      </c>
      <c r="M715">
        <v>49.0267266601156</v>
      </c>
      <c r="N715">
        <v>0.37805622880423401</v>
      </c>
      <c r="O715">
        <v>34.625756576976002</v>
      </c>
      <c r="P715">
        <v>152.450832072617</v>
      </c>
    </row>
    <row r="716" spans="1:17" hidden="1" x14ac:dyDescent="0.3">
      <c r="A716" t="s">
        <v>1570</v>
      </c>
      <c r="B716" t="s">
        <v>1571</v>
      </c>
      <c r="C716" t="s">
        <v>3159</v>
      </c>
      <c r="D716" t="s">
        <v>128</v>
      </c>
      <c r="E716">
        <v>6304.9811220000001</v>
      </c>
      <c r="F716">
        <v>512.9</v>
      </c>
      <c r="G716">
        <v>16.7157824966975</v>
      </c>
      <c r="H716">
        <v>26.424858742988999</v>
      </c>
      <c r="I716">
        <v>45.057773926421298</v>
      </c>
      <c r="J716">
        <v>7.6385692780882</v>
      </c>
      <c r="K716">
        <v>424.71182722062201</v>
      </c>
      <c r="M716">
        <v>74.854294341922298</v>
      </c>
      <c r="N716">
        <v>0.69801376609838595</v>
      </c>
      <c r="O716">
        <v>1.3842854357574499</v>
      </c>
      <c r="P716">
        <v>70.370370370370296</v>
      </c>
    </row>
    <row r="717" spans="1:17" hidden="1" x14ac:dyDescent="0.3">
      <c r="A717" t="s">
        <v>1572</v>
      </c>
      <c r="B717" t="s">
        <v>1573</v>
      </c>
      <c r="C717" t="s">
        <v>3172</v>
      </c>
      <c r="D717" t="s">
        <v>1056</v>
      </c>
      <c r="E717">
        <v>6266.1528877000001</v>
      </c>
      <c r="F717">
        <v>113</v>
      </c>
      <c r="G717">
        <v>-26.434982898107101</v>
      </c>
      <c r="I717">
        <v>-10.244230759858199</v>
      </c>
      <c r="M717">
        <v>50</v>
      </c>
      <c r="N717">
        <v>1</v>
      </c>
      <c r="O717">
        <v>1.76991150442478</v>
      </c>
      <c r="P717">
        <v>0</v>
      </c>
    </row>
    <row r="718" spans="1:17" x14ac:dyDescent="0.3">
      <c r="A718" t="s">
        <v>1574</v>
      </c>
      <c r="B718" t="s">
        <v>1575</v>
      </c>
      <c r="C718" t="s">
        <v>3167</v>
      </c>
      <c r="D718" t="s">
        <v>264</v>
      </c>
      <c r="E718">
        <v>6255.1233612400001</v>
      </c>
      <c r="F718">
        <v>1379.4</v>
      </c>
      <c r="G718">
        <v>-44.915632683104697</v>
      </c>
      <c r="H718">
        <v>1.08255586439079</v>
      </c>
      <c r="I718">
        <v>-6.9629014955272703</v>
      </c>
      <c r="J718">
        <v>0.48327166297088198</v>
      </c>
      <c r="K718">
        <v>1399.0072049563</v>
      </c>
      <c r="L718">
        <v>1413.2891475736501</v>
      </c>
      <c r="M718">
        <v>48.907114727708297</v>
      </c>
      <c r="N718">
        <v>0.276321493830059</v>
      </c>
      <c r="O718">
        <v>29.186602870813299</v>
      </c>
      <c r="P718">
        <v>20.6718572303385</v>
      </c>
      <c r="Q718">
        <v>-5.1903283966437001E-2</v>
      </c>
    </row>
    <row r="719" spans="1:17" x14ac:dyDescent="0.3">
      <c r="A719" t="s">
        <v>1576</v>
      </c>
      <c r="B719" t="s">
        <v>1577</v>
      </c>
      <c r="C719" t="s">
        <v>3155</v>
      </c>
      <c r="D719" t="s">
        <v>294</v>
      </c>
      <c r="E719">
        <v>6223.7910423949997</v>
      </c>
      <c r="F719">
        <v>1220.1500000000001</v>
      </c>
      <c r="G719">
        <v>72.293169170514702</v>
      </c>
      <c r="H719">
        <v>-1.5024542736761499</v>
      </c>
      <c r="I719">
        <v>22.955331717158899</v>
      </c>
      <c r="J719">
        <v>9.3157520243250893</v>
      </c>
      <c r="K719">
        <v>1261.18529841893</v>
      </c>
      <c r="L719">
        <v>1109.1344770692899</v>
      </c>
      <c r="M719">
        <v>66.067432931892498</v>
      </c>
      <c r="N719">
        <v>0.64876637500511303</v>
      </c>
      <c r="O719">
        <v>24.046223824939499</v>
      </c>
      <c r="P719">
        <v>103.35833333333299</v>
      </c>
      <c r="Q719">
        <v>8.8606144559731995E-2</v>
      </c>
    </row>
    <row r="720" spans="1:17" hidden="1" x14ac:dyDescent="0.3">
      <c r="A720" t="s">
        <v>1578</v>
      </c>
      <c r="B720" t="s">
        <v>1579</v>
      </c>
      <c r="C720" t="s">
        <v>3172</v>
      </c>
      <c r="D720" t="s">
        <v>117</v>
      </c>
      <c r="E720">
        <v>6214.3385435849996</v>
      </c>
      <c r="F720">
        <v>49.95</v>
      </c>
      <c r="G720">
        <v>5.1793425444757997</v>
      </c>
      <c r="H720">
        <v>0.49762037776344997</v>
      </c>
      <c r="I720">
        <v>35.900797333207002</v>
      </c>
      <c r="J720">
        <v>1.8380434315929</v>
      </c>
      <c r="K720">
        <v>45.828028385615198</v>
      </c>
      <c r="L720">
        <v>38.9169227476713</v>
      </c>
      <c r="M720">
        <v>54.094774096875398</v>
      </c>
      <c r="N720">
        <v>0.56519918916665401</v>
      </c>
      <c r="O720">
        <v>9.6096096096095902</v>
      </c>
      <c r="P720">
        <v>82.967032967032907</v>
      </c>
    </row>
    <row r="721" spans="1:17" x14ac:dyDescent="0.3">
      <c r="A721" t="s">
        <v>1580</v>
      </c>
      <c r="B721" t="s">
        <v>1581</v>
      </c>
      <c r="C721" t="s">
        <v>3169</v>
      </c>
      <c r="D721" t="s">
        <v>1582</v>
      </c>
      <c r="E721">
        <v>6188.4438228549998</v>
      </c>
      <c r="F721">
        <v>463.75</v>
      </c>
      <c r="G721">
        <v>-3.97477996560225</v>
      </c>
      <c r="H721">
        <v>-7.0311580777043101</v>
      </c>
      <c r="I721">
        <v>-8.4619550333056193</v>
      </c>
      <c r="J721">
        <v>5.3007619344322796</v>
      </c>
      <c r="K721">
        <v>474.42138045278301</v>
      </c>
      <c r="L721">
        <v>464.427980994611</v>
      </c>
      <c r="M721">
        <v>53.126574313235302</v>
      </c>
      <c r="N721">
        <v>0.86934434500755997</v>
      </c>
      <c r="O721">
        <v>24.398921832884099</v>
      </c>
      <c r="P721">
        <v>25.677506775067702</v>
      </c>
    </row>
    <row r="722" spans="1:17" hidden="1" x14ac:dyDescent="0.3">
      <c r="A722" t="s">
        <v>1583</v>
      </c>
      <c r="B722" t="s">
        <v>1584</v>
      </c>
      <c r="C722" t="s">
        <v>3172</v>
      </c>
      <c r="D722" t="s">
        <v>125</v>
      </c>
      <c r="E722">
        <v>6155.0182699999996</v>
      </c>
      <c r="F722">
        <v>7682.5</v>
      </c>
      <c r="G722">
        <v>148.26074805896101</v>
      </c>
      <c r="H722">
        <v>42.928496590257502</v>
      </c>
      <c r="I722">
        <v>37.415486206354402</v>
      </c>
      <c r="J722">
        <v>13.963895201323499</v>
      </c>
      <c r="K722">
        <v>6645.4917382377898</v>
      </c>
      <c r="L722">
        <v>5347.4514619312004</v>
      </c>
      <c r="M722">
        <v>82.579375087368007</v>
      </c>
      <c r="N722">
        <v>2.1535895882712199</v>
      </c>
      <c r="O722">
        <v>8.6625447445492991</v>
      </c>
      <c r="P722">
        <v>247.451494731129</v>
      </c>
      <c r="Q722">
        <v>0.336943377832991</v>
      </c>
    </row>
    <row r="723" spans="1:17" x14ac:dyDescent="0.3">
      <c r="A723" t="s">
        <v>1585</v>
      </c>
      <c r="B723" t="s">
        <v>1586</v>
      </c>
      <c r="C723" t="s">
        <v>3159</v>
      </c>
      <c r="D723" t="s">
        <v>1003</v>
      </c>
      <c r="E723">
        <v>6153.0669039000004</v>
      </c>
      <c r="F723">
        <v>133.75</v>
      </c>
      <c r="G723">
        <v>-44.268913196938399</v>
      </c>
      <c r="H723">
        <v>8.1100810944779091</v>
      </c>
      <c r="I723">
        <v>-22.905100325075601</v>
      </c>
      <c r="J723">
        <v>0.85154476678218805</v>
      </c>
      <c r="K723">
        <v>133.27329030829301</v>
      </c>
      <c r="L723">
        <v>144.857792712909</v>
      </c>
      <c r="M723">
        <v>57.703190324056102</v>
      </c>
      <c r="N723">
        <v>0.415772890218152</v>
      </c>
      <c r="O723">
        <v>57.4579439252336</v>
      </c>
      <c r="P723">
        <v>11.4304757144047</v>
      </c>
      <c r="Q723">
        <v>4.3961272436149001E-2</v>
      </c>
    </row>
    <row r="724" spans="1:17" hidden="1" x14ac:dyDescent="0.3">
      <c r="A724" t="s">
        <v>1587</v>
      </c>
      <c r="B724" t="s">
        <v>1588</v>
      </c>
      <c r="C724" t="s">
        <v>3172</v>
      </c>
      <c r="D724" t="s">
        <v>51</v>
      </c>
      <c r="E724">
        <v>6149.5902337500002</v>
      </c>
      <c r="F724">
        <v>895</v>
      </c>
      <c r="G724">
        <v>96.209984880869001</v>
      </c>
      <c r="H724">
        <v>39.599941860348103</v>
      </c>
      <c r="I724">
        <v>51.788622250369798</v>
      </c>
      <c r="J724">
        <v>7.5329422564181199</v>
      </c>
      <c r="K724">
        <v>719.89729227823796</v>
      </c>
      <c r="L724">
        <v>588.23631681365805</v>
      </c>
      <c r="M724">
        <v>75.333139561421206</v>
      </c>
      <c r="N724">
        <v>0.624019113000301</v>
      </c>
      <c r="O724">
        <v>1.53072625698325</v>
      </c>
      <c r="P724">
        <v>123.74999999999901</v>
      </c>
      <c r="Q724">
        <v>0.15704138040105001</v>
      </c>
    </row>
    <row r="725" spans="1:17" x14ac:dyDescent="0.3">
      <c r="A725" t="s">
        <v>1589</v>
      </c>
      <c r="B725" t="s">
        <v>1590</v>
      </c>
      <c r="C725" t="s">
        <v>3161</v>
      </c>
      <c r="D725" t="s">
        <v>163</v>
      </c>
      <c r="E725">
        <v>6144.8964724400003</v>
      </c>
      <c r="F725">
        <v>688.1</v>
      </c>
      <c r="G725">
        <v>40.653180337348303</v>
      </c>
      <c r="H725">
        <v>12.2909975978503</v>
      </c>
      <c r="I725">
        <v>25.5229479803392</v>
      </c>
      <c r="J725">
        <v>8.5388312788671392</v>
      </c>
      <c r="K725">
        <v>631.49090617451895</v>
      </c>
      <c r="L725">
        <v>575.29261043358701</v>
      </c>
      <c r="M725">
        <v>73.7750491074395</v>
      </c>
      <c r="N725">
        <v>0.992256124683078</v>
      </c>
      <c r="O725">
        <v>4.8830111902339697</v>
      </c>
      <c r="P725">
        <v>81.055124325746604</v>
      </c>
    </row>
    <row r="726" spans="1:17" hidden="1" x14ac:dyDescent="0.3">
      <c r="A726" t="s">
        <v>1591</v>
      </c>
      <c r="B726" t="s">
        <v>1592</v>
      </c>
      <c r="C726" t="s">
        <v>3172</v>
      </c>
      <c r="D726" t="s">
        <v>257</v>
      </c>
      <c r="E726">
        <v>6136.2505799999999</v>
      </c>
      <c r="F726">
        <v>3255.75</v>
      </c>
      <c r="G726">
        <v>337.47321560396199</v>
      </c>
      <c r="H726">
        <v>22.758863067152099</v>
      </c>
      <c r="I726">
        <v>107.64427726828499</v>
      </c>
      <c r="J726">
        <v>7.6880532145807097</v>
      </c>
      <c r="K726">
        <v>2815.1948355460299</v>
      </c>
      <c r="L726">
        <v>2085.3171096660899</v>
      </c>
      <c r="M726">
        <v>70.803387425221302</v>
      </c>
      <c r="N726">
        <v>0.56119393442098797</v>
      </c>
      <c r="O726">
        <v>9.8671581048913293</v>
      </c>
      <c r="P726">
        <v>388.36250000000001</v>
      </c>
      <c r="Q726">
        <v>0.32340079973899999</v>
      </c>
    </row>
    <row r="727" spans="1:17" x14ac:dyDescent="0.3">
      <c r="A727" t="s">
        <v>1593</v>
      </c>
      <c r="B727" t="s">
        <v>1594</v>
      </c>
      <c r="C727" t="s">
        <v>590</v>
      </c>
      <c r="D727" t="s">
        <v>590</v>
      </c>
      <c r="E727">
        <v>6123.893016</v>
      </c>
      <c r="F727">
        <v>305.45</v>
      </c>
      <c r="G727">
        <v>-34.923626159136397</v>
      </c>
      <c r="H727">
        <v>-6.9447045765506896</v>
      </c>
      <c r="I727">
        <v>-17.664951626190899</v>
      </c>
      <c r="J727">
        <v>0.98346559440865899</v>
      </c>
      <c r="K727">
        <v>323.44601704868103</v>
      </c>
      <c r="L727">
        <v>339.88090565345999</v>
      </c>
      <c r="M727">
        <v>53.813565543677498</v>
      </c>
      <c r="N727">
        <v>0.48082508954404901</v>
      </c>
      <c r="O727">
        <v>43.051235881486299</v>
      </c>
      <c r="P727">
        <v>14.0802987861811</v>
      </c>
      <c r="Q727">
        <v>7.2840687121108999E-2</v>
      </c>
    </row>
    <row r="728" spans="1:17" x14ac:dyDescent="0.3">
      <c r="A728" t="s">
        <v>1595</v>
      </c>
      <c r="B728" t="s">
        <v>1596</v>
      </c>
      <c r="C728" t="s">
        <v>3167</v>
      </c>
      <c r="D728" t="s">
        <v>1346</v>
      </c>
      <c r="E728">
        <v>6109.3736878299997</v>
      </c>
      <c r="F728">
        <v>929.3</v>
      </c>
      <c r="G728">
        <v>-28.465138991231701</v>
      </c>
      <c r="H728">
        <v>2.6228152405256999</v>
      </c>
      <c r="I728">
        <v>17.990509829419601</v>
      </c>
      <c r="J728">
        <v>1.6389060619070801</v>
      </c>
      <c r="K728">
        <v>915.70588504974205</v>
      </c>
      <c r="L728">
        <v>835.86425590827503</v>
      </c>
      <c r="M728">
        <v>55.678396148253498</v>
      </c>
      <c r="N728">
        <v>0.46943658283490403</v>
      </c>
      <c r="O728">
        <v>14.7691811040568</v>
      </c>
      <c r="P728">
        <v>52.2444298820445</v>
      </c>
      <c r="Q728">
        <v>0.12594424622469799</v>
      </c>
    </row>
    <row r="729" spans="1:17" hidden="1" x14ac:dyDescent="0.3">
      <c r="A729" t="s">
        <v>1597</v>
      </c>
      <c r="B729" t="s">
        <v>1598</v>
      </c>
      <c r="C729" t="s">
        <v>3172</v>
      </c>
      <c r="D729" t="s">
        <v>366</v>
      </c>
      <c r="E729">
        <v>6086.2549859999999</v>
      </c>
      <c r="F729">
        <v>1106.4000000000001</v>
      </c>
      <c r="G729">
        <v>132.259881662738</v>
      </c>
      <c r="H729">
        <v>23.976679471280299</v>
      </c>
      <c r="I729">
        <v>78.292130807796198</v>
      </c>
      <c r="J729">
        <v>2.4572067860348601</v>
      </c>
      <c r="K729">
        <v>889.68165022863798</v>
      </c>
      <c r="L729">
        <v>686.78737210498502</v>
      </c>
      <c r="M729">
        <v>70.445887019552401</v>
      </c>
      <c r="N729">
        <v>1.5438274023262299</v>
      </c>
      <c r="O729">
        <v>2.4041937816341199</v>
      </c>
      <c r="P729">
        <v>266.904327640524</v>
      </c>
      <c r="Q729">
        <v>0.18332750944291101</v>
      </c>
    </row>
    <row r="730" spans="1:17" x14ac:dyDescent="0.3">
      <c r="A730" t="s">
        <v>1599</v>
      </c>
      <c r="B730" t="s">
        <v>1600</v>
      </c>
      <c r="C730" t="s">
        <v>3163</v>
      </c>
      <c r="D730" t="s">
        <v>264</v>
      </c>
      <c r="E730">
        <v>6075.7519071999996</v>
      </c>
      <c r="F730">
        <v>2220.0500000000002</v>
      </c>
      <c r="G730">
        <v>-26.2806560806664</v>
      </c>
      <c r="H730">
        <v>-4.7737135485682503</v>
      </c>
      <c r="I730">
        <v>7.2611822008668803</v>
      </c>
      <c r="J730">
        <v>4.4821341019220498</v>
      </c>
      <c r="K730">
        <v>2307.38307545113</v>
      </c>
      <c r="L730">
        <v>2290.3183880564602</v>
      </c>
      <c r="M730">
        <v>54.932159333090503</v>
      </c>
      <c r="N730">
        <v>0.49413331784282399</v>
      </c>
      <c r="O730">
        <v>25.853021328348401</v>
      </c>
      <c r="P730">
        <v>29.072674418604599</v>
      </c>
      <c r="Q730">
        <v>8.3041172307053004E-2</v>
      </c>
    </row>
    <row r="731" spans="1:17" hidden="1" x14ac:dyDescent="0.3">
      <c r="A731" t="s">
        <v>1601</v>
      </c>
      <c r="B731" t="s">
        <v>1602</v>
      </c>
      <c r="C731" t="s">
        <v>3172</v>
      </c>
      <c r="D731" t="s">
        <v>294</v>
      </c>
      <c r="E731">
        <v>6074.7647193749999</v>
      </c>
      <c r="F731">
        <v>518.85</v>
      </c>
      <c r="G731">
        <v>363.17438731100498</v>
      </c>
      <c r="H731">
        <v>-6.0947491001482001</v>
      </c>
      <c r="I731">
        <v>233.63139819124399</v>
      </c>
      <c r="J731">
        <v>2.9388983379061</v>
      </c>
      <c r="K731">
        <v>450.48358032106103</v>
      </c>
      <c r="L731">
        <v>291.59787790692798</v>
      </c>
      <c r="M731">
        <v>64.315850862740604</v>
      </c>
      <c r="N731">
        <v>0.18197971427672099</v>
      </c>
      <c r="O731">
        <v>15.6403584851112</v>
      </c>
      <c r="P731">
        <v>397.93666026871398</v>
      </c>
      <c r="Q731">
        <v>0.23943290919869101</v>
      </c>
    </row>
    <row r="732" spans="1:17" x14ac:dyDescent="0.3">
      <c r="A732" t="s">
        <v>1603</v>
      </c>
      <c r="B732" t="s">
        <v>1604</v>
      </c>
      <c r="C732" t="s">
        <v>3171</v>
      </c>
      <c r="D732" t="s">
        <v>475</v>
      </c>
      <c r="E732">
        <v>6064.4873107499998</v>
      </c>
      <c r="F732">
        <v>2220.35</v>
      </c>
      <c r="G732">
        <v>14.158467289028399</v>
      </c>
      <c r="H732">
        <v>12.4960054315919</v>
      </c>
      <c r="I732">
        <v>40.277021831254899</v>
      </c>
      <c r="J732">
        <v>7.9980147755319901</v>
      </c>
      <c r="K732">
        <v>1979.2939424352101</v>
      </c>
      <c r="L732">
        <v>1698.4325387696999</v>
      </c>
      <c r="M732">
        <v>73.494907534146705</v>
      </c>
      <c r="N732">
        <v>0.44912452737790098</v>
      </c>
      <c r="O732">
        <v>7.6406872790325897</v>
      </c>
      <c r="P732">
        <v>88.805272108843496</v>
      </c>
      <c r="Q732">
        <v>5.4594208740819002E-2</v>
      </c>
    </row>
    <row r="733" spans="1:17" x14ac:dyDescent="0.3">
      <c r="A733" t="s">
        <v>1605</v>
      </c>
      <c r="B733" t="s">
        <v>1606</v>
      </c>
      <c r="C733" t="s">
        <v>3158</v>
      </c>
      <c r="D733" t="s">
        <v>723</v>
      </c>
      <c r="E733">
        <v>6034.91924311</v>
      </c>
      <c r="F733">
        <v>122.13</v>
      </c>
      <c r="G733">
        <v>-32.7996899351078</v>
      </c>
      <c r="H733">
        <v>1.53993562062737</v>
      </c>
      <c r="I733">
        <v>-15.6305756102467</v>
      </c>
      <c r="J733">
        <v>4.7830640916772902</v>
      </c>
      <c r="K733">
        <v>124.177696904139</v>
      </c>
      <c r="L733">
        <v>133.19141659108399</v>
      </c>
      <c r="M733">
        <v>63.615085906964701</v>
      </c>
      <c r="N733">
        <v>0.69090326824283999</v>
      </c>
      <c r="O733">
        <v>33.382461311717002</v>
      </c>
      <c r="P733">
        <v>11.534246575342401</v>
      </c>
      <c r="Q733">
        <v>-9.7644137548637003E-2</v>
      </c>
    </row>
    <row r="734" spans="1:17" hidden="1" x14ac:dyDescent="0.3">
      <c r="A734" t="s">
        <v>1607</v>
      </c>
      <c r="B734" t="s">
        <v>1608</v>
      </c>
      <c r="C734" t="s">
        <v>3172</v>
      </c>
      <c r="D734" t="s">
        <v>515</v>
      </c>
      <c r="E734">
        <v>6030.4279999999999</v>
      </c>
      <c r="F734">
        <v>316597.45</v>
      </c>
      <c r="G734">
        <v>9862724.2138048504</v>
      </c>
      <c r="H734">
        <v>8541585.1247976404</v>
      </c>
      <c r="I734">
        <v>9394474.5809530802</v>
      </c>
      <c r="J734">
        <v>21.5753648799876</v>
      </c>
      <c r="K734">
        <v>67642.3100002594</v>
      </c>
      <c r="L734">
        <v>18617.285150717998</v>
      </c>
      <c r="M734">
        <v>100</v>
      </c>
      <c r="N734">
        <v>6</v>
      </c>
      <c r="O734">
        <v>0</v>
      </c>
      <c r="P734">
        <v>9862748.90965732</v>
      </c>
    </row>
    <row r="735" spans="1:17" x14ac:dyDescent="0.3">
      <c r="A735" t="s">
        <v>1609</v>
      </c>
      <c r="B735" t="s">
        <v>1610</v>
      </c>
      <c r="C735" t="s">
        <v>590</v>
      </c>
      <c r="D735" t="s">
        <v>467</v>
      </c>
      <c r="E735">
        <v>6029.522398905</v>
      </c>
      <c r="F735">
        <v>1982.8</v>
      </c>
      <c r="G735">
        <v>21.382903937014301</v>
      </c>
      <c r="H735">
        <v>-8.1594486853215002</v>
      </c>
      <c r="I735">
        <v>28.845966452424999</v>
      </c>
      <c r="J735">
        <v>2.6688956180927299</v>
      </c>
      <c r="K735">
        <v>2034.6361081667801</v>
      </c>
      <c r="L735">
        <v>1796.0026489920799</v>
      </c>
      <c r="M735">
        <v>57.850765318858798</v>
      </c>
      <c r="N735">
        <v>0.311003212766501</v>
      </c>
      <c r="O735">
        <v>25.731289086140801</v>
      </c>
      <c r="P735">
        <v>85.005831583858097</v>
      </c>
      <c r="Q735">
        <v>-9.5728013728771003E-2</v>
      </c>
    </row>
    <row r="736" spans="1:17" hidden="1" x14ac:dyDescent="0.3">
      <c r="A736" t="s">
        <v>1611</v>
      </c>
      <c r="B736" t="s">
        <v>1612</v>
      </c>
      <c r="C736" t="s">
        <v>3172</v>
      </c>
      <c r="D736" t="s">
        <v>21</v>
      </c>
      <c r="E736">
        <v>5996.2101098249996</v>
      </c>
      <c r="F736">
        <v>498.85</v>
      </c>
      <c r="G736">
        <v>-24.343810620636901</v>
      </c>
      <c r="H736">
        <v>-0.617804682277728</v>
      </c>
      <c r="I736">
        <v>12.943469364516501</v>
      </c>
      <c r="J736">
        <v>5.6185379084582499</v>
      </c>
      <c r="K736">
        <v>495.94926180411301</v>
      </c>
      <c r="L736">
        <v>480.56557417456901</v>
      </c>
      <c r="M736">
        <v>59.998068781124502</v>
      </c>
      <c r="N736">
        <v>0.69977812868637601</v>
      </c>
      <c r="O736">
        <v>20.076175202966802</v>
      </c>
      <c r="P736">
        <v>27.8774673160727</v>
      </c>
      <c r="Q736">
        <v>8.0768535766854999E-2</v>
      </c>
    </row>
    <row r="737" spans="1:17" hidden="1" x14ac:dyDescent="0.3">
      <c r="A737" t="s">
        <v>1613</v>
      </c>
      <c r="B737" t="s">
        <v>1614</v>
      </c>
      <c r="C737" t="s">
        <v>3172</v>
      </c>
      <c r="D737" t="s">
        <v>243</v>
      </c>
      <c r="E737">
        <v>5995.9765968299998</v>
      </c>
      <c r="F737">
        <v>5424.75</v>
      </c>
      <c r="G737">
        <v>79.065932459486504</v>
      </c>
      <c r="H737">
        <v>3.3196155407357599</v>
      </c>
      <c r="I737">
        <v>33.149924416734699</v>
      </c>
      <c r="J737">
        <v>0.16733567566677099</v>
      </c>
      <c r="K737">
        <v>5339.2448887200499</v>
      </c>
      <c r="L737">
        <v>4535.03474427733</v>
      </c>
      <c r="M737">
        <v>53.802991877520199</v>
      </c>
      <c r="N737">
        <v>0.95679297983632305</v>
      </c>
      <c r="O737">
        <v>6.3643485874924997</v>
      </c>
      <c r="P737">
        <v>110.669902912621</v>
      </c>
      <c r="Q737">
        <v>0.15642522931123201</v>
      </c>
    </row>
    <row r="738" spans="1:17" x14ac:dyDescent="0.3">
      <c r="A738" t="s">
        <v>1615</v>
      </c>
      <c r="B738" t="s">
        <v>1616</v>
      </c>
      <c r="C738" t="s">
        <v>3168</v>
      </c>
      <c r="D738" t="s">
        <v>1617</v>
      </c>
      <c r="E738">
        <v>5976.9772062000002</v>
      </c>
      <c r="F738">
        <v>481.2</v>
      </c>
      <c r="G738">
        <v>20.1835738538093</v>
      </c>
      <c r="H738">
        <v>24.791850728681698</v>
      </c>
      <c r="I738">
        <v>28.063652335631001</v>
      </c>
      <c r="J738">
        <v>10.339974154876501</v>
      </c>
      <c r="K738">
        <v>429.97565509516397</v>
      </c>
      <c r="L738">
        <v>387.42740759971099</v>
      </c>
      <c r="M738">
        <v>72.563526030082201</v>
      </c>
      <c r="N738">
        <v>1.78196942945015</v>
      </c>
      <c r="O738">
        <v>7.2111388196176103</v>
      </c>
      <c r="P738">
        <v>68.694127957931599</v>
      </c>
      <c r="Q738">
        <v>7.8413874261934996E-2</v>
      </c>
    </row>
    <row r="739" spans="1:17" x14ac:dyDescent="0.3">
      <c r="A739" t="s">
        <v>1618</v>
      </c>
      <c r="B739" t="s">
        <v>1619</v>
      </c>
      <c r="C739" t="s">
        <v>3167</v>
      </c>
      <c r="D739" t="s">
        <v>1617</v>
      </c>
      <c r="E739">
        <v>5954.5515877750004</v>
      </c>
      <c r="F739">
        <v>468.05</v>
      </c>
      <c r="G739">
        <v>-17.320307613588302</v>
      </c>
      <c r="H739">
        <v>-1.23937196091304</v>
      </c>
      <c r="I739">
        <v>-16.4145936846427</v>
      </c>
      <c r="J739">
        <v>5.2509069670646298</v>
      </c>
      <c r="K739">
        <v>467.44976182713202</v>
      </c>
      <c r="L739">
        <v>491.21658146702299</v>
      </c>
      <c r="M739">
        <v>59.687355178800701</v>
      </c>
      <c r="N739">
        <v>0.78065235861795901</v>
      </c>
      <c r="O739">
        <v>43.008225616921202</v>
      </c>
      <c r="P739">
        <v>16.199106256206498</v>
      </c>
      <c r="Q739">
        <v>-5.2896205336490001E-3</v>
      </c>
    </row>
    <row r="740" spans="1:17" x14ac:dyDescent="0.3">
      <c r="A740" t="s">
        <v>1620</v>
      </c>
      <c r="B740" t="s">
        <v>1621</v>
      </c>
      <c r="C740" t="s">
        <v>3158</v>
      </c>
      <c r="D740" t="s">
        <v>967</v>
      </c>
      <c r="E740">
        <v>5952.4790520300003</v>
      </c>
      <c r="F740">
        <v>675.25</v>
      </c>
      <c r="G740">
        <v>85.302592568552299</v>
      </c>
      <c r="H740">
        <v>0.25987334163019299</v>
      </c>
      <c r="I740">
        <v>147.46533182048901</v>
      </c>
      <c r="J740">
        <v>-2.29981056998637</v>
      </c>
      <c r="K740">
        <v>648.34629330617395</v>
      </c>
      <c r="L740">
        <v>474.22105559674401</v>
      </c>
      <c r="M740">
        <v>57.492977826130698</v>
      </c>
      <c r="N740">
        <v>0.12898795900399401</v>
      </c>
      <c r="O740">
        <v>29.4039244724176</v>
      </c>
      <c r="P740">
        <v>212.90546802594901</v>
      </c>
      <c r="Q740">
        <v>8.1672527792106001E-2</v>
      </c>
    </row>
    <row r="741" spans="1:17" hidden="1" x14ac:dyDescent="0.3">
      <c r="A741" t="s">
        <v>1622</v>
      </c>
      <c r="B741" t="s">
        <v>1623</v>
      </c>
      <c r="C741" t="s">
        <v>3172</v>
      </c>
      <c r="D741" t="s">
        <v>46</v>
      </c>
      <c r="E741">
        <v>5949.0960031499999</v>
      </c>
      <c r="F741">
        <v>340.6</v>
      </c>
      <c r="G741">
        <v>-36.628625572568197</v>
      </c>
      <c r="H741">
        <v>-10.053093114503501</v>
      </c>
      <c r="I741">
        <v>-20.4378734343193</v>
      </c>
      <c r="J741">
        <v>-2.0961636535939001</v>
      </c>
      <c r="K741">
        <v>370.668633935922</v>
      </c>
      <c r="M741">
        <v>34.863154383627801</v>
      </c>
      <c r="O741">
        <v>24.721080446271198</v>
      </c>
      <c r="P741">
        <v>1.6716417910447701</v>
      </c>
    </row>
    <row r="742" spans="1:17" x14ac:dyDescent="0.3">
      <c r="A742" t="s">
        <v>1624</v>
      </c>
      <c r="B742" t="s">
        <v>1625</v>
      </c>
      <c r="C742" t="s">
        <v>3167</v>
      </c>
      <c r="D742" t="s">
        <v>590</v>
      </c>
      <c r="E742">
        <v>5942.5991307000004</v>
      </c>
      <c r="F742">
        <v>336.95</v>
      </c>
      <c r="G742">
        <v>-17.181493816228102</v>
      </c>
      <c r="H742">
        <v>-1.10002125745796</v>
      </c>
      <c r="I742">
        <v>2.3337154643980198</v>
      </c>
      <c r="J742">
        <v>2.7865481512503698</v>
      </c>
      <c r="K742">
        <v>348.73052329884098</v>
      </c>
      <c r="L742">
        <v>335.771626051927</v>
      </c>
      <c r="M742">
        <v>53.351049873738198</v>
      </c>
      <c r="N742">
        <v>0.40873517644344498</v>
      </c>
      <c r="O742">
        <v>30.078646683484202</v>
      </c>
      <c r="P742">
        <v>35.294117647058798</v>
      </c>
      <c r="Q742">
        <v>0.108514206675866</v>
      </c>
    </row>
    <row r="743" spans="1:17" x14ac:dyDescent="0.3">
      <c r="A743" t="s">
        <v>1626</v>
      </c>
      <c r="B743" t="s">
        <v>1627</v>
      </c>
      <c r="C743" t="s">
        <v>3169</v>
      </c>
      <c r="D743" t="s">
        <v>916</v>
      </c>
      <c r="E743">
        <v>5929.2479078280003</v>
      </c>
      <c r="F743">
        <v>32.950000000000003</v>
      </c>
      <c r="G743">
        <v>-50.063915883482998</v>
      </c>
      <c r="H743">
        <v>1.98858423318512</v>
      </c>
      <c r="I743">
        <v>-34.125867819432301</v>
      </c>
      <c r="J743">
        <v>4.0670764656721898</v>
      </c>
      <c r="K743">
        <v>34.892375689738103</v>
      </c>
      <c r="L743">
        <v>39.8820833376747</v>
      </c>
      <c r="M743">
        <v>61.691255955030698</v>
      </c>
      <c r="N743">
        <v>0.40062426775534499</v>
      </c>
      <c r="O743">
        <v>63.884673748103097</v>
      </c>
      <c r="P743">
        <v>15.9802886307638</v>
      </c>
      <c r="Q743">
        <v>1.1547269061058E-2</v>
      </c>
    </row>
    <row r="744" spans="1:17" x14ac:dyDescent="0.3">
      <c r="A744" t="s">
        <v>1628</v>
      </c>
      <c r="B744" t="s">
        <v>1629</v>
      </c>
      <c r="C744" t="s">
        <v>3171</v>
      </c>
      <c r="D744" t="s">
        <v>294</v>
      </c>
      <c r="E744">
        <v>5902.03</v>
      </c>
      <c r="F744">
        <v>609.15</v>
      </c>
      <c r="G744">
        <v>-15.411675929416999</v>
      </c>
      <c r="H744">
        <v>-6.0048531120352697</v>
      </c>
      <c r="I744">
        <v>15.900087053664199</v>
      </c>
      <c r="J744">
        <v>2.6298648955577</v>
      </c>
      <c r="K744">
        <v>614.985230920974</v>
      </c>
      <c r="L744">
        <v>582.60782386746905</v>
      </c>
      <c r="M744">
        <v>61.414613181136602</v>
      </c>
      <c r="N744">
        <v>0.61769367659324403</v>
      </c>
      <c r="O744">
        <v>19.313797915127601</v>
      </c>
      <c r="P744">
        <v>40.050580526497299</v>
      </c>
      <c r="Q744">
        <v>4.9690779713824997E-2</v>
      </c>
    </row>
    <row r="745" spans="1:17" hidden="1" x14ac:dyDescent="0.3">
      <c r="A745" t="s">
        <v>1630</v>
      </c>
      <c r="B745" t="s">
        <v>1631</v>
      </c>
      <c r="C745" t="s">
        <v>3172</v>
      </c>
      <c r="D745" t="s">
        <v>590</v>
      </c>
      <c r="E745">
        <v>5865.0803324999997</v>
      </c>
      <c r="F745">
        <v>2338.9</v>
      </c>
      <c r="G745">
        <v>148.71580222134401</v>
      </c>
      <c r="H745">
        <v>20.648063216492499</v>
      </c>
      <c r="I745">
        <v>112.981642099166</v>
      </c>
      <c r="J745">
        <v>13.6082417276559</v>
      </c>
      <c r="K745">
        <v>2016.1055768045301</v>
      </c>
      <c r="L745">
        <v>1556.6195071478201</v>
      </c>
      <c r="M745">
        <v>67.902483030956901</v>
      </c>
      <c r="N745">
        <v>0.72742818010977195</v>
      </c>
      <c r="O745">
        <v>4.2113814186155896</v>
      </c>
      <c r="P745">
        <v>184.60696033098</v>
      </c>
      <c r="Q745">
        <v>0.18461603049046099</v>
      </c>
    </row>
    <row r="746" spans="1:17" hidden="1" x14ac:dyDescent="0.3">
      <c r="A746" t="s">
        <v>1632</v>
      </c>
      <c r="B746" t="s">
        <v>1633</v>
      </c>
      <c r="C746" t="s">
        <v>3172</v>
      </c>
      <c r="D746" t="s">
        <v>264</v>
      </c>
      <c r="E746">
        <v>5832.411822</v>
      </c>
      <c r="F746">
        <v>622.5</v>
      </c>
      <c r="G746">
        <v>67.410060386940799</v>
      </c>
      <c r="H746">
        <v>41.277343923107601</v>
      </c>
      <c r="I746">
        <v>65.996623667860106</v>
      </c>
      <c r="J746">
        <v>18.742481745436301</v>
      </c>
      <c r="K746">
        <v>466.710536600328</v>
      </c>
      <c r="L746">
        <v>416.53031386640799</v>
      </c>
      <c r="M746">
        <v>79.413165801125501</v>
      </c>
      <c r="N746">
        <v>2.8893220979163399</v>
      </c>
      <c r="O746">
        <v>2.0080321285140501</v>
      </c>
      <c r="P746">
        <v>108.35076562630699</v>
      </c>
      <c r="Q746">
        <v>0.159558294357633</v>
      </c>
    </row>
    <row r="747" spans="1:17" hidden="1" x14ac:dyDescent="0.3">
      <c r="A747" t="s">
        <v>1634</v>
      </c>
      <c r="B747" t="s">
        <v>1635</v>
      </c>
      <c r="C747" t="s">
        <v>3172</v>
      </c>
      <c r="D747" t="s">
        <v>173</v>
      </c>
      <c r="E747">
        <v>5816.98</v>
      </c>
      <c r="F747">
        <v>323.35000000000002</v>
      </c>
      <c r="G747">
        <v>5255.5038147579698</v>
      </c>
      <c r="H747">
        <v>-2.3834814945143998</v>
      </c>
      <c r="I747">
        <v>486.10688937702002</v>
      </c>
      <c r="J747">
        <v>17.590005299762598</v>
      </c>
      <c r="K747">
        <v>247.47209001107399</v>
      </c>
      <c r="L747">
        <v>129.71573000643301</v>
      </c>
      <c r="M747">
        <v>77.984033271288894</v>
      </c>
      <c r="N747">
        <v>0.649545961235097</v>
      </c>
      <c r="O747">
        <v>10.097417658883501</v>
      </c>
      <c r="P747">
        <v>5503.98613518197</v>
      </c>
      <c r="Q747">
        <v>0.26243566262291301</v>
      </c>
    </row>
    <row r="748" spans="1:17" x14ac:dyDescent="0.3">
      <c r="A748" t="s">
        <v>1636</v>
      </c>
      <c r="B748" t="s">
        <v>1637</v>
      </c>
      <c r="C748" t="s">
        <v>3163</v>
      </c>
      <c r="D748" t="s">
        <v>199</v>
      </c>
      <c r="E748">
        <v>5806.4345647199998</v>
      </c>
      <c r="F748">
        <v>477.15</v>
      </c>
      <c r="G748">
        <v>9.2409896419386399</v>
      </c>
      <c r="H748">
        <v>4.8899233748437103</v>
      </c>
      <c r="I748">
        <v>2.2925311622110001</v>
      </c>
      <c r="J748">
        <v>4.2698644948915101</v>
      </c>
      <c r="K748">
        <v>472.22961136156999</v>
      </c>
      <c r="L748">
        <v>443.42523356923101</v>
      </c>
      <c r="M748">
        <v>60.796992353863402</v>
      </c>
      <c r="N748">
        <v>0.60738581757820997</v>
      </c>
      <c r="O748">
        <v>13.695902755946699</v>
      </c>
      <c r="P748">
        <v>50.853619981030597</v>
      </c>
      <c r="Q748">
        <v>0.17174674347451099</v>
      </c>
    </row>
    <row r="749" spans="1:17" hidden="1" x14ac:dyDescent="0.3">
      <c r="A749" t="s">
        <v>1638</v>
      </c>
      <c r="B749" t="s">
        <v>1639</v>
      </c>
      <c r="C749" t="s">
        <v>3169</v>
      </c>
      <c r="D749" t="s">
        <v>122</v>
      </c>
      <c r="E749">
        <v>5803.5990866000002</v>
      </c>
      <c r="F749">
        <v>150.59</v>
      </c>
      <c r="G749">
        <v>-33.825710054441998</v>
      </c>
      <c r="H749">
        <v>3.00968340488873</v>
      </c>
      <c r="I749">
        <v>-17.634957916193201</v>
      </c>
      <c r="J749">
        <v>-0.68443194969776899</v>
      </c>
      <c r="K749">
        <v>152.96470817644601</v>
      </c>
      <c r="M749">
        <v>51.771890432031398</v>
      </c>
      <c r="N749">
        <v>0.45529702233568697</v>
      </c>
      <c r="O749">
        <v>31.150806826482501</v>
      </c>
      <c r="P749">
        <v>11.548148148148099</v>
      </c>
    </row>
    <row r="750" spans="1:17" x14ac:dyDescent="0.3">
      <c r="A750" t="s">
        <v>1640</v>
      </c>
      <c r="B750" t="s">
        <v>1641</v>
      </c>
      <c r="C750" t="s">
        <v>3171</v>
      </c>
      <c r="D750" t="s">
        <v>396</v>
      </c>
      <c r="E750">
        <v>5787.3533847999997</v>
      </c>
      <c r="F750">
        <v>119.76</v>
      </c>
      <c r="G750">
        <v>48.4928677102112</v>
      </c>
      <c r="H750">
        <v>7.8706770028974707E-2</v>
      </c>
      <c r="I750">
        <v>12.586911808392401</v>
      </c>
      <c r="J750">
        <v>6.4959070420322602</v>
      </c>
      <c r="K750">
        <v>120.181808027462</v>
      </c>
      <c r="L750">
        <v>115.213750966416</v>
      </c>
      <c r="M750">
        <v>63.899986602205502</v>
      </c>
      <c r="N750">
        <v>0.75694455567583896</v>
      </c>
      <c r="O750">
        <v>41.908817635270502</v>
      </c>
      <c r="P750">
        <v>76.637168141592895</v>
      </c>
      <c r="Q750">
        <v>8.0024095460785996E-2</v>
      </c>
    </row>
    <row r="751" spans="1:17" x14ac:dyDescent="0.3">
      <c r="A751" t="s">
        <v>1642</v>
      </c>
      <c r="B751" t="s">
        <v>1643</v>
      </c>
      <c r="C751" t="s">
        <v>3159</v>
      </c>
      <c r="D751" t="s">
        <v>37</v>
      </c>
      <c r="E751">
        <v>5777.2002144999997</v>
      </c>
      <c r="F751">
        <v>337.2</v>
      </c>
      <c r="G751">
        <v>-8.3744098917839302</v>
      </c>
      <c r="H751">
        <v>-3.7242256841702401</v>
      </c>
      <c r="I751">
        <v>-13.236183696935701</v>
      </c>
      <c r="J751">
        <v>4.2615575627868001</v>
      </c>
      <c r="K751">
        <v>367.485518986165</v>
      </c>
      <c r="L751">
        <v>363.98292758408797</v>
      </c>
      <c r="M751">
        <v>48.058778626031</v>
      </c>
      <c r="N751">
        <v>0.51130227561186403</v>
      </c>
      <c r="O751">
        <v>44.172597864768598</v>
      </c>
      <c r="P751">
        <v>16.8307164117989</v>
      </c>
      <c r="Q751">
        <v>-7.1069062343130001E-3</v>
      </c>
    </row>
    <row r="752" spans="1:17" x14ac:dyDescent="0.3">
      <c r="A752" t="s">
        <v>1644</v>
      </c>
      <c r="B752" t="s">
        <v>1645</v>
      </c>
      <c r="C752" t="s">
        <v>3160</v>
      </c>
      <c r="D752" t="s">
        <v>46</v>
      </c>
      <c r="E752">
        <v>5769.1165049699903</v>
      </c>
      <c r="F752">
        <v>755.15</v>
      </c>
      <c r="G752">
        <v>56.482170569304998</v>
      </c>
      <c r="H752">
        <v>3.1984295633457398</v>
      </c>
      <c r="I752">
        <v>11.0090248628645</v>
      </c>
      <c r="J752">
        <v>-0.295515399163648</v>
      </c>
      <c r="K752">
        <v>763.26999867283803</v>
      </c>
      <c r="L752">
        <v>710.52311539707898</v>
      </c>
      <c r="M752">
        <v>55.027496867158298</v>
      </c>
      <c r="N752">
        <v>0.73044337648187796</v>
      </c>
      <c r="O752">
        <v>24.054823544990999</v>
      </c>
      <c r="P752">
        <v>84.927145830782393</v>
      </c>
      <c r="Q752">
        <v>0.173402849190258</v>
      </c>
    </row>
    <row r="753" spans="1:17" hidden="1" x14ac:dyDescent="0.3">
      <c r="A753" t="s">
        <v>1646</v>
      </c>
      <c r="B753" t="s">
        <v>1647</v>
      </c>
      <c r="C753" t="s">
        <v>3172</v>
      </c>
      <c r="D753" t="s">
        <v>1648</v>
      </c>
      <c r="E753">
        <v>5747.8558829200001</v>
      </c>
      <c r="F753">
        <v>317.25</v>
      </c>
      <c r="G753">
        <v>-20.508660345097901</v>
      </c>
      <c r="H753">
        <v>0.162826657427559</v>
      </c>
      <c r="I753">
        <v>10.7394025879106</v>
      </c>
      <c r="J753">
        <v>6.8813629333009301</v>
      </c>
      <c r="K753">
        <v>328.426384184043</v>
      </c>
      <c r="L753">
        <v>309.08657404704502</v>
      </c>
      <c r="M753">
        <v>51.491422398554498</v>
      </c>
      <c r="N753">
        <v>0.51016701559664102</v>
      </c>
      <c r="O753">
        <v>27.312844759653199</v>
      </c>
      <c r="P753">
        <v>34.541984732824403</v>
      </c>
      <c r="Q753">
        <v>0.12371192337303399</v>
      </c>
    </row>
    <row r="754" spans="1:17" x14ac:dyDescent="0.3">
      <c r="A754" t="s">
        <v>1649</v>
      </c>
      <c r="B754" t="s">
        <v>1650</v>
      </c>
      <c r="C754" t="s">
        <v>3161</v>
      </c>
      <c r="D754" t="s">
        <v>243</v>
      </c>
      <c r="E754">
        <v>5736.5125690599998</v>
      </c>
      <c r="F754">
        <v>657.1</v>
      </c>
      <c r="G754">
        <v>50.694511876726203</v>
      </c>
      <c r="H754">
        <v>21.726679471280299</v>
      </c>
      <c r="I754">
        <v>41.706352412379999</v>
      </c>
      <c r="J754">
        <v>-0.98261949894914602</v>
      </c>
      <c r="K754">
        <v>594.25927548973004</v>
      </c>
      <c r="L754">
        <v>489.853977692272</v>
      </c>
      <c r="M754">
        <v>58.805764619110903</v>
      </c>
      <c r="N754">
        <v>0.838560598259387</v>
      </c>
      <c r="O754">
        <v>5.4633997869426096</v>
      </c>
      <c r="P754">
        <v>82.5277777777777</v>
      </c>
    </row>
    <row r="755" spans="1:17" hidden="1" x14ac:dyDescent="0.3">
      <c r="A755" t="s">
        <v>1651</v>
      </c>
      <c r="B755" t="s">
        <v>1652</v>
      </c>
      <c r="C755" t="s">
        <v>3172</v>
      </c>
      <c r="D755" t="s">
        <v>460</v>
      </c>
      <c r="E755">
        <v>5724.5314935599999</v>
      </c>
      <c r="F755">
        <v>392.55</v>
      </c>
      <c r="G755">
        <v>-32.774531774880501</v>
      </c>
      <c r="H755">
        <v>0.45463361590118301</v>
      </c>
      <c r="I755">
        <v>-18.014090643194599</v>
      </c>
      <c r="J755">
        <v>-0.26397543115253702</v>
      </c>
      <c r="K755">
        <v>404.74320046306002</v>
      </c>
      <c r="L755">
        <v>424.48133767961099</v>
      </c>
      <c r="M755">
        <v>50.750540272187699</v>
      </c>
      <c r="N755">
        <v>0.53127388422607902</v>
      </c>
      <c r="O755">
        <v>43.8160743854285</v>
      </c>
      <c r="P755">
        <v>3.8492063492063502</v>
      </c>
      <c r="Q755">
        <v>-5.5974530654697E-2</v>
      </c>
    </row>
    <row r="756" spans="1:17" hidden="1" x14ac:dyDescent="0.3">
      <c r="A756" t="s">
        <v>1653</v>
      </c>
      <c r="B756" t="s">
        <v>1654</v>
      </c>
      <c r="C756" t="s">
        <v>3172</v>
      </c>
      <c r="D756" t="s">
        <v>590</v>
      </c>
      <c r="E756">
        <v>5705.7593014000004</v>
      </c>
      <c r="F756">
        <v>63.86</v>
      </c>
      <c r="G756">
        <v>145.66824575852101</v>
      </c>
      <c r="H756">
        <v>-61.724951874961398</v>
      </c>
      <c r="I756">
        <v>161.85899789677001</v>
      </c>
      <c r="J756">
        <v>-18.496424212753801</v>
      </c>
      <c r="K756">
        <v>110.423837120014</v>
      </c>
      <c r="M756">
        <v>5.9407572057576399</v>
      </c>
      <c r="N756">
        <v>0.75660591381889697</v>
      </c>
      <c r="O756">
        <v>318.88506107109299</v>
      </c>
      <c r="P756">
        <v>183.822222222222</v>
      </c>
    </row>
    <row r="757" spans="1:17" hidden="1" x14ac:dyDescent="0.3">
      <c r="A757" t="s">
        <v>1655</v>
      </c>
      <c r="B757" t="s">
        <v>1656</v>
      </c>
      <c r="C757" t="s">
        <v>3172</v>
      </c>
      <c r="D757" t="s">
        <v>91</v>
      </c>
      <c r="E757">
        <v>5647.9403219400001</v>
      </c>
      <c r="F757">
        <v>2049.25</v>
      </c>
      <c r="G757">
        <v>31.526750929090198</v>
      </c>
      <c r="H757">
        <v>-11.471318137805101</v>
      </c>
      <c r="I757">
        <v>60.414654033412504</v>
      </c>
      <c r="J757">
        <v>-8.1296898033796801</v>
      </c>
      <c r="K757">
        <v>2209.5356495844399</v>
      </c>
      <c r="L757">
        <v>1776.5513114184801</v>
      </c>
      <c r="M757">
        <v>29.300539774100098</v>
      </c>
      <c r="N757">
        <v>0.61033226211139302</v>
      </c>
      <c r="O757">
        <v>29.3156032694888</v>
      </c>
      <c r="P757">
        <v>79.758771929824505</v>
      </c>
      <c r="Q757">
        <v>0.11306454004982</v>
      </c>
    </row>
    <row r="758" spans="1:17" x14ac:dyDescent="0.3">
      <c r="A758" t="s">
        <v>1657</v>
      </c>
      <c r="B758" t="s">
        <v>1658</v>
      </c>
      <c r="C758" t="s">
        <v>3166</v>
      </c>
      <c r="D758" t="s">
        <v>433</v>
      </c>
      <c r="E758">
        <v>5646.08314152</v>
      </c>
      <c r="F758">
        <v>57.09</v>
      </c>
      <c r="G758">
        <v>-38.635931604082003</v>
      </c>
      <c r="H758">
        <v>-7.1080582826966303</v>
      </c>
      <c r="I758">
        <v>-27.411350325075599</v>
      </c>
      <c r="J758">
        <v>2.77921466574676</v>
      </c>
      <c r="K758">
        <v>61.106116869172403</v>
      </c>
      <c r="L758">
        <v>66.3058899188987</v>
      </c>
      <c r="M758">
        <v>51.321182933381699</v>
      </c>
      <c r="N758">
        <v>0.24829371487069399</v>
      </c>
      <c r="O758">
        <v>71.658784375547299</v>
      </c>
      <c r="P758">
        <v>5.8398220244716397</v>
      </c>
      <c r="Q758">
        <v>-3.2047464702146998E-2</v>
      </c>
    </row>
    <row r="759" spans="1:17" x14ac:dyDescent="0.3">
      <c r="A759" t="s">
        <v>1659</v>
      </c>
      <c r="B759" t="s">
        <v>1660</v>
      </c>
      <c r="C759" t="s">
        <v>3168</v>
      </c>
      <c r="D759" t="s">
        <v>291</v>
      </c>
      <c r="E759">
        <v>5642.6522476800001</v>
      </c>
      <c r="F759">
        <v>2029.9</v>
      </c>
      <c r="G759">
        <v>62.668002068704197</v>
      </c>
      <c r="H759">
        <v>-10.364820558744199</v>
      </c>
      <c r="I759">
        <v>63.491171493260197</v>
      </c>
      <c r="J759">
        <v>3.3714014542749702</v>
      </c>
      <c r="K759">
        <v>2168.3157317853902</v>
      </c>
      <c r="L759">
        <v>1801.03925022474</v>
      </c>
      <c r="M759">
        <v>44.038131310754302</v>
      </c>
      <c r="N759">
        <v>0.83183731536222005</v>
      </c>
      <c r="O759">
        <v>29.075323907581598</v>
      </c>
      <c r="P759">
        <v>113.370473537604</v>
      </c>
      <c r="Q759">
        <v>-2.8922590819260002E-3</v>
      </c>
    </row>
    <row r="760" spans="1:17" x14ac:dyDescent="0.3">
      <c r="A760" t="s">
        <v>1661</v>
      </c>
      <c r="B760" t="s">
        <v>1662</v>
      </c>
      <c r="C760" t="s">
        <v>3169</v>
      </c>
      <c r="D760" t="s">
        <v>122</v>
      </c>
      <c r="E760">
        <v>5632.8794784749998</v>
      </c>
      <c r="F760">
        <v>1204.9000000000001</v>
      </c>
      <c r="G760">
        <v>46.345385381802899</v>
      </c>
      <c r="H760">
        <v>32.240619412717002</v>
      </c>
      <c r="I760">
        <v>33.5068037352696</v>
      </c>
      <c r="J760">
        <v>14.052652130222899</v>
      </c>
      <c r="K760">
        <v>992.36467219465806</v>
      </c>
      <c r="L760">
        <v>856.54893168802596</v>
      </c>
      <c r="M760">
        <v>85.873629147493901</v>
      </c>
      <c r="N760">
        <v>0.85907892187429202</v>
      </c>
      <c r="O760">
        <v>0.78844717403934095</v>
      </c>
      <c r="P760">
        <v>93.123898060586598</v>
      </c>
      <c r="Q760">
        <v>1.2077911915759E-2</v>
      </c>
    </row>
    <row r="761" spans="1:17" hidden="1" x14ac:dyDescent="0.3">
      <c r="A761" t="s">
        <v>1663</v>
      </c>
      <c r="B761" t="s">
        <v>1664</v>
      </c>
      <c r="C761" t="s">
        <v>3172</v>
      </c>
      <c r="E761">
        <v>5622.5752849999999</v>
      </c>
      <c r="F761">
        <v>439.75</v>
      </c>
      <c r="G761">
        <v>45.5552170502162</v>
      </c>
      <c r="H761">
        <v>-7.50328568551405</v>
      </c>
      <c r="I761">
        <v>20.086170966685401</v>
      </c>
      <c r="J761">
        <v>4.4663524701924704</v>
      </c>
      <c r="K761">
        <v>466.027848662243</v>
      </c>
      <c r="L761">
        <v>411.53829476151299</v>
      </c>
      <c r="M761">
        <v>42.638405428958201</v>
      </c>
      <c r="N761">
        <v>0.463903186559807</v>
      </c>
      <c r="O761">
        <v>30.744741330301299</v>
      </c>
      <c r="P761">
        <v>74.711958680969403</v>
      </c>
      <c r="Q761">
        <v>0.173631252986305</v>
      </c>
    </row>
    <row r="762" spans="1:17" x14ac:dyDescent="0.3">
      <c r="A762" t="s">
        <v>1665</v>
      </c>
      <c r="B762" t="s">
        <v>1666</v>
      </c>
      <c r="C762" t="s">
        <v>3161</v>
      </c>
      <c r="D762" t="s">
        <v>475</v>
      </c>
      <c r="E762">
        <v>5587.3196610000005</v>
      </c>
      <c r="F762">
        <v>494</v>
      </c>
      <c r="G762">
        <v>26.236014325554098</v>
      </c>
      <c r="H762">
        <v>3.3655258417298901</v>
      </c>
      <c r="I762">
        <v>19.077544303023501</v>
      </c>
      <c r="J762">
        <v>10.061143532563101</v>
      </c>
      <c r="K762">
        <v>471.56322450089698</v>
      </c>
      <c r="L762">
        <v>418.88242148775402</v>
      </c>
      <c r="M762">
        <v>71.990866009536106</v>
      </c>
      <c r="N762">
        <v>0.36641234669829598</v>
      </c>
      <c r="O762">
        <v>15.5870445344129</v>
      </c>
      <c r="P762">
        <v>57.827476038338602</v>
      </c>
      <c r="Q762">
        <v>3.1009359416264998E-2</v>
      </c>
    </row>
    <row r="763" spans="1:17" x14ac:dyDescent="0.3">
      <c r="A763" t="s">
        <v>1667</v>
      </c>
      <c r="B763" t="s">
        <v>1668</v>
      </c>
      <c r="C763" t="s">
        <v>3162</v>
      </c>
      <c r="D763" t="s">
        <v>953</v>
      </c>
      <c r="E763">
        <v>5531.8035028479999</v>
      </c>
      <c r="F763">
        <v>185.98</v>
      </c>
      <c r="G763">
        <v>3.65473414813165</v>
      </c>
      <c r="H763">
        <v>-5.3083293470617798</v>
      </c>
      <c r="I763">
        <v>-22.701178756448201</v>
      </c>
      <c r="J763">
        <v>0.99188499636143201</v>
      </c>
      <c r="K763">
        <v>195.382794476756</v>
      </c>
      <c r="L763">
        <v>197.02284199725</v>
      </c>
      <c r="M763">
        <v>56.462721938972102</v>
      </c>
      <c r="N763">
        <v>0.56253444189281698</v>
      </c>
      <c r="O763">
        <v>36.896440477470598</v>
      </c>
      <c r="P763">
        <v>30.283712784588399</v>
      </c>
      <c r="Q763">
        <v>4.7503386714870997E-2</v>
      </c>
    </row>
    <row r="764" spans="1:17" x14ac:dyDescent="0.3">
      <c r="A764" t="s">
        <v>1669</v>
      </c>
      <c r="B764" t="s">
        <v>1670</v>
      </c>
      <c r="C764" t="s">
        <v>3171</v>
      </c>
      <c r="D764" t="s">
        <v>294</v>
      </c>
      <c r="E764">
        <v>5530.531999797</v>
      </c>
      <c r="F764">
        <v>161.05000000000001</v>
      </c>
      <c r="G764">
        <v>-20.5911336527233</v>
      </c>
      <c r="H764">
        <v>-2.2730099697134101</v>
      </c>
      <c r="I764">
        <v>-11.7493178078031</v>
      </c>
      <c r="J764">
        <v>2.0601586810303898</v>
      </c>
      <c r="K764">
        <v>167.63378415583199</v>
      </c>
      <c r="L764">
        <v>167.276502120272</v>
      </c>
      <c r="M764">
        <v>52.107826044055201</v>
      </c>
      <c r="N764">
        <v>0.55287205365077996</v>
      </c>
      <c r="O764">
        <v>36.355169202111099</v>
      </c>
      <c r="P764">
        <v>23.836985774702001</v>
      </c>
      <c r="Q764">
        <v>-3.9837935451328001E-2</v>
      </c>
    </row>
    <row r="765" spans="1:17" x14ac:dyDescent="0.3">
      <c r="A765" t="s">
        <v>1671</v>
      </c>
      <c r="B765" t="s">
        <v>1672</v>
      </c>
      <c r="C765" t="s">
        <v>3161</v>
      </c>
      <c r="D765" t="s">
        <v>51</v>
      </c>
      <c r="E765">
        <v>5526.0890486899998</v>
      </c>
      <c r="F765">
        <v>222.35</v>
      </c>
      <c r="G765">
        <v>92.867748319454293</v>
      </c>
      <c r="H765">
        <v>8.0895618202142199</v>
      </c>
      <c r="I765">
        <v>80.086926816569701</v>
      </c>
      <c r="J765">
        <v>23.1812202507755</v>
      </c>
      <c r="K765">
        <v>185.07394536499001</v>
      </c>
      <c r="L765">
        <v>150.34707409628001</v>
      </c>
      <c r="M765">
        <v>78.514981261140505</v>
      </c>
      <c r="N765">
        <v>0.13833166894026599</v>
      </c>
      <c r="O765">
        <v>8.2527546660670001</v>
      </c>
      <c r="P765">
        <v>141.553503530689</v>
      </c>
      <c r="Q765">
        <v>2.7652395281899E-2</v>
      </c>
    </row>
    <row r="766" spans="1:17" hidden="1" x14ac:dyDescent="0.3">
      <c r="A766" t="s">
        <v>1673</v>
      </c>
      <c r="B766" t="s">
        <v>1674</v>
      </c>
      <c r="C766" t="s">
        <v>3172</v>
      </c>
      <c r="D766" t="s">
        <v>405</v>
      </c>
      <c r="E766">
        <v>5457.2103132749999</v>
      </c>
      <c r="F766">
        <v>300.64999999999998</v>
      </c>
      <c r="G766">
        <v>-24.205629077440701</v>
      </c>
      <c r="H766">
        <v>9.7967881253472395</v>
      </c>
      <c r="I766">
        <v>-4.8862824722409099</v>
      </c>
      <c r="J766">
        <v>6.0720375558489303</v>
      </c>
      <c r="K766">
        <v>289.90226369521997</v>
      </c>
      <c r="L766">
        <v>291.21596373347001</v>
      </c>
      <c r="M766">
        <v>67.782798346739895</v>
      </c>
      <c r="N766">
        <v>0.742373506054263</v>
      </c>
      <c r="O766">
        <v>29.0370863129885</v>
      </c>
      <c r="P766">
        <v>11.579142698088599</v>
      </c>
      <c r="Q766">
        <v>8.1913285751069997E-3</v>
      </c>
    </row>
    <row r="767" spans="1:17" x14ac:dyDescent="0.3">
      <c r="A767" t="s">
        <v>1675</v>
      </c>
      <c r="B767" t="s">
        <v>1676</v>
      </c>
      <c r="C767" t="s">
        <v>3163</v>
      </c>
      <c r="D767" t="s">
        <v>199</v>
      </c>
      <c r="E767">
        <v>5425.4047890000002</v>
      </c>
      <c r="F767">
        <v>758.25</v>
      </c>
      <c r="G767">
        <v>31.531612252859599</v>
      </c>
      <c r="H767">
        <v>3.2694976755465102</v>
      </c>
      <c r="I767">
        <v>16.784060282987699</v>
      </c>
      <c r="J767">
        <v>5.7014613081935703</v>
      </c>
      <c r="K767">
        <v>699.56592441920202</v>
      </c>
      <c r="L767">
        <v>644.42228147573996</v>
      </c>
      <c r="M767">
        <v>73.637730266799593</v>
      </c>
      <c r="N767">
        <v>0.89717285889054799</v>
      </c>
      <c r="O767">
        <v>5.39399934058686</v>
      </c>
      <c r="P767">
        <v>59.012268008807702</v>
      </c>
      <c r="Q767">
        <v>0.14860329154177501</v>
      </c>
    </row>
    <row r="768" spans="1:17" x14ac:dyDescent="0.3">
      <c r="A768" t="s">
        <v>1677</v>
      </c>
      <c r="B768" t="s">
        <v>1678</v>
      </c>
      <c r="C768" t="s">
        <v>3161</v>
      </c>
      <c r="D768" t="s">
        <v>51</v>
      </c>
      <c r="E768">
        <v>5420.9189939999997</v>
      </c>
      <c r="F768">
        <v>660</v>
      </c>
      <c r="G768">
        <v>131.91378983838601</v>
      </c>
      <c r="H768">
        <v>20.561552978616799</v>
      </c>
      <c r="I768">
        <v>60.552276724104601</v>
      </c>
      <c r="J768">
        <v>6.6919824606793101</v>
      </c>
      <c r="K768">
        <v>573.04295164669895</v>
      </c>
      <c r="L768">
        <v>457.71070329725598</v>
      </c>
      <c r="M768">
        <v>81.782472386495797</v>
      </c>
      <c r="N768">
        <v>1.16989222115447</v>
      </c>
      <c r="O768">
        <v>4.5227272727272601</v>
      </c>
      <c r="P768">
        <v>175.22935779816501</v>
      </c>
      <c r="Q768">
        <v>2.9420807232889999E-2</v>
      </c>
    </row>
    <row r="769" spans="1:17" x14ac:dyDescent="0.3">
      <c r="A769" t="s">
        <v>1679</v>
      </c>
      <c r="B769" t="s">
        <v>1680</v>
      </c>
      <c r="C769" t="s">
        <v>3165</v>
      </c>
      <c r="D769" t="s">
        <v>75</v>
      </c>
      <c r="E769">
        <v>5370.0510098519999</v>
      </c>
      <c r="F769">
        <v>229.94</v>
      </c>
      <c r="G769">
        <v>-3.03447680194884</v>
      </c>
      <c r="H769">
        <v>0.29033495949903099</v>
      </c>
      <c r="I769">
        <v>8.5722927502807504</v>
      </c>
      <c r="J769">
        <v>3.8133303050945502</v>
      </c>
      <c r="K769">
        <v>226.50652382684899</v>
      </c>
      <c r="L769">
        <v>217.55531434615699</v>
      </c>
      <c r="M769">
        <v>66.890243801946795</v>
      </c>
      <c r="N769">
        <v>0.482850421808318</v>
      </c>
      <c r="O769">
        <v>12.203183439158</v>
      </c>
      <c r="P769">
        <v>23.590432679387199</v>
      </c>
      <c r="Q769">
        <v>-4.7787167365268002E-2</v>
      </c>
    </row>
    <row r="770" spans="1:17" x14ac:dyDescent="0.3">
      <c r="A770" t="s">
        <v>1681</v>
      </c>
      <c r="B770" t="s">
        <v>1682</v>
      </c>
      <c r="C770" t="s">
        <v>3167</v>
      </c>
      <c r="D770" t="s">
        <v>173</v>
      </c>
      <c r="E770">
        <v>5359.6569259999997</v>
      </c>
      <c r="F770">
        <v>4770.55</v>
      </c>
      <c r="G770">
        <v>133.881054457011</v>
      </c>
      <c r="H770">
        <v>2.2704615608460799</v>
      </c>
      <c r="I770">
        <v>42.782439712345401</v>
      </c>
      <c r="J770">
        <v>4.3330656972349599</v>
      </c>
      <c r="K770">
        <v>4720.4005337356402</v>
      </c>
      <c r="L770">
        <v>4086.5970654146699</v>
      </c>
      <c r="M770">
        <v>58.855312128652201</v>
      </c>
      <c r="N770">
        <v>0.76417926388847102</v>
      </c>
      <c r="O770">
        <v>19.266122354864699</v>
      </c>
      <c r="P770">
        <v>167.18286194343301</v>
      </c>
      <c r="Q770">
        <v>0.18105467048252299</v>
      </c>
    </row>
    <row r="771" spans="1:17" x14ac:dyDescent="0.3">
      <c r="A771" t="s">
        <v>1683</v>
      </c>
      <c r="B771" t="s">
        <v>1684</v>
      </c>
      <c r="C771" t="s">
        <v>3167</v>
      </c>
      <c r="D771" t="s">
        <v>472</v>
      </c>
      <c r="E771">
        <v>5314.6710675300001</v>
      </c>
      <c r="F771">
        <v>476.55</v>
      </c>
      <c r="G771">
        <v>-48.472244018026998</v>
      </c>
      <c r="H771">
        <v>-11.594212379511299</v>
      </c>
      <c r="I771">
        <v>-32.030736207286999</v>
      </c>
      <c r="J771">
        <v>-1.20800436604349</v>
      </c>
      <c r="K771">
        <v>538.81055140028002</v>
      </c>
      <c r="L771">
        <v>601.22029096038102</v>
      </c>
      <c r="M771">
        <v>33.1411290472156</v>
      </c>
      <c r="N771">
        <v>1.5062457953211701</v>
      </c>
      <c r="O771">
        <v>62.837058021193897</v>
      </c>
      <c r="P771">
        <v>2.2529771483746401</v>
      </c>
      <c r="Q771">
        <v>-0.13104706237055799</v>
      </c>
    </row>
    <row r="772" spans="1:17" hidden="1" x14ac:dyDescent="0.3">
      <c r="A772" t="s">
        <v>1685</v>
      </c>
      <c r="B772" t="s">
        <v>1686</v>
      </c>
      <c r="C772" t="s">
        <v>3172</v>
      </c>
      <c r="D772" t="s">
        <v>264</v>
      </c>
      <c r="E772">
        <v>5310.5211175049999</v>
      </c>
      <c r="F772">
        <v>1153.4000000000001</v>
      </c>
      <c r="G772">
        <v>209.76840735978601</v>
      </c>
      <c r="H772">
        <v>15.261696212351801</v>
      </c>
      <c r="I772">
        <v>82.455164575586593</v>
      </c>
      <c r="J772">
        <v>16.0539043743217</v>
      </c>
      <c r="K772">
        <v>974.52013699974702</v>
      </c>
      <c r="L772">
        <v>775.37717546665795</v>
      </c>
      <c r="M772">
        <v>78.994979913019407</v>
      </c>
      <c r="N772">
        <v>0.93208848097094898</v>
      </c>
      <c r="O772">
        <v>2.9954915900815</v>
      </c>
      <c r="P772">
        <v>272.42492734904698</v>
      </c>
      <c r="Q772">
        <v>0.11514983469961999</v>
      </c>
    </row>
    <row r="773" spans="1:17" hidden="1" x14ac:dyDescent="0.3">
      <c r="A773" t="s">
        <v>1687</v>
      </c>
      <c r="B773" t="s">
        <v>1688</v>
      </c>
      <c r="C773" t="s">
        <v>3172</v>
      </c>
      <c r="D773" t="s">
        <v>916</v>
      </c>
      <c r="E773">
        <v>5297.5469910000002</v>
      </c>
      <c r="F773">
        <v>620.25</v>
      </c>
      <c r="G773">
        <v>19.230357073744699</v>
      </c>
      <c r="H773">
        <v>-8.06728135119908</v>
      </c>
      <c r="I773">
        <v>-9.0980965587482299</v>
      </c>
      <c r="J773">
        <v>1.61195896108982</v>
      </c>
      <c r="K773">
        <v>655.60680880209304</v>
      </c>
      <c r="L773">
        <v>658.55246394926405</v>
      </c>
      <c r="M773">
        <v>53.971825685401399</v>
      </c>
      <c r="N773">
        <v>0.52103279517615497</v>
      </c>
      <c r="O773">
        <v>50.068520757758897</v>
      </c>
      <c r="P773">
        <v>52.808573540280797</v>
      </c>
      <c r="Q773">
        <v>4.8340436127033003E-2</v>
      </c>
    </row>
    <row r="774" spans="1:17" x14ac:dyDescent="0.3">
      <c r="A774" t="s">
        <v>1689</v>
      </c>
      <c r="B774" t="s">
        <v>1690</v>
      </c>
      <c r="C774" t="s">
        <v>3157</v>
      </c>
      <c r="D774" t="s">
        <v>24</v>
      </c>
      <c r="E774">
        <v>5278.1402608349999</v>
      </c>
      <c r="F774">
        <v>308.95</v>
      </c>
      <c r="G774">
        <v>-33.600466940694403</v>
      </c>
      <c r="H774">
        <v>-9.3577774207239894E-2</v>
      </c>
      <c r="I774">
        <v>-21.082915831583801</v>
      </c>
      <c r="J774">
        <v>-0.45345216806015798</v>
      </c>
      <c r="K774">
        <v>316.392158997114</v>
      </c>
      <c r="L774">
        <v>335.03525172943398</v>
      </c>
      <c r="M774">
        <v>53.317268402257497</v>
      </c>
      <c r="N774">
        <v>0.68785035106997106</v>
      </c>
      <c r="O774">
        <v>36.672600744457</v>
      </c>
      <c r="P774">
        <v>5.7866803629515298</v>
      </c>
      <c r="Q774">
        <v>-1.382922705999E-2</v>
      </c>
    </row>
    <row r="775" spans="1:17" x14ac:dyDescent="0.3">
      <c r="A775" t="s">
        <v>1691</v>
      </c>
      <c r="B775" t="s">
        <v>1692</v>
      </c>
      <c r="C775" t="s">
        <v>3166</v>
      </c>
      <c r="D775" t="s">
        <v>136</v>
      </c>
      <c r="E775">
        <v>5270.22</v>
      </c>
      <c r="F775">
        <v>181.38</v>
      </c>
      <c r="G775">
        <v>8.5248599861797008</v>
      </c>
      <c r="H775">
        <v>-1.02573766351967</v>
      </c>
      <c r="I775">
        <v>-16.875901032324901</v>
      </c>
      <c r="J775">
        <v>2.9296293107954798</v>
      </c>
      <c r="K775">
        <v>188.765874111122</v>
      </c>
      <c r="L775">
        <v>187.93336180612101</v>
      </c>
      <c r="M775">
        <v>56.354403658351899</v>
      </c>
      <c r="N775">
        <v>0.59758214223778305</v>
      </c>
      <c r="O775">
        <v>46.074539640533601</v>
      </c>
      <c r="P775">
        <v>34.2561065877128</v>
      </c>
      <c r="Q775">
        <v>2.0834359782955999E-2</v>
      </c>
    </row>
    <row r="776" spans="1:17" hidden="1" x14ac:dyDescent="0.3">
      <c r="A776" t="s">
        <v>1693</v>
      </c>
      <c r="B776" t="s">
        <v>1694</v>
      </c>
      <c r="C776" t="s">
        <v>3172</v>
      </c>
      <c r="D776" t="s">
        <v>460</v>
      </c>
      <c r="E776">
        <v>5258.1663451799996</v>
      </c>
      <c r="F776">
        <v>777.5</v>
      </c>
      <c r="G776">
        <v>59.655066327428301</v>
      </c>
      <c r="H776">
        <v>13.0338054459777</v>
      </c>
      <c r="I776">
        <v>75.845818465677098</v>
      </c>
      <c r="J776">
        <v>9.0349771369880898</v>
      </c>
      <c r="K776">
        <v>706.206830847574</v>
      </c>
      <c r="M776">
        <v>69.017860278407497</v>
      </c>
      <c r="N776">
        <v>0.37311151569300599</v>
      </c>
      <c r="O776">
        <v>21.672025723472601</v>
      </c>
      <c r="P776">
        <v>109.34302638664499</v>
      </c>
    </row>
    <row r="777" spans="1:17" hidden="1" x14ac:dyDescent="0.3">
      <c r="A777" t="s">
        <v>1695</v>
      </c>
      <c r="B777" t="s">
        <v>1696</v>
      </c>
      <c r="C777" t="s">
        <v>3172</v>
      </c>
      <c r="D777" t="s">
        <v>515</v>
      </c>
      <c r="E777">
        <v>5180.2810697249997</v>
      </c>
      <c r="F777">
        <v>5006.05</v>
      </c>
      <c r="G777">
        <v>35.096349525280097</v>
      </c>
      <c r="H777">
        <v>-3.3598460215788801</v>
      </c>
      <c r="I777">
        <v>-9.0336489028626907</v>
      </c>
      <c r="J777">
        <v>3.7922540189900502</v>
      </c>
      <c r="K777">
        <v>5179.8353959854003</v>
      </c>
      <c r="L777">
        <v>5030.4483050532499</v>
      </c>
      <c r="M777">
        <v>58.000549332257997</v>
      </c>
      <c r="N777">
        <v>0.64655278463763499</v>
      </c>
      <c r="O777">
        <v>33.816082540126402</v>
      </c>
      <c r="P777">
        <v>63.113992929408099</v>
      </c>
      <c r="Q777">
        <v>0.13817799823364299</v>
      </c>
    </row>
    <row r="778" spans="1:17" hidden="1" x14ac:dyDescent="0.3">
      <c r="A778" t="s">
        <v>1697</v>
      </c>
      <c r="B778" t="s">
        <v>1698</v>
      </c>
      <c r="C778" t="s">
        <v>3172</v>
      </c>
      <c r="D778" t="s">
        <v>1699</v>
      </c>
      <c r="E778">
        <v>5168.879891351</v>
      </c>
      <c r="F778">
        <v>64.33</v>
      </c>
      <c r="G778">
        <v>0.557262801472997</v>
      </c>
      <c r="H778">
        <v>3.5184525304569898</v>
      </c>
      <c r="I778">
        <v>-2.48993882210927</v>
      </c>
      <c r="J778">
        <v>-3.8219393913777302</v>
      </c>
      <c r="K778">
        <v>63.858200396281802</v>
      </c>
      <c r="L778">
        <v>59.926358044613103</v>
      </c>
      <c r="M778">
        <v>56.425916595309197</v>
      </c>
      <c r="N778">
        <v>1.31455351433498</v>
      </c>
      <c r="O778">
        <v>5.0520752370588999</v>
      </c>
      <c r="P778">
        <v>26.833596214511001</v>
      </c>
      <c r="Q778">
        <v>-3.0196124243903E-2</v>
      </c>
    </row>
    <row r="779" spans="1:17" x14ac:dyDescent="0.3">
      <c r="A779" t="s">
        <v>1700</v>
      </c>
      <c r="B779" t="s">
        <v>1701</v>
      </c>
      <c r="C779" t="s">
        <v>3167</v>
      </c>
      <c r="D779" t="s">
        <v>199</v>
      </c>
      <c r="E779">
        <v>5141.2581798599904</v>
      </c>
      <c r="F779">
        <v>7403.1</v>
      </c>
      <c r="G779">
        <v>53.094466824851303</v>
      </c>
      <c r="H779">
        <v>-0.71417013560402398</v>
      </c>
      <c r="I779">
        <v>-12.369059860958901</v>
      </c>
      <c r="J779">
        <v>6.0091776743047403</v>
      </c>
      <c r="K779">
        <v>7520.23764833937</v>
      </c>
      <c r="L779">
        <v>7027.8672090712398</v>
      </c>
      <c r="M779">
        <v>58.0618023012835</v>
      </c>
      <c r="N779">
        <v>0.45013573084988401</v>
      </c>
      <c r="O779">
        <v>22.690494522564801</v>
      </c>
      <c r="P779">
        <v>88.374045801526705</v>
      </c>
      <c r="Q779">
        <v>0.128867449990064</v>
      </c>
    </row>
    <row r="780" spans="1:17" x14ac:dyDescent="0.3">
      <c r="A780" t="s">
        <v>1702</v>
      </c>
      <c r="B780" t="s">
        <v>1703</v>
      </c>
      <c r="C780" t="s">
        <v>3167</v>
      </c>
      <c r="D780" t="s">
        <v>264</v>
      </c>
      <c r="E780">
        <v>5134.6985256300004</v>
      </c>
      <c r="F780">
        <v>1661.25</v>
      </c>
      <c r="G780">
        <v>-59.432343064200502</v>
      </c>
      <c r="H780">
        <v>0.87740757752993903</v>
      </c>
      <c r="I780">
        <v>-18.647088154690199</v>
      </c>
      <c r="J780">
        <v>2.0727155279716398</v>
      </c>
      <c r="K780">
        <v>1704.5474095607201</v>
      </c>
      <c r="L780">
        <v>1845.3690646678499</v>
      </c>
      <c r="M780">
        <v>56.8802721415164</v>
      </c>
      <c r="N780">
        <v>0.92160405158452796</v>
      </c>
      <c r="O780">
        <v>55.485327313769702</v>
      </c>
      <c r="P780">
        <v>11.090678079443601</v>
      </c>
      <c r="Q780">
        <v>-2.4641257646940001E-2</v>
      </c>
    </row>
    <row r="781" spans="1:17" hidden="1" x14ac:dyDescent="0.3">
      <c r="A781" t="s">
        <v>1704</v>
      </c>
      <c r="B781" t="s">
        <v>1705</v>
      </c>
      <c r="C781" t="s">
        <v>3172</v>
      </c>
      <c r="D781" t="s">
        <v>243</v>
      </c>
      <c r="E781">
        <v>5125.6097142799999</v>
      </c>
      <c r="F781">
        <v>967.3</v>
      </c>
      <c r="G781">
        <v>52.368031849324197</v>
      </c>
      <c r="H781">
        <v>23.506627620752901</v>
      </c>
      <c r="I781">
        <v>47.397873323082898</v>
      </c>
      <c r="J781">
        <v>1.6794603883657999</v>
      </c>
      <c r="K781">
        <v>871.98189584241197</v>
      </c>
      <c r="L781">
        <v>746.83378984694605</v>
      </c>
      <c r="M781">
        <v>68.700773885508099</v>
      </c>
      <c r="N781">
        <v>1.61063714750784</v>
      </c>
      <c r="O781">
        <v>1.82983562493539</v>
      </c>
      <c r="P781">
        <v>81.312089971883694</v>
      </c>
      <c r="Q781">
        <v>-3.8646067035760998E-2</v>
      </c>
    </row>
    <row r="782" spans="1:17" hidden="1" x14ac:dyDescent="0.3">
      <c r="A782" t="s">
        <v>1706</v>
      </c>
      <c r="B782" t="s">
        <v>1707</v>
      </c>
      <c r="C782" t="s">
        <v>3172</v>
      </c>
      <c r="D782" t="s">
        <v>257</v>
      </c>
      <c r="E782">
        <v>5124.7151247599904</v>
      </c>
      <c r="F782">
        <v>414.95</v>
      </c>
      <c r="G782">
        <v>58.748002532254603</v>
      </c>
      <c r="H782">
        <v>-7.3307941023117698</v>
      </c>
      <c r="I782">
        <v>35.800237876976098</v>
      </c>
      <c r="J782">
        <v>-4.7240705390303299</v>
      </c>
      <c r="K782">
        <v>411.52522460618502</v>
      </c>
      <c r="L782">
        <v>336.57667672478198</v>
      </c>
      <c r="M782">
        <v>42.799889761244202</v>
      </c>
      <c r="N782">
        <v>0.12878628915829299</v>
      </c>
      <c r="O782">
        <v>18.869743342571301</v>
      </c>
      <c r="P782">
        <v>100.12056908608599</v>
      </c>
    </row>
    <row r="783" spans="1:17" hidden="1" x14ac:dyDescent="0.3">
      <c r="A783" t="s">
        <v>1708</v>
      </c>
      <c r="B783" t="s">
        <v>1709</v>
      </c>
      <c r="C783" t="s">
        <v>3172</v>
      </c>
      <c r="D783" t="s">
        <v>396</v>
      </c>
      <c r="E783">
        <v>5115.7591281000005</v>
      </c>
      <c r="F783">
        <v>11931.45</v>
      </c>
      <c r="G783">
        <v>11.2464275118374</v>
      </c>
      <c r="H783">
        <v>9.9110544712803605</v>
      </c>
      <c r="I783">
        <v>19.632988469305399</v>
      </c>
      <c r="J783">
        <v>6.5580003219157401</v>
      </c>
      <c r="K783">
        <v>11544.615418110599</v>
      </c>
      <c r="L783">
        <v>10878.8491890511</v>
      </c>
      <c r="M783">
        <v>71.739623767097001</v>
      </c>
      <c r="N783">
        <v>0.33700655361817899</v>
      </c>
      <c r="O783">
        <v>19.721408546320799</v>
      </c>
      <c r="P783">
        <v>43.187423119618302</v>
      </c>
      <c r="Q783">
        <v>2.217317964988E-3</v>
      </c>
    </row>
    <row r="784" spans="1:17" hidden="1" x14ac:dyDescent="0.3">
      <c r="A784" t="s">
        <v>1710</v>
      </c>
      <c r="B784" t="s">
        <v>1711</v>
      </c>
      <c r="C784" t="s">
        <v>3172</v>
      </c>
      <c r="D784" t="s">
        <v>91</v>
      </c>
      <c r="E784">
        <v>5108.8261117800002</v>
      </c>
      <c r="F784">
        <v>3372.85</v>
      </c>
      <c r="G784">
        <v>332.887921787116</v>
      </c>
      <c r="H784">
        <v>30.3428655787508</v>
      </c>
      <c r="I784">
        <v>132.88691971428699</v>
      </c>
      <c r="J784">
        <v>1.99319972477882</v>
      </c>
      <c r="K784">
        <v>2982.43297920446</v>
      </c>
      <c r="L784">
        <v>2030.2439776359399</v>
      </c>
      <c r="M784">
        <v>68.690815970044497</v>
      </c>
      <c r="N784">
        <v>0.97123286463762104</v>
      </c>
      <c r="O784">
        <v>9.2547845294039099</v>
      </c>
      <c r="P784">
        <v>370.739706908583</v>
      </c>
    </row>
    <row r="785" spans="1:17" x14ac:dyDescent="0.3">
      <c r="A785" t="s">
        <v>1712</v>
      </c>
      <c r="B785" t="s">
        <v>1713</v>
      </c>
      <c r="C785" t="s">
        <v>3168</v>
      </c>
      <c r="D785" t="s">
        <v>291</v>
      </c>
      <c r="E785">
        <v>5104.9924994739904</v>
      </c>
      <c r="F785">
        <v>244.02</v>
      </c>
      <c r="G785">
        <v>-12.9139010203561</v>
      </c>
      <c r="H785">
        <v>1.88965838425927</v>
      </c>
      <c r="I785">
        <v>1.4385806841606601</v>
      </c>
      <c r="J785">
        <v>-2.7150494899157298</v>
      </c>
      <c r="K785">
        <v>243.286992218564</v>
      </c>
      <c r="L785">
        <v>241.76464979445799</v>
      </c>
      <c r="M785">
        <v>51.136343987838998</v>
      </c>
      <c r="N785">
        <v>2.2991570285396001</v>
      </c>
      <c r="O785">
        <v>21.7523153839849</v>
      </c>
      <c r="P785">
        <v>29.1111111111111</v>
      </c>
      <c r="Q785">
        <v>-0.101745415029457</v>
      </c>
    </row>
    <row r="786" spans="1:17" hidden="1" x14ac:dyDescent="0.3">
      <c r="A786" t="s">
        <v>1714</v>
      </c>
      <c r="B786" t="s">
        <v>1715</v>
      </c>
      <c r="C786" t="s">
        <v>3172</v>
      </c>
      <c r="D786" t="s">
        <v>21</v>
      </c>
      <c r="E786">
        <v>5104.6913732000003</v>
      </c>
      <c r="F786">
        <v>89.6</v>
      </c>
      <c r="G786">
        <v>-27.610577785677901</v>
      </c>
      <c r="H786">
        <v>-15.111274123755299</v>
      </c>
      <c r="I786">
        <v>-37.4221967153969</v>
      </c>
      <c r="J786">
        <v>4.1368260491018596</v>
      </c>
      <c r="K786">
        <v>100.239672756842</v>
      </c>
      <c r="L786">
        <v>106.706950125592</v>
      </c>
      <c r="M786">
        <v>52.080719886717297</v>
      </c>
      <c r="N786">
        <v>0.31336641476392701</v>
      </c>
      <c r="O786">
        <v>59.821428571428498</v>
      </c>
      <c r="P786">
        <v>32.740740740740698</v>
      </c>
      <c r="Q786">
        <v>0.29095989720759402</v>
      </c>
    </row>
    <row r="787" spans="1:17" x14ac:dyDescent="0.3">
      <c r="A787" t="s">
        <v>1716</v>
      </c>
      <c r="B787" t="s">
        <v>1717</v>
      </c>
      <c r="C787" t="s">
        <v>3167</v>
      </c>
      <c r="D787" t="s">
        <v>264</v>
      </c>
      <c r="E787">
        <v>5103.3490793999999</v>
      </c>
      <c r="F787">
        <v>659.8</v>
      </c>
      <c r="G787">
        <v>-20.839406689674199</v>
      </c>
      <c r="H787">
        <v>-3.9947491001482001</v>
      </c>
      <c r="I787">
        <v>-9.59197537192372</v>
      </c>
      <c r="J787">
        <v>1.7156855064355001</v>
      </c>
      <c r="K787">
        <v>681.76454909702397</v>
      </c>
      <c r="L787">
        <v>694.14869258045701</v>
      </c>
      <c r="M787">
        <v>48.088302898632797</v>
      </c>
      <c r="N787">
        <v>0.74204081629841001</v>
      </c>
      <c r="O787">
        <v>33.949681721733803</v>
      </c>
      <c r="P787">
        <v>13.6410609714088</v>
      </c>
    </row>
    <row r="788" spans="1:17" hidden="1" x14ac:dyDescent="0.3">
      <c r="A788" t="s">
        <v>1718</v>
      </c>
      <c r="B788" t="s">
        <v>1719</v>
      </c>
      <c r="C788" t="s">
        <v>3172</v>
      </c>
      <c r="D788" t="s">
        <v>199</v>
      </c>
      <c r="E788">
        <v>5067.3103357</v>
      </c>
      <c r="F788">
        <v>2354.4</v>
      </c>
      <c r="G788">
        <v>31.044183918352299</v>
      </c>
      <c r="H788">
        <v>-9.1196382053730901E-2</v>
      </c>
      <c r="I788">
        <v>25.686977189885798</v>
      </c>
      <c r="J788">
        <v>-0.78008014065380504</v>
      </c>
      <c r="K788">
        <v>2179.71488157576</v>
      </c>
      <c r="L788">
        <v>1767.7809946018399</v>
      </c>
      <c r="M788">
        <v>54.967377181007699</v>
      </c>
      <c r="N788">
        <v>0.384349107060458</v>
      </c>
      <c r="O788">
        <v>10.431532449881001</v>
      </c>
      <c r="P788">
        <v>95.564415649140201</v>
      </c>
    </row>
    <row r="789" spans="1:17" hidden="1" x14ac:dyDescent="0.3">
      <c r="A789" t="s">
        <v>1720</v>
      </c>
      <c r="B789" t="s">
        <v>1721</v>
      </c>
      <c r="C789" t="s">
        <v>3172</v>
      </c>
      <c r="D789" t="s">
        <v>475</v>
      </c>
      <c r="E789">
        <v>5032.8676500000001</v>
      </c>
      <c r="F789">
        <v>109.55</v>
      </c>
      <c r="G789">
        <v>69.283784544200898</v>
      </c>
      <c r="H789">
        <v>2.9942857888413701</v>
      </c>
      <c r="I789">
        <v>10.261161600336299</v>
      </c>
      <c r="J789">
        <v>11.8072652498479</v>
      </c>
      <c r="K789">
        <v>104.83813013037199</v>
      </c>
      <c r="L789">
        <v>92.498455199078506</v>
      </c>
      <c r="M789">
        <v>62.454012021954597</v>
      </c>
      <c r="N789">
        <v>0.80659437175411597</v>
      </c>
      <c r="O789">
        <v>9.5390232770424497</v>
      </c>
      <c r="P789">
        <v>95.450490633363003</v>
      </c>
      <c r="Q789">
        <v>0.137760705184576</v>
      </c>
    </row>
    <row r="790" spans="1:17" hidden="1" x14ac:dyDescent="0.3">
      <c r="A790" t="s">
        <v>1722</v>
      </c>
      <c r="B790" t="s">
        <v>1723</v>
      </c>
      <c r="C790" t="s">
        <v>3172</v>
      </c>
      <c r="D790" t="s">
        <v>264</v>
      </c>
      <c r="E790">
        <v>4978.7952653000002</v>
      </c>
      <c r="F790">
        <v>424.95</v>
      </c>
      <c r="G790">
        <v>557.954749946314</v>
      </c>
      <c r="H790">
        <v>-6.4143030537413503</v>
      </c>
      <c r="I790">
        <v>233.16324138346701</v>
      </c>
      <c r="J790">
        <v>25.2956018979351</v>
      </c>
      <c r="K790">
        <v>350.59100954591003</v>
      </c>
      <c r="L790">
        <v>229.83684072158101</v>
      </c>
      <c r="M790">
        <v>72.988799380048206</v>
      </c>
      <c r="N790">
        <v>0.68061712676779895</v>
      </c>
      <c r="O790">
        <v>4.4593481586068897</v>
      </c>
      <c r="P790">
        <v>610.02506265664101</v>
      </c>
      <c r="Q790">
        <v>0.31074609153655303</v>
      </c>
    </row>
    <row r="791" spans="1:17" x14ac:dyDescent="0.3">
      <c r="A791" t="s">
        <v>1724</v>
      </c>
      <c r="B791" t="s">
        <v>1725</v>
      </c>
      <c r="C791" t="s">
        <v>3164</v>
      </c>
      <c r="D791" t="s">
        <v>131</v>
      </c>
      <c r="E791">
        <v>4969.59</v>
      </c>
      <c r="F791">
        <v>8201.9500000000007</v>
      </c>
      <c r="G791">
        <v>-0.35511857261221902</v>
      </c>
      <c r="H791">
        <v>-8.1483187931254495</v>
      </c>
      <c r="I791">
        <v>17.220331561737002</v>
      </c>
      <c r="J791">
        <v>1.60814730405893</v>
      </c>
      <c r="K791">
        <v>8284.9167182251294</v>
      </c>
      <c r="L791">
        <v>7328.7576805684703</v>
      </c>
      <c r="M791">
        <v>54.090188885962597</v>
      </c>
      <c r="N791">
        <v>0.26529503849245201</v>
      </c>
      <c r="O791">
        <v>18.521205323124299</v>
      </c>
      <c r="P791">
        <v>73.254401622289606</v>
      </c>
      <c r="Q791">
        <v>0.121822138452228</v>
      </c>
    </row>
    <row r="792" spans="1:17" hidden="1" x14ac:dyDescent="0.3">
      <c r="A792" t="s">
        <v>1726</v>
      </c>
      <c r="B792" t="s">
        <v>1727</v>
      </c>
      <c r="C792" t="s">
        <v>3172</v>
      </c>
      <c r="D792" t="s">
        <v>46</v>
      </c>
      <c r="E792">
        <v>4933.2851549999996</v>
      </c>
      <c r="F792">
        <v>2532.8000000000002</v>
      </c>
      <c r="G792">
        <v>666.30976902324596</v>
      </c>
      <c r="H792">
        <v>26.112499925778899</v>
      </c>
      <c r="I792">
        <v>15.84377170772</v>
      </c>
      <c r="J792">
        <v>18.812316776818498</v>
      </c>
      <c r="K792">
        <v>2149.6852932283</v>
      </c>
      <c r="L792">
        <v>1711.38368965976</v>
      </c>
      <c r="M792">
        <v>82.632871457848097</v>
      </c>
      <c r="N792">
        <v>1.3714085183406499</v>
      </c>
      <c r="O792">
        <v>17.814276689829398</v>
      </c>
      <c r="P792">
        <v>730.426229508196</v>
      </c>
    </row>
    <row r="793" spans="1:17" x14ac:dyDescent="0.3">
      <c r="A793" t="s">
        <v>1728</v>
      </c>
      <c r="B793" t="s">
        <v>1729</v>
      </c>
      <c r="C793" t="s">
        <v>590</v>
      </c>
      <c r="D793" t="s">
        <v>590</v>
      </c>
      <c r="E793">
        <v>4896.9424790000003</v>
      </c>
      <c r="F793">
        <v>231.6</v>
      </c>
      <c r="G793">
        <v>20.1446728650056</v>
      </c>
      <c r="H793">
        <v>6.0736519317262099</v>
      </c>
      <c r="I793">
        <v>28.4957869863706</v>
      </c>
      <c r="J793">
        <v>4.5892862546544997</v>
      </c>
      <c r="K793">
        <v>223.57424652984599</v>
      </c>
      <c r="L793">
        <v>196.39815784447001</v>
      </c>
      <c r="M793">
        <v>59.450884102085503</v>
      </c>
      <c r="N793">
        <v>0.72816952091986298</v>
      </c>
      <c r="O793">
        <v>10.7081174438687</v>
      </c>
      <c r="P793">
        <v>72.706935123042499</v>
      </c>
      <c r="Q793">
        <v>9.9905546447464993E-2</v>
      </c>
    </row>
    <row r="794" spans="1:17" hidden="1" x14ac:dyDescent="0.3">
      <c r="A794" t="s">
        <v>1730</v>
      </c>
      <c r="B794" t="s">
        <v>1731</v>
      </c>
      <c r="C794" t="s">
        <v>3172</v>
      </c>
      <c r="D794" t="s">
        <v>433</v>
      </c>
      <c r="E794">
        <v>4875.9312537750002</v>
      </c>
      <c r="F794">
        <v>572.4</v>
      </c>
      <c r="G794">
        <v>-39.964892504772202</v>
      </c>
      <c r="H794">
        <v>3.9444130127844002</v>
      </c>
      <c r="I794">
        <v>-5.4071176161419503</v>
      </c>
      <c r="J794">
        <v>9.65947480597424E-2</v>
      </c>
      <c r="K794">
        <v>561.85762461341903</v>
      </c>
      <c r="L794">
        <v>583.93211366337505</v>
      </c>
      <c r="M794">
        <v>52.566857157996601</v>
      </c>
      <c r="N794">
        <v>0.212990106076834</v>
      </c>
      <c r="O794">
        <v>39.587700908455602</v>
      </c>
      <c r="P794">
        <v>11.960880195599</v>
      </c>
      <c r="Q794">
        <v>5.3989335719600001E-3</v>
      </c>
    </row>
    <row r="795" spans="1:17" x14ac:dyDescent="0.3">
      <c r="A795" t="s">
        <v>1732</v>
      </c>
      <c r="B795" t="s">
        <v>1733</v>
      </c>
      <c r="C795" t="s">
        <v>3168</v>
      </c>
      <c r="D795" t="s">
        <v>467</v>
      </c>
      <c r="E795">
        <v>4844.2822099650002</v>
      </c>
      <c r="F795">
        <v>288.05</v>
      </c>
      <c r="G795">
        <v>-57.213130195548899</v>
      </c>
      <c r="H795">
        <v>-0.71301083509594998</v>
      </c>
      <c r="I795">
        <v>-34.1504281516115</v>
      </c>
      <c r="J795">
        <v>2.3548509778345799</v>
      </c>
      <c r="K795">
        <v>299.39467667135102</v>
      </c>
      <c r="L795">
        <v>338.05099731775499</v>
      </c>
      <c r="M795">
        <v>54.401540240021198</v>
      </c>
      <c r="N795">
        <v>0.34654112134119602</v>
      </c>
      <c r="O795">
        <v>88.300642249609396</v>
      </c>
      <c r="P795">
        <v>9.67066438225776</v>
      </c>
      <c r="Q795">
        <v>-8.0100302134149995E-2</v>
      </c>
    </row>
    <row r="796" spans="1:17" x14ac:dyDescent="0.3">
      <c r="A796" t="s">
        <v>1734</v>
      </c>
      <c r="B796" t="s">
        <v>1735</v>
      </c>
      <c r="C796" t="s">
        <v>3159</v>
      </c>
      <c r="D796" t="s">
        <v>1736</v>
      </c>
      <c r="E796">
        <v>4839.5767404600001</v>
      </c>
      <c r="F796">
        <v>953</v>
      </c>
      <c r="G796">
        <v>30.972229862712702</v>
      </c>
      <c r="H796">
        <v>4.8573457358374998</v>
      </c>
      <c r="I796">
        <v>5.5105723434653404</v>
      </c>
      <c r="J796">
        <v>8.0063031982802499</v>
      </c>
      <c r="K796">
        <v>954.39896960235797</v>
      </c>
      <c r="L796">
        <v>887.95173318258901</v>
      </c>
      <c r="M796">
        <v>66.6416528919424</v>
      </c>
      <c r="N796">
        <v>0.54223531075516995</v>
      </c>
      <c r="O796">
        <v>26.0230849947534</v>
      </c>
      <c r="P796">
        <v>63.9710942876806</v>
      </c>
      <c r="Q796">
        <v>6.7780988438900999E-2</v>
      </c>
    </row>
    <row r="797" spans="1:17" hidden="1" x14ac:dyDescent="0.3">
      <c r="A797" t="s">
        <v>1737</v>
      </c>
      <c r="B797" t="s">
        <v>1738</v>
      </c>
      <c r="C797" t="s">
        <v>3172</v>
      </c>
      <c r="D797" t="s">
        <v>51</v>
      </c>
      <c r="E797">
        <v>4822.3447668299996</v>
      </c>
      <c r="F797">
        <v>862.3</v>
      </c>
      <c r="G797">
        <v>34.5764046478686</v>
      </c>
      <c r="H797">
        <v>15.8238242511304</v>
      </c>
      <c r="I797">
        <v>80.471450189936306</v>
      </c>
      <c r="J797">
        <v>10.0306621986482</v>
      </c>
      <c r="K797">
        <v>738.272056045402</v>
      </c>
      <c r="L797">
        <v>591.28706145144304</v>
      </c>
      <c r="M797">
        <v>80.487362552800505</v>
      </c>
      <c r="N797">
        <v>0.69831975730139495</v>
      </c>
      <c r="O797">
        <v>1.7047431288414701</v>
      </c>
      <c r="P797">
        <v>104.651714726474</v>
      </c>
    </row>
    <row r="798" spans="1:17" hidden="1" x14ac:dyDescent="0.3">
      <c r="A798" t="s">
        <v>1739</v>
      </c>
      <c r="B798" t="s">
        <v>1740</v>
      </c>
      <c r="C798" t="s">
        <v>3172</v>
      </c>
      <c r="D798" t="s">
        <v>264</v>
      </c>
      <c r="E798">
        <v>4786.33156736</v>
      </c>
      <c r="F798">
        <v>1344.5</v>
      </c>
      <c r="G798">
        <v>67.252180943770895</v>
      </c>
      <c r="H798">
        <v>3.24583819017196</v>
      </c>
      <c r="I798">
        <v>55.989914050650697</v>
      </c>
      <c r="J798">
        <v>5.1461027038003797</v>
      </c>
      <c r="K798">
        <v>1293.01392475279</v>
      </c>
      <c r="L798">
        <v>1066.7483324724401</v>
      </c>
      <c r="M798">
        <v>70.168821561115806</v>
      </c>
      <c r="N798">
        <v>0.64386971217045796</v>
      </c>
      <c r="O798">
        <v>8.4120490888806199</v>
      </c>
      <c r="P798">
        <v>115.810593900481</v>
      </c>
      <c r="Q798">
        <v>0.21280876966332599</v>
      </c>
    </row>
    <row r="799" spans="1:17" x14ac:dyDescent="0.3">
      <c r="A799" t="s">
        <v>1741</v>
      </c>
      <c r="B799" t="s">
        <v>1742</v>
      </c>
      <c r="C799" t="s">
        <v>3159</v>
      </c>
      <c r="D799" t="s">
        <v>128</v>
      </c>
      <c r="E799">
        <v>4781.7778799999996</v>
      </c>
      <c r="F799">
        <v>517.29999999999995</v>
      </c>
      <c r="G799">
        <v>103.08926422535799</v>
      </c>
      <c r="H799">
        <v>-13.077773538396499</v>
      </c>
      <c r="I799">
        <v>49.2323596535796</v>
      </c>
      <c r="J799">
        <v>-1.7667119962492099</v>
      </c>
      <c r="K799">
        <v>567.87963291456401</v>
      </c>
      <c r="L799">
        <v>479.59379830975399</v>
      </c>
      <c r="M799">
        <v>27.062773431131099</v>
      </c>
      <c r="N799">
        <v>1.06440691505605</v>
      </c>
      <c r="O799">
        <v>40.605064759327298</v>
      </c>
      <c r="P799">
        <v>131.609581374524</v>
      </c>
      <c r="Q799">
        <v>7.0758118145801005E-2</v>
      </c>
    </row>
    <row r="800" spans="1:17" x14ac:dyDescent="0.3">
      <c r="A800" t="s">
        <v>1743</v>
      </c>
      <c r="B800" t="s">
        <v>1744</v>
      </c>
      <c r="C800" t="s">
        <v>3166</v>
      </c>
      <c r="D800" t="s">
        <v>1163</v>
      </c>
      <c r="E800">
        <v>4771.7966952500001</v>
      </c>
      <c r="F800">
        <v>2738.1</v>
      </c>
      <c r="G800">
        <v>-13.785472716489</v>
      </c>
      <c r="H800">
        <v>-4.2680819963517198</v>
      </c>
      <c r="I800">
        <v>-21.303074815115298</v>
      </c>
      <c r="J800">
        <v>1.8017234990122599</v>
      </c>
      <c r="K800">
        <v>2959.7237432841598</v>
      </c>
      <c r="L800">
        <v>2982.0437404884201</v>
      </c>
      <c r="M800">
        <v>52.9941483936285</v>
      </c>
      <c r="N800">
        <v>1.38790911668662</v>
      </c>
      <c r="O800">
        <v>35.1301997735656</v>
      </c>
      <c r="P800">
        <v>15.480483330170101</v>
      </c>
      <c r="Q800">
        <v>-7.7132668029368995E-2</v>
      </c>
    </row>
    <row r="801" spans="1:17" x14ac:dyDescent="0.3">
      <c r="A801" t="s">
        <v>1745</v>
      </c>
      <c r="B801" t="s">
        <v>1746</v>
      </c>
      <c r="C801" t="s">
        <v>3169</v>
      </c>
      <c r="D801" t="s">
        <v>1462</v>
      </c>
      <c r="E801">
        <v>4749.6129966449998</v>
      </c>
      <c r="F801">
        <v>831.15</v>
      </c>
      <c r="G801">
        <v>-34.8709308162911</v>
      </c>
      <c r="H801">
        <v>-0.81107280756651001</v>
      </c>
      <c r="I801">
        <v>-22.815116305280799</v>
      </c>
      <c r="J801">
        <v>-2.47782502848287</v>
      </c>
      <c r="K801">
        <v>867.30744861680705</v>
      </c>
      <c r="L801">
        <v>857.75947688975396</v>
      </c>
      <c r="M801">
        <v>30.371148487020601</v>
      </c>
      <c r="N801">
        <v>0.91727869185880795</v>
      </c>
      <c r="O801">
        <v>33.0566083137821</v>
      </c>
      <c r="P801">
        <v>7.93454970456464</v>
      </c>
      <c r="Q801">
        <v>0.14874944705314599</v>
      </c>
    </row>
    <row r="802" spans="1:17" x14ac:dyDescent="0.3">
      <c r="A802" t="s">
        <v>1747</v>
      </c>
      <c r="B802" t="s">
        <v>1748</v>
      </c>
      <c r="C802" t="s">
        <v>3171</v>
      </c>
      <c r="D802" t="s">
        <v>294</v>
      </c>
      <c r="E802">
        <v>4749.2385234000003</v>
      </c>
      <c r="F802">
        <v>282.85000000000002</v>
      </c>
      <c r="G802">
        <v>4.9626394000722396</v>
      </c>
      <c r="H802">
        <v>2.0899592550803798</v>
      </c>
      <c r="I802">
        <v>-1.5270367849848601</v>
      </c>
      <c r="J802">
        <v>1.6497879084582501</v>
      </c>
      <c r="K802">
        <v>284.14556394286001</v>
      </c>
      <c r="L802">
        <v>275.33932469647698</v>
      </c>
      <c r="M802">
        <v>54.5010057130376</v>
      </c>
      <c r="N802">
        <v>0.50996158332371</v>
      </c>
      <c r="O802">
        <v>18.790878557539301</v>
      </c>
      <c r="P802">
        <v>31.009726725335799</v>
      </c>
      <c r="Q802">
        <v>-7.9148766647880002E-3</v>
      </c>
    </row>
    <row r="803" spans="1:17" hidden="1" x14ac:dyDescent="0.3">
      <c r="A803" t="s">
        <v>1749</v>
      </c>
      <c r="B803" t="s">
        <v>1750</v>
      </c>
      <c r="C803" t="s">
        <v>3172</v>
      </c>
      <c r="D803" t="s">
        <v>291</v>
      </c>
      <c r="E803">
        <v>4748.4832309200001</v>
      </c>
      <c r="F803">
        <v>499.55</v>
      </c>
      <c r="G803">
        <v>115.93516873128</v>
      </c>
      <c r="H803">
        <v>27.354745849346699</v>
      </c>
      <c r="I803">
        <v>162.989464892315</v>
      </c>
      <c r="J803">
        <v>18.1718748234534</v>
      </c>
      <c r="K803">
        <v>382.56893441127301</v>
      </c>
      <c r="M803">
        <v>79.585299754177399</v>
      </c>
      <c r="N803">
        <v>0.304898703455111</v>
      </c>
      <c r="O803">
        <v>3.0927835051546202</v>
      </c>
      <c r="P803">
        <v>231.706507304116</v>
      </c>
    </row>
    <row r="804" spans="1:17" x14ac:dyDescent="0.3">
      <c r="A804" t="s">
        <v>1751</v>
      </c>
      <c r="B804" t="s">
        <v>1752</v>
      </c>
      <c r="C804" t="s">
        <v>3168</v>
      </c>
      <c r="D804" t="s">
        <v>852</v>
      </c>
      <c r="E804">
        <v>4738.3225427999996</v>
      </c>
      <c r="F804">
        <v>384.9</v>
      </c>
      <c r="G804">
        <v>-9.8174761015874594</v>
      </c>
      <c r="H804">
        <v>2.1599946716343998</v>
      </c>
      <c r="I804">
        <v>20.030548364187901</v>
      </c>
      <c r="J804">
        <v>3.0647879084582401</v>
      </c>
      <c r="K804">
        <v>382.60328585771703</v>
      </c>
      <c r="L804">
        <v>359.95797186393798</v>
      </c>
      <c r="M804">
        <v>54.109907834579197</v>
      </c>
      <c r="N804">
        <v>0.52363175831951803</v>
      </c>
      <c r="O804">
        <v>16.887503247596701</v>
      </c>
      <c r="P804">
        <v>43.646202649747998</v>
      </c>
      <c r="Q804">
        <v>-2.0587863444692999E-2</v>
      </c>
    </row>
    <row r="805" spans="1:17" x14ac:dyDescent="0.3">
      <c r="A805" t="s">
        <v>1753</v>
      </c>
      <c r="B805" t="s">
        <v>1754</v>
      </c>
      <c r="C805" t="s">
        <v>3161</v>
      </c>
      <c r="D805" t="s">
        <v>51</v>
      </c>
      <c r="E805">
        <v>4732.8992887499999</v>
      </c>
      <c r="F805">
        <v>381.8</v>
      </c>
      <c r="G805">
        <v>13.138082554725999</v>
      </c>
      <c r="H805">
        <v>9.3123669004088203</v>
      </c>
      <c r="I805">
        <v>23.354682095922399</v>
      </c>
      <c r="J805">
        <v>5.1891714701020897</v>
      </c>
      <c r="K805">
        <v>361.03909927371097</v>
      </c>
      <c r="L805">
        <v>331.86791978192099</v>
      </c>
      <c r="M805">
        <v>63.778323154440599</v>
      </c>
      <c r="N805">
        <v>0.47776814656955402</v>
      </c>
      <c r="O805">
        <v>7.6217915138816004</v>
      </c>
      <c r="P805">
        <v>46.676911256242803</v>
      </c>
      <c r="Q805">
        <v>-3.2387152296627003E-2</v>
      </c>
    </row>
    <row r="806" spans="1:17" hidden="1" x14ac:dyDescent="0.3">
      <c r="A806" t="s">
        <v>1755</v>
      </c>
      <c r="B806" t="s">
        <v>1756</v>
      </c>
      <c r="C806" t="s">
        <v>3172</v>
      </c>
      <c r="D806" t="s">
        <v>467</v>
      </c>
      <c r="E806">
        <v>4714.5773646850002</v>
      </c>
      <c r="F806">
        <v>1088.05</v>
      </c>
      <c r="G806">
        <v>36.867738003673701</v>
      </c>
      <c r="H806">
        <v>13.2581730477922</v>
      </c>
      <c r="I806">
        <v>79.397498759632001</v>
      </c>
      <c r="J806">
        <v>8.2405773821424599</v>
      </c>
      <c r="K806">
        <v>947.10455627724298</v>
      </c>
      <c r="L806">
        <v>789.89332022644305</v>
      </c>
      <c r="M806">
        <v>75.7392096995804</v>
      </c>
      <c r="N806">
        <v>0.49295368574568899</v>
      </c>
      <c r="O806">
        <v>1.0891043610128299</v>
      </c>
      <c r="P806">
        <v>108.438697318007</v>
      </c>
      <c r="Q806">
        <v>0.18049130291738399</v>
      </c>
    </row>
    <row r="807" spans="1:17" hidden="1" x14ac:dyDescent="0.3">
      <c r="A807" t="s">
        <v>1757</v>
      </c>
      <c r="B807" t="s">
        <v>1758</v>
      </c>
      <c r="C807" t="s">
        <v>3172</v>
      </c>
      <c r="D807" t="s">
        <v>51</v>
      </c>
      <c r="E807">
        <v>4710.0344568199998</v>
      </c>
      <c r="F807">
        <v>473.55</v>
      </c>
      <c r="G807">
        <v>55.292745028123598</v>
      </c>
      <c r="H807">
        <v>25.686090794864899</v>
      </c>
      <c r="I807">
        <v>40.574074867746603</v>
      </c>
      <c r="J807">
        <v>8.0017994027111197</v>
      </c>
      <c r="K807">
        <v>414.512146101913</v>
      </c>
      <c r="L807">
        <v>360.83183944400503</v>
      </c>
      <c r="M807">
        <v>76.084945431711304</v>
      </c>
      <c r="N807">
        <v>0.92438207504534597</v>
      </c>
      <c r="O807">
        <v>2.2067363530778201</v>
      </c>
      <c r="P807">
        <v>82.309913378248297</v>
      </c>
      <c r="Q807">
        <v>0.101989152205315</v>
      </c>
    </row>
    <row r="808" spans="1:17" hidden="1" x14ac:dyDescent="0.3">
      <c r="A808" t="s">
        <v>1759</v>
      </c>
      <c r="B808" t="s">
        <v>1760</v>
      </c>
      <c r="C808" t="s">
        <v>3172</v>
      </c>
      <c r="D808" t="s">
        <v>51</v>
      </c>
      <c r="E808">
        <v>4708.5661355069997</v>
      </c>
      <c r="F808">
        <v>84.6</v>
      </c>
      <c r="G808">
        <v>113.278831080979</v>
      </c>
      <c r="H808">
        <v>3.3094312662209902</v>
      </c>
      <c r="I808">
        <v>73.039964052606706</v>
      </c>
      <c r="J808">
        <v>9.2809862555656899</v>
      </c>
      <c r="K808">
        <v>80.822186672982596</v>
      </c>
      <c r="L808">
        <v>64.3570753465347</v>
      </c>
      <c r="M808">
        <v>66.582267191404497</v>
      </c>
      <c r="N808">
        <v>0.34354565747786803</v>
      </c>
      <c r="O808">
        <v>19.267139479905399</v>
      </c>
      <c r="P808">
        <v>138.98305084745701</v>
      </c>
      <c r="Q808">
        <v>5.5662698693841002E-2</v>
      </c>
    </row>
    <row r="809" spans="1:17" hidden="1" x14ac:dyDescent="0.3">
      <c r="A809" t="s">
        <v>1761</v>
      </c>
      <c r="B809" t="s">
        <v>1762</v>
      </c>
      <c r="C809" t="s">
        <v>3172</v>
      </c>
      <c r="D809" t="s">
        <v>1617</v>
      </c>
      <c r="E809">
        <v>4697.1660645000002</v>
      </c>
      <c r="F809">
        <v>8830.9</v>
      </c>
      <c r="G809">
        <v>-1.48488040969204</v>
      </c>
      <c r="H809">
        <v>5.0727805454910397</v>
      </c>
      <c r="I809">
        <v>27.315198356848001</v>
      </c>
      <c r="J809">
        <v>2.2457315218069298</v>
      </c>
      <c r="K809">
        <v>8631.3351425906203</v>
      </c>
      <c r="L809">
        <v>7924.1086669532697</v>
      </c>
      <c r="M809">
        <v>72.9746013534876</v>
      </c>
      <c r="N809">
        <v>0.63345863284312598</v>
      </c>
      <c r="O809">
        <v>3.0359306525948599</v>
      </c>
      <c r="P809">
        <v>51.993528455004601</v>
      </c>
      <c r="Q809">
        <v>2.9152346295798E-2</v>
      </c>
    </row>
    <row r="810" spans="1:17" x14ac:dyDescent="0.3">
      <c r="A810" t="s">
        <v>1763</v>
      </c>
      <c r="B810" t="s">
        <v>1764</v>
      </c>
      <c r="C810" t="s">
        <v>3166</v>
      </c>
      <c r="D810" t="s">
        <v>67</v>
      </c>
      <c r="E810">
        <v>4696.384</v>
      </c>
      <c r="F810">
        <v>656.05</v>
      </c>
      <c r="G810">
        <v>26.7818663083217</v>
      </c>
      <c r="H810">
        <v>5.2734081858965096</v>
      </c>
      <c r="I810">
        <v>-28.9018727572785</v>
      </c>
      <c r="J810">
        <v>2.2858440899559098</v>
      </c>
      <c r="K810">
        <v>706.77852453984201</v>
      </c>
      <c r="L810">
        <v>751.60506810320999</v>
      </c>
      <c r="M810">
        <v>51.499415400403102</v>
      </c>
      <c r="N810">
        <v>0.727071330068773</v>
      </c>
      <c r="O810">
        <v>77.577928511546304</v>
      </c>
      <c r="P810">
        <v>57.2130361849987</v>
      </c>
      <c r="Q810">
        <v>5.9291449580500998E-2</v>
      </c>
    </row>
    <row r="811" spans="1:17" hidden="1" x14ac:dyDescent="0.3">
      <c r="A811" t="s">
        <v>1765</v>
      </c>
      <c r="B811" t="s">
        <v>1766</v>
      </c>
      <c r="C811" t="s">
        <v>3172</v>
      </c>
      <c r="D811" t="s">
        <v>1767</v>
      </c>
      <c r="E811">
        <v>4645.1118999999999</v>
      </c>
      <c r="F811">
        <v>419.65</v>
      </c>
      <c r="G811">
        <v>-21.018388117880999</v>
      </c>
      <c r="H811">
        <v>-1.5854683576888</v>
      </c>
      <c r="I811">
        <v>-14.550102004242699</v>
      </c>
      <c r="J811">
        <v>-9.42816613968178</v>
      </c>
      <c r="K811">
        <v>417.67395548669401</v>
      </c>
      <c r="L811">
        <v>412.12791095904498</v>
      </c>
      <c r="M811">
        <v>48.5299354340723</v>
      </c>
      <c r="N811">
        <v>0.73123733553385595</v>
      </c>
      <c r="O811">
        <v>52.150601691886102</v>
      </c>
      <c r="P811">
        <v>17.995220019682201</v>
      </c>
      <c r="Q811">
        <v>0.31899464624512702</v>
      </c>
    </row>
    <row r="812" spans="1:17" x14ac:dyDescent="0.3">
      <c r="A812" t="s">
        <v>1768</v>
      </c>
      <c r="B812" t="s">
        <v>1769</v>
      </c>
      <c r="C812" t="s">
        <v>3167</v>
      </c>
      <c r="D812" t="s">
        <v>264</v>
      </c>
      <c r="E812">
        <v>4644.1597960500003</v>
      </c>
      <c r="F812">
        <v>517.15</v>
      </c>
      <c r="G812">
        <v>6.8944783254795503</v>
      </c>
      <c r="H812">
        <v>3.8067020478490101</v>
      </c>
      <c r="I812">
        <v>13.9552359287723</v>
      </c>
      <c r="J812">
        <v>0.88489665784036398</v>
      </c>
      <c r="K812">
        <v>505.799803322956</v>
      </c>
      <c r="L812">
        <v>485.34067039553503</v>
      </c>
      <c r="M812">
        <v>59.419613997107298</v>
      </c>
      <c r="N812">
        <v>0.67927464928499004</v>
      </c>
      <c r="O812">
        <v>18.698636759160699</v>
      </c>
      <c r="P812">
        <v>43.612885309636198</v>
      </c>
      <c r="Q812">
        <v>-2.9835426695446001E-2</v>
      </c>
    </row>
    <row r="813" spans="1:17" hidden="1" x14ac:dyDescent="0.3">
      <c r="A813" t="s">
        <v>1770</v>
      </c>
      <c r="B813" t="s">
        <v>1771</v>
      </c>
      <c r="C813" t="s">
        <v>3157</v>
      </c>
      <c r="D813" t="s">
        <v>24</v>
      </c>
      <c r="E813">
        <v>4637.0098421250004</v>
      </c>
      <c r="F813">
        <v>433</v>
      </c>
      <c r="G813">
        <v>-7.08074992359884</v>
      </c>
      <c r="H813">
        <v>-18.963104766134499</v>
      </c>
      <c r="I813">
        <v>-40.300012509056103</v>
      </c>
      <c r="J813">
        <v>-5.1036917489293199</v>
      </c>
      <c r="K813">
        <v>525.82721747072401</v>
      </c>
      <c r="M813">
        <v>23.476509564129</v>
      </c>
      <c r="N813">
        <v>0.81186560387448203</v>
      </c>
      <c r="O813">
        <v>75.727482678983804</v>
      </c>
      <c r="P813">
        <v>18.630136986301299</v>
      </c>
    </row>
    <row r="814" spans="1:17" x14ac:dyDescent="0.3">
      <c r="A814" t="s">
        <v>1772</v>
      </c>
      <c r="B814" t="s">
        <v>1773</v>
      </c>
      <c r="C814" t="s">
        <v>3169</v>
      </c>
      <c r="D814" t="s">
        <v>533</v>
      </c>
      <c r="E814">
        <v>4635.7538473300001</v>
      </c>
      <c r="F814">
        <v>92.48</v>
      </c>
      <c r="G814">
        <v>-46.422471168360403</v>
      </c>
      <c r="H814">
        <v>-13.7281425206078</v>
      </c>
      <c r="I814">
        <v>-18.280710081173201</v>
      </c>
      <c r="J814">
        <v>2.0421105704470701</v>
      </c>
      <c r="K814">
        <v>101.54661571104999</v>
      </c>
      <c r="L814">
        <v>106.525162161501</v>
      </c>
      <c r="M814">
        <v>38.549284817171099</v>
      </c>
      <c r="N814">
        <v>0.49668638148324701</v>
      </c>
      <c r="O814">
        <v>44.571799307958401</v>
      </c>
      <c r="P814">
        <v>2.8698553948832002</v>
      </c>
      <c r="Q814">
        <v>-0.10801615727170701</v>
      </c>
    </row>
    <row r="815" spans="1:17" hidden="1" x14ac:dyDescent="0.3">
      <c r="A815" t="s">
        <v>1774</v>
      </c>
      <c r="B815" t="s">
        <v>1775</v>
      </c>
      <c r="C815" t="s">
        <v>3172</v>
      </c>
      <c r="D815" t="s">
        <v>257</v>
      </c>
      <c r="E815">
        <v>4631.5317573900002</v>
      </c>
      <c r="F815">
        <v>247.35</v>
      </c>
      <c r="G815">
        <v>161.88739397393601</v>
      </c>
      <c r="H815">
        <v>5.1432458450918901</v>
      </c>
      <c r="I815">
        <v>62.3757286904683</v>
      </c>
      <c r="J815">
        <v>2.0749971134791698</v>
      </c>
      <c r="K815">
        <v>236.84945693786801</v>
      </c>
      <c r="L815">
        <v>197.684712863535</v>
      </c>
      <c r="M815">
        <v>61.948590511334302</v>
      </c>
      <c r="N815">
        <v>1.57799304733799</v>
      </c>
      <c r="O815">
        <v>32.120477056802102</v>
      </c>
      <c r="P815">
        <v>198.731884057971</v>
      </c>
      <c r="Q815">
        <v>0.143784099324724</v>
      </c>
    </row>
    <row r="816" spans="1:17" x14ac:dyDescent="0.3">
      <c r="A816" t="s">
        <v>1776</v>
      </c>
      <c r="B816" t="s">
        <v>1777</v>
      </c>
      <c r="C816" t="s">
        <v>3157</v>
      </c>
      <c r="D816" t="s">
        <v>405</v>
      </c>
      <c r="E816">
        <v>4605.2264402049996</v>
      </c>
      <c r="F816">
        <v>42.2</v>
      </c>
      <c r="G816">
        <v>-42.434643886326398</v>
      </c>
      <c r="H816">
        <v>-7.0969136023127</v>
      </c>
      <c r="I816">
        <v>-29.330616272542802</v>
      </c>
      <c r="J816">
        <v>2.0750686016483999</v>
      </c>
      <c r="K816">
        <v>44.415829949385099</v>
      </c>
      <c r="L816">
        <v>48.905091307075402</v>
      </c>
      <c r="M816">
        <v>51.343807771217001</v>
      </c>
      <c r="N816">
        <v>0.95482688370319602</v>
      </c>
      <c r="O816">
        <v>61.848341232227398</v>
      </c>
      <c r="P816">
        <v>9.0721116567588709</v>
      </c>
    </row>
    <row r="817" spans="1:17" hidden="1" x14ac:dyDescent="0.3">
      <c r="A817" t="s">
        <v>1778</v>
      </c>
      <c r="B817" t="s">
        <v>1779</v>
      </c>
      <c r="C817" t="s">
        <v>3172</v>
      </c>
      <c r="D817" t="s">
        <v>46</v>
      </c>
      <c r="E817">
        <v>4592.6753929349998</v>
      </c>
      <c r="F817">
        <v>811.1</v>
      </c>
      <c r="G817">
        <v>125.06550242505099</v>
      </c>
      <c r="H817">
        <v>7.0951243175733003</v>
      </c>
      <c r="I817">
        <v>80.166683810769896</v>
      </c>
      <c r="J817">
        <v>5.3010099043849204</v>
      </c>
      <c r="K817">
        <v>789.23462450217698</v>
      </c>
      <c r="L817">
        <v>644.58028491000198</v>
      </c>
      <c r="M817">
        <v>63.9122223011031</v>
      </c>
      <c r="N817">
        <v>0.45736305618239398</v>
      </c>
      <c r="O817">
        <v>15.275551719886501</v>
      </c>
      <c r="P817">
        <v>154.78247212187799</v>
      </c>
    </row>
    <row r="818" spans="1:17" x14ac:dyDescent="0.3">
      <c r="A818" t="s">
        <v>1780</v>
      </c>
      <c r="B818" t="s">
        <v>1781</v>
      </c>
      <c r="C818" t="s">
        <v>3168</v>
      </c>
      <c r="D818" t="s">
        <v>852</v>
      </c>
      <c r="E818">
        <v>4550.3387941499996</v>
      </c>
      <c r="F818">
        <v>361.15</v>
      </c>
      <c r="G818">
        <v>82.623320900624904</v>
      </c>
      <c r="H818">
        <v>0.95791774520155804</v>
      </c>
      <c r="I818">
        <v>33.679939045003003</v>
      </c>
      <c r="J818">
        <v>2.4481862371490499</v>
      </c>
      <c r="K818">
        <v>368.41919034817801</v>
      </c>
      <c r="L818">
        <v>314.94391667680202</v>
      </c>
      <c r="M818">
        <v>52.858687672317899</v>
      </c>
      <c r="N818">
        <v>1.12371702112422</v>
      </c>
      <c r="O818">
        <v>14.0661774885781</v>
      </c>
      <c r="P818">
        <v>124.595771144278</v>
      </c>
      <c r="Q818">
        <v>5.0245798704565997E-2</v>
      </c>
    </row>
    <row r="819" spans="1:17" x14ac:dyDescent="0.3">
      <c r="A819" t="s">
        <v>1782</v>
      </c>
      <c r="B819" t="s">
        <v>1783</v>
      </c>
      <c r="C819" t="s">
        <v>3167</v>
      </c>
      <c r="D819" t="s">
        <v>1784</v>
      </c>
      <c r="E819">
        <v>4533.2707691400001</v>
      </c>
      <c r="F819">
        <v>69.819999999999993</v>
      </c>
      <c r="G819">
        <v>-7.7444286777298803</v>
      </c>
      <c r="H819">
        <v>7.3271258998517999</v>
      </c>
      <c r="I819">
        <v>1.53430077815521</v>
      </c>
      <c r="J819">
        <v>10.178987383523801</v>
      </c>
      <c r="K819">
        <v>64.432130326864893</v>
      </c>
      <c r="L819">
        <v>64.302467300285898</v>
      </c>
      <c r="M819">
        <v>68.316384009261299</v>
      </c>
      <c r="N819">
        <v>1.54158408070516</v>
      </c>
      <c r="O819">
        <v>20.581495273560499</v>
      </c>
      <c r="P819">
        <v>60.137614678898998</v>
      </c>
      <c r="Q819">
        <v>4.3421136574247003E-2</v>
      </c>
    </row>
    <row r="820" spans="1:17" hidden="1" x14ac:dyDescent="0.3">
      <c r="A820" t="s">
        <v>1785</v>
      </c>
      <c r="B820" t="s">
        <v>1786</v>
      </c>
      <c r="C820" t="s">
        <v>3172</v>
      </c>
      <c r="D820" t="s">
        <v>51</v>
      </c>
      <c r="E820">
        <v>4526.5202986049999</v>
      </c>
      <c r="F820">
        <v>798.65</v>
      </c>
      <c r="G820">
        <v>131.947786968581</v>
      </c>
      <c r="H820">
        <v>8.8612858890808397</v>
      </c>
      <c r="I820">
        <v>60.421250197366</v>
      </c>
      <c r="J820">
        <v>3.963602440007</v>
      </c>
      <c r="K820">
        <v>750.70023564093299</v>
      </c>
      <c r="L820">
        <v>591.58537076082996</v>
      </c>
      <c r="M820">
        <v>67.528500402583404</v>
      </c>
      <c r="N820">
        <v>1.81531237399457</v>
      </c>
      <c r="O820">
        <v>6.5109872910536604</v>
      </c>
      <c r="P820">
        <v>172.92885226312299</v>
      </c>
      <c r="Q820">
        <v>-3.2981181530309998E-3</v>
      </c>
    </row>
    <row r="821" spans="1:17" hidden="1" x14ac:dyDescent="0.3">
      <c r="A821" t="s">
        <v>1787</v>
      </c>
      <c r="B821" t="s">
        <v>1788</v>
      </c>
      <c r="C821" t="s">
        <v>3172</v>
      </c>
      <c r="D821" t="s">
        <v>380</v>
      </c>
      <c r="E821">
        <v>4512.9308348300001</v>
      </c>
      <c r="F821">
        <v>1523.35</v>
      </c>
      <c r="G821">
        <v>51.322403935080899</v>
      </c>
      <c r="H821">
        <v>38.9572870989468</v>
      </c>
      <c r="I821">
        <v>24.5153327870444</v>
      </c>
      <c r="J821">
        <v>3.0917277991686398</v>
      </c>
      <c r="K821">
        <v>1229.46648535029</v>
      </c>
      <c r="L821">
        <v>1078.2499586265301</v>
      </c>
      <c r="M821">
        <v>82.290127819411794</v>
      </c>
      <c r="N821">
        <v>2.8167504284045402</v>
      </c>
      <c r="O821">
        <v>3.1279745298191401</v>
      </c>
      <c r="P821">
        <v>81.318812116883805</v>
      </c>
      <c r="Q821">
        <v>0.102500900933294</v>
      </c>
    </row>
    <row r="822" spans="1:17" x14ac:dyDescent="0.3">
      <c r="A822" t="s">
        <v>1789</v>
      </c>
      <c r="B822" t="s">
        <v>1790</v>
      </c>
      <c r="C822" t="s">
        <v>3161</v>
      </c>
      <c r="D822" t="s">
        <v>51</v>
      </c>
      <c r="E822">
        <v>4511.0197500000004</v>
      </c>
      <c r="F822">
        <v>495.2</v>
      </c>
      <c r="G822">
        <v>-19.311728181562401</v>
      </c>
      <c r="H822">
        <v>-1.8377017301976</v>
      </c>
      <c r="I822">
        <v>-4.4824136325013502</v>
      </c>
      <c r="J822">
        <v>1.5030755585968401</v>
      </c>
      <c r="K822">
        <v>507.42884911822301</v>
      </c>
      <c r="L822">
        <v>510.13360066154098</v>
      </c>
      <c r="M822">
        <v>57.733559780329898</v>
      </c>
      <c r="N822">
        <v>0.30503406004115902</v>
      </c>
      <c r="O822">
        <v>28.231017770597699</v>
      </c>
      <c r="P822">
        <v>14.8822642384874</v>
      </c>
      <c r="Q822">
        <v>-2.8680834235635999E-2</v>
      </c>
    </row>
    <row r="823" spans="1:17" hidden="1" x14ac:dyDescent="0.3">
      <c r="A823" t="s">
        <v>1791</v>
      </c>
      <c r="B823" t="s">
        <v>1792</v>
      </c>
      <c r="C823" t="s">
        <v>3172</v>
      </c>
      <c r="D823" t="s">
        <v>117</v>
      </c>
      <c r="E823">
        <v>4505.9418158999997</v>
      </c>
      <c r="F823">
        <v>430.5</v>
      </c>
      <c r="G823">
        <v>-12.6156650121399</v>
      </c>
      <c r="K823">
        <v>425.76520424318301</v>
      </c>
      <c r="L823">
        <v>384.46648021701702</v>
      </c>
      <c r="M823">
        <v>38.331602171758398</v>
      </c>
      <c r="N823">
        <v>1</v>
      </c>
      <c r="O823">
        <v>7.2938443670151001</v>
      </c>
      <c r="P823">
        <v>13.2596685082872</v>
      </c>
      <c r="Q823">
        <v>9.3594908740256E-2</v>
      </c>
    </row>
    <row r="824" spans="1:17" x14ac:dyDescent="0.3">
      <c r="A824" t="s">
        <v>1793</v>
      </c>
      <c r="B824" t="s">
        <v>1794</v>
      </c>
      <c r="C824" t="s">
        <v>3163</v>
      </c>
      <c r="D824" t="s">
        <v>199</v>
      </c>
      <c r="E824">
        <v>4500.2393027999997</v>
      </c>
      <c r="F824">
        <v>111.37</v>
      </c>
      <c r="G824">
        <v>-27.259282034628001</v>
      </c>
      <c r="H824">
        <v>0.15221797090898001</v>
      </c>
      <c r="I824">
        <v>-24.197757403046801</v>
      </c>
      <c r="J824">
        <v>2.55160121512976</v>
      </c>
      <c r="K824">
        <v>117.29872209358101</v>
      </c>
      <c r="L824">
        <v>121.534173714894</v>
      </c>
      <c r="M824">
        <v>52.7189090526565</v>
      </c>
      <c r="N824">
        <v>0.46871740045509502</v>
      </c>
      <c r="O824">
        <v>34.380892520427302</v>
      </c>
      <c r="P824">
        <v>6.3705826170009603</v>
      </c>
      <c r="Q824">
        <v>-1.0273420971488E-2</v>
      </c>
    </row>
    <row r="825" spans="1:17" x14ac:dyDescent="0.3">
      <c r="A825" t="s">
        <v>1795</v>
      </c>
      <c r="B825" t="s">
        <v>1796</v>
      </c>
      <c r="C825" t="s">
        <v>3171</v>
      </c>
      <c r="D825" t="s">
        <v>475</v>
      </c>
      <c r="E825">
        <v>4491.6074232399997</v>
      </c>
      <c r="F825">
        <v>829.9</v>
      </c>
      <c r="G825">
        <v>-8.2595143363515202</v>
      </c>
      <c r="H825">
        <v>-5.3902036456027496</v>
      </c>
      <c r="I825">
        <v>6.2963936574945398</v>
      </c>
      <c r="J825">
        <v>3.0139355888542601</v>
      </c>
      <c r="K825">
        <v>844.26849126820605</v>
      </c>
      <c r="L825">
        <v>818.19804294193796</v>
      </c>
      <c r="M825">
        <v>51.0706866567592</v>
      </c>
      <c r="N825">
        <v>0.37212670965634098</v>
      </c>
      <c r="O825">
        <v>17.206892396674299</v>
      </c>
      <c r="P825">
        <v>26.3262044295608</v>
      </c>
      <c r="Q825">
        <v>-0.13070368506293301</v>
      </c>
    </row>
    <row r="826" spans="1:17" hidden="1" x14ac:dyDescent="0.3">
      <c r="A826" t="s">
        <v>1797</v>
      </c>
      <c r="B826" t="s">
        <v>1798</v>
      </c>
      <c r="C826" t="s">
        <v>3172</v>
      </c>
      <c r="D826" t="s">
        <v>294</v>
      </c>
      <c r="E826">
        <v>4491.1048406250002</v>
      </c>
      <c r="F826">
        <v>2538.6999999999998</v>
      </c>
      <c r="G826">
        <v>69.246087949204096</v>
      </c>
      <c r="H826">
        <v>5.0107149416356398</v>
      </c>
      <c r="I826">
        <v>52.964131667291902</v>
      </c>
      <c r="J826">
        <v>3.4362715495337302</v>
      </c>
      <c r="K826">
        <v>2489.85427794521</v>
      </c>
      <c r="L826">
        <v>2120.9708391665399</v>
      </c>
      <c r="M826">
        <v>61.729775628644703</v>
      </c>
      <c r="N826">
        <v>0.98520593516289101</v>
      </c>
      <c r="O826">
        <v>13.443888604403799</v>
      </c>
      <c r="P826">
        <v>101.79643098446</v>
      </c>
      <c r="Q826">
        <v>5.573070350355E-2</v>
      </c>
    </row>
    <row r="827" spans="1:17" x14ac:dyDescent="0.3">
      <c r="A827" t="s">
        <v>1799</v>
      </c>
      <c r="B827" t="s">
        <v>1800</v>
      </c>
      <c r="C827" t="s">
        <v>3159</v>
      </c>
      <c r="D827" t="s">
        <v>986</v>
      </c>
      <c r="E827">
        <v>4478.561176362</v>
      </c>
      <c r="F827">
        <v>34.57</v>
      </c>
      <c r="G827">
        <v>-23.761545893981399</v>
      </c>
      <c r="H827">
        <v>-11.435239897694199</v>
      </c>
      <c r="I827">
        <v>-3.10875886166101</v>
      </c>
      <c r="J827">
        <v>2.65559761322293</v>
      </c>
      <c r="K827">
        <v>37.306586051756597</v>
      </c>
      <c r="L827">
        <v>35.625381505136502</v>
      </c>
      <c r="M827">
        <v>51.285179202962297</v>
      </c>
      <c r="N827">
        <v>0.537677422555912</v>
      </c>
      <c r="O827">
        <v>33.352617876771703</v>
      </c>
      <c r="P827">
        <v>39.676767676767597</v>
      </c>
      <c r="Q827">
        <v>9.1440236623428997E-2</v>
      </c>
    </row>
    <row r="828" spans="1:17" hidden="1" x14ac:dyDescent="0.3">
      <c r="A828" t="s">
        <v>1801</v>
      </c>
      <c r="B828" t="s">
        <v>1802</v>
      </c>
      <c r="C828" t="s">
        <v>3172</v>
      </c>
      <c r="D828" t="s">
        <v>746</v>
      </c>
      <c r="E828">
        <v>4449.3999170859997</v>
      </c>
      <c r="F828">
        <v>270.7</v>
      </c>
      <c r="G828">
        <v>1.51049748305992</v>
      </c>
      <c r="H828">
        <v>-0.20421866226995</v>
      </c>
      <c r="I828">
        <v>1.04125554882664</v>
      </c>
      <c r="J828">
        <v>0.71675301574965</v>
      </c>
      <c r="K828">
        <v>276.13984107678601</v>
      </c>
      <c r="L828">
        <v>261.71481940869501</v>
      </c>
      <c r="M828">
        <v>58.987597709054498</v>
      </c>
      <c r="N828">
        <v>1.1983497215596901</v>
      </c>
      <c r="O828">
        <v>8.6036202438123297</v>
      </c>
      <c r="P828">
        <v>27.718801604151899</v>
      </c>
      <c r="Q828">
        <v>3.7892634135868998E-2</v>
      </c>
    </row>
    <row r="829" spans="1:17" x14ac:dyDescent="0.3">
      <c r="A829" t="s">
        <v>1803</v>
      </c>
      <c r="B829" t="s">
        <v>1804</v>
      </c>
      <c r="C829" t="s">
        <v>3167</v>
      </c>
      <c r="D829" t="s">
        <v>264</v>
      </c>
      <c r="E829">
        <v>4442.4906268739996</v>
      </c>
      <c r="F829">
        <v>193.02</v>
      </c>
      <c r="G829">
        <v>23.7239860603202</v>
      </c>
      <c r="H829">
        <v>13.7825313101799</v>
      </c>
      <c r="I829">
        <v>32.694607063366199</v>
      </c>
      <c r="J829">
        <v>4.2064474875663196</v>
      </c>
      <c r="K829">
        <v>178.12844080534001</v>
      </c>
      <c r="L829">
        <v>159.75832958698001</v>
      </c>
      <c r="M829">
        <v>63.1544796228549</v>
      </c>
      <c r="N829">
        <v>0.58348631504677095</v>
      </c>
      <c r="O829">
        <v>3.3260801989431101</v>
      </c>
      <c r="P829">
        <v>72.2623828647925</v>
      </c>
      <c r="Q829">
        <v>3.9761146529246998E-2</v>
      </c>
    </row>
    <row r="830" spans="1:17" hidden="1" x14ac:dyDescent="0.3">
      <c r="A830" t="s">
        <v>1805</v>
      </c>
      <c r="B830" t="s">
        <v>1806</v>
      </c>
      <c r="C830" t="s">
        <v>3172</v>
      </c>
      <c r="D830" t="s">
        <v>51</v>
      </c>
      <c r="E830">
        <v>4422.3672208500002</v>
      </c>
      <c r="F830">
        <v>2653</v>
      </c>
      <c r="G830">
        <v>58.288594203572003</v>
      </c>
      <c r="H830">
        <v>4.2215634426893596</v>
      </c>
      <c r="I830">
        <v>77.481089166318995</v>
      </c>
      <c r="J830">
        <v>10.3979407194877</v>
      </c>
      <c r="K830">
        <v>2442.90298130262</v>
      </c>
      <c r="L830">
        <v>1933.5641663701999</v>
      </c>
      <c r="M830">
        <v>61.349251450298098</v>
      </c>
      <c r="N830">
        <v>0.41281542288430401</v>
      </c>
      <c r="O830">
        <v>12.1353185073501</v>
      </c>
      <c r="P830">
        <v>105.340557275541</v>
      </c>
      <c r="Q830">
        <v>0.16263995868657599</v>
      </c>
    </row>
    <row r="831" spans="1:17" x14ac:dyDescent="0.3">
      <c r="A831" t="s">
        <v>1807</v>
      </c>
      <c r="B831" t="s">
        <v>1808</v>
      </c>
      <c r="C831" t="s">
        <v>3166</v>
      </c>
      <c r="D831" t="s">
        <v>433</v>
      </c>
      <c r="E831">
        <v>4422.347592436</v>
      </c>
      <c r="F831">
        <v>87.4</v>
      </c>
      <c r="G831">
        <v>-27.8000653236349</v>
      </c>
      <c r="H831">
        <v>1.08960813031227</v>
      </c>
      <c r="I831">
        <v>-22.860808311356799</v>
      </c>
      <c r="J831">
        <v>0.43318269008048799</v>
      </c>
      <c r="K831">
        <v>90.956227026886097</v>
      </c>
      <c r="L831">
        <v>97.038293799411306</v>
      </c>
      <c r="M831">
        <v>59.710320728155899</v>
      </c>
      <c r="N831">
        <v>1.57056479462819</v>
      </c>
      <c r="O831">
        <v>39.073226544622401</v>
      </c>
      <c r="P831">
        <v>7.8879150722133096</v>
      </c>
      <c r="Q831">
        <v>-1.127773129707E-3</v>
      </c>
    </row>
    <row r="832" spans="1:17" hidden="1" x14ac:dyDescent="0.3">
      <c r="A832" t="s">
        <v>1809</v>
      </c>
      <c r="B832" t="s">
        <v>1810</v>
      </c>
      <c r="C832" t="s">
        <v>3172</v>
      </c>
      <c r="D832" t="s">
        <v>986</v>
      </c>
      <c r="E832">
        <v>4408.6450274999997</v>
      </c>
      <c r="F832">
        <v>3501.45</v>
      </c>
      <c r="G832">
        <v>10.667738212053299</v>
      </c>
      <c r="H832">
        <v>-3.0357732929374399</v>
      </c>
      <c r="I832">
        <v>29.804664250686699</v>
      </c>
      <c r="J832">
        <v>-0.124317459334986</v>
      </c>
      <c r="K832">
        <v>3512.4870233889301</v>
      </c>
      <c r="L832">
        <v>3093.47642580105</v>
      </c>
      <c r="M832">
        <v>34.557535132508001</v>
      </c>
      <c r="N832">
        <v>0.48355922183251199</v>
      </c>
      <c r="O832">
        <v>14.0384697768067</v>
      </c>
      <c r="P832">
        <v>59.941987940800303</v>
      </c>
      <c r="Q832">
        <v>3.7712626552918002E-2</v>
      </c>
    </row>
    <row r="833" spans="1:17" x14ac:dyDescent="0.3">
      <c r="A833" t="s">
        <v>1811</v>
      </c>
      <c r="B833" t="s">
        <v>1812</v>
      </c>
      <c r="C833" t="s">
        <v>3160</v>
      </c>
      <c r="D833" t="s">
        <v>46</v>
      </c>
      <c r="E833">
        <v>4403.0554413299997</v>
      </c>
      <c r="F833">
        <v>635.15</v>
      </c>
      <c r="G833">
        <v>-30.010402254618398</v>
      </c>
      <c r="H833">
        <v>-4.0130472321458298E-2</v>
      </c>
      <c r="I833">
        <v>11.3684487925991</v>
      </c>
      <c r="J833">
        <v>6.0659511448552204</v>
      </c>
      <c r="K833">
        <v>644.77852860101302</v>
      </c>
      <c r="L833">
        <v>626.75813714874505</v>
      </c>
      <c r="M833">
        <v>58.442754638301402</v>
      </c>
      <c r="N833">
        <v>0.69708880172542997</v>
      </c>
      <c r="O833">
        <v>58.867983940801302</v>
      </c>
      <c r="P833">
        <v>48.834212067955399</v>
      </c>
      <c r="Q833">
        <v>0.13842415790937401</v>
      </c>
    </row>
    <row r="834" spans="1:17" hidden="1" x14ac:dyDescent="0.3">
      <c r="A834" t="s">
        <v>1813</v>
      </c>
      <c r="B834" t="s">
        <v>1814</v>
      </c>
      <c r="C834" t="s">
        <v>3172</v>
      </c>
      <c r="D834" t="s">
        <v>40</v>
      </c>
      <c r="E834">
        <v>4381.0633662399996</v>
      </c>
      <c r="F834">
        <v>617.29999999999995</v>
      </c>
      <c r="G834">
        <v>8.3142746644496501</v>
      </c>
      <c r="H834">
        <v>5.2678754305998297E-2</v>
      </c>
      <c r="I834">
        <v>13.3344338701281</v>
      </c>
      <c r="J834">
        <v>-7.1489370104008798E-2</v>
      </c>
      <c r="K834">
        <v>626.657964648497</v>
      </c>
      <c r="M834">
        <v>46.142428919560103</v>
      </c>
      <c r="N834">
        <v>0.46596340327312002</v>
      </c>
      <c r="O834">
        <v>16.0132836546249</v>
      </c>
      <c r="P834">
        <v>43.374753222622203</v>
      </c>
    </row>
    <row r="835" spans="1:17" x14ac:dyDescent="0.3">
      <c r="A835" t="s">
        <v>1815</v>
      </c>
      <c r="B835" t="s">
        <v>1816</v>
      </c>
      <c r="C835" t="s">
        <v>3163</v>
      </c>
      <c r="D835" t="s">
        <v>199</v>
      </c>
      <c r="E835">
        <v>4376.6664675000002</v>
      </c>
      <c r="F835">
        <v>681.3</v>
      </c>
      <c r="G835">
        <v>47.872536594426201</v>
      </c>
      <c r="H835">
        <v>-4.2326561416177304</v>
      </c>
      <c r="I835">
        <v>5.2534570300754497</v>
      </c>
      <c r="J835">
        <v>7.5408135494838904</v>
      </c>
      <c r="K835">
        <v>687.06142276707101</v>
      </c>
      <c r="L835">
        <v>642.223174124558</v>
      </c>
      <c r="M835">
        <v>63.222318807168598</v>
      </c>
      <c r="N835">
        <v>0.377982041364334</v>
      </c>
      <c r="O835">
        <v>21.444297666226301</v>
      </c>
      <c r="P835">
        <v>74.156441717791395</v>
      </c>
      <c r="Q835">
        <v>6.6370209215272993E-2</v>
      </c>
    </row>
    <row r="836" spans="1:17" x14ac:dyDescent="0.3">
      <c r="A836" t="s">
        <v>1817</v>
      </c>
      <c r="B836" t="s">
        <v>1818</v>
      </c>
      <c r="C836" t="s">
        <v>3163</v>
      </c>
      <c r="D836" t="s">
        <v>199</v>
      </c>
      <c r="E836">
        <v>4373.3700271170001</v>
      </c>
      <c r="F836">
        <v>173.07</v>
      </c>
      <c r="G836">
        <v>8.4248473950189806E-2</v>
      </c>
      <c r="H836">
        <v>3.5698882741239002</v>
      </c>
      <c r="I836">
        <v>-6.5793052720721299</v>
      </c>
      <c r="J836">
        <v>-0.24195607530514299</v>
      </c>
      <c r="K836">
        <v>173.66596773143101</v>
      </c>
      <c r="L836">
        <v>171.531240935466</v>
      </c>
      <c r="M836">
        <v>52.3138776252881</v>
      </c>
      <c r="N836">
        <v>0.41288351864313699</v>
      </c>
      <c r="O836">
        <v>30.409660830877598</v>
      </c>
      <c r="P836">
        <v>31.213040181956</v>
      </c>
      <c r="Q836">
        <v>6.4617329091757006E-2</v>
      </c>
    </row>
    <row r="837" spans="1:17" hidden="1" x14ac:dyDescent="0.3">
      <c r="A837" t="s">
        <v>1819</v>
      </c>
      <c r="B837" t="s">
        <v>1820</v>
      </c>
      <c r="C837" t="s">
        <v>3172</v>
      </c>
      <c r="D837" t="s">
        <v>1346</v>
      </c>
      <c r="E837">
        <v>4366.2675009900004</v>
      </c>
      <c r="F837">
        <v>616.20000000000005</v>
      </c>
      <c r="G837">
        <v>17.416693662136701</v>
      </c>
      <c r="H837">
        <v>-9.7095746815435504</v>
      </c>
      <c r="I837">
        <v>34.564321546296497</v>
      </c>
      <c r="J837">
        <v>3.8451862601065998</v>
      </c>
      <c r="K837">
        <v>644.05279863566898</v>
      </c>
      <c r="L837">
        <v>573.48944587728499</v>
      </c>
      <c r="M837">
        <v>52.540594770225901</v>
      </c>
      <c r="N837">
        <v>0.33311634814175101</v>
      </c>
      <c r="O837">
        <v>39.5326192794547</v>
      </c>
      <c r="P837">
        <v>64.319999999999993</v>
      </c>
      <c r="Q837">
        <v>1.1707669310045E-2</v>
      </c>
    </row>
    <row r="838" spans="1:17" hidden="1" x14ac:dyDescent="0.3">
      <c r="A838" t="s">
        <v>1821</v>
      </c>
      <c r="B838" t="s">
        <v>1822</v>
      </c>
      <c r="C838" t="s">
        <v>3172</v>
      </c>
      <c r="D838" t="s">
        <v>475</v>
      </c>
      <c r="E838">
        <v>4362.3315435149998</v>
      </c>
      <c r="F838">
        <v>307.2</v>
      </c>
      <c r="G838">
        <v>76.022866909429396</v>
      </c>
      <c r="H838">
        <v>6.34654377584123</v>
      </c>
      <c r="I838">
        <v>52.627865843295602</v>
      </c>
      <c r="J838">
        <v>4.7779871771968097</v>
      </c>
      <c r="K838">
        <v>283.18047068104198</v>
      </c>
      <c r="L838">
        <v>227.48240107473001</v>
      </c>
      <c r="M838">
        <v>62.079652289567903</v>
      </c>
      <c r="N838">
        <v>0.35640807963201299</v>
      </c>
      <c r="O838">
        <v>9.4563802083333393</v>
      </c>
      <c r="P838">
        <v>125.716385011021</v>
      </c>
      <c r="Q838">
        <v>6.3003631383256001E-2</v>
      </c>
    </row>
    <row r="839" spans="1:17" hidden="1" x14ac:dyDescent="0.3">
      <c r="A839" t="s">
        <v>1823</v>
      </c>
      <c r="B839" t="s">
        <v>1824</v>
      </c>
      <c r="C839" t="s">
        <v>3172</v>
      </c>
      <c r="D839" t="s">
        <v>136</v>
      </c>
      <c r="E839">
        <v>4360.4747298800003</v>
      </c>
      <c r="F839">
        <v>935.45</v>
      </c>
      <c r="G839">
        <v>153.836230311723</v>
      </c>
      <c r="H839">
        <v>22.535772988205199</v>
      </c>
      <c r="I839">
        <v>25.006638774332</v>
      </c>
      <c r="J839">
        <v>4.4086483228530202</v>
      </c>
      <c r="K839">
        <v>825.68524371028195</v>
      </c>
      <c r="L839">
        <v>692.00596780569003</v>
      </c>
      <c r="M839">
        <v>69.831576788488206</v>
      </c>
      <c r="N839">
        <v>1.6201443721181099</v>
      </c>
      <c r="O839">
        <v>4.4470575658773699</v>
      </c>
      <c r="P839">
        <v>184.115413819286</v>
      </c>
      <c r="Q839">
        <v>0.16604003554024899</v>
      </c>
    </row>
    <row r="840" spans="1:17" hidden="1" x14ac:dyDescent="0.3">
      <c r="A840" t="s">
        <v>1825</v>
      </c>
      <c r="B840" t="s">
        <v>1826</v>
      </c>
      <c r="C840" t="s">
        <v>3172</v>
      </c>
      <c r="D840" t="s">
        <v>396</v>
      </c>
      <c r="E840">
        <v>4357.7129996000003</v>
      </c>
      <c r="F840">
        <v>344.8</v>
      </c>
      <c r="G840">
        <v>93.863985264870195</v>
      </c>
      <c r="H840">
        <v>2.49098968236108</v>
      </c>
      <c r="I840">
        <v>92.779196230674401</v>
      </c>
      <c r="J840">
        <v>0.91790228471868696</v>
      </c>
      <c r="K840">
        <v>349.97697106149701</v>
      </c>
      <c r="L840">
        <v>280.67419831019299</v>
      </c>
      <c r="M840">
        <v>52.083088670723399</v>
      </c>
      <c r="N840">
        <v>0.49108099780333903</v>
      </c>
      <c r="O840">
        <v>29.843387470997602</v>
      </c>
      <c r="P840">
        <v>150.40851156541601</v>
      </c>
      <c r="Q840">
        <v>0.164153059723263</v>
      </c>
    </row>
    <row r="841" spans="1:17" hidden="1" x14ac:dyDescent="0.3">
      <c r="A841" t="s">
        <v>1827</v>
      </c>
      <c r="B841" t="s">
        <v>1828</v>
      </c>
      <c r="C841" t="s">
        <v>3172</v>
      </c>
      <c r="D841" t="s">
        <v>240</v>
      </c>
      <c r="E841">
        <v>4344.7589418239904</v>
      </c>
      <c r="F841">
        <v>190.32</v>
      </c>
      <c r="G841">
        <v>124.904147536675</v>
      </c>
      <c r="H841">
        <v>10.020248967111099</v>
      </c>
      <c r="I841">
        <v>113.442421540813</v>
      </c>
      <c r="J841">
        <v>3.1631843096225798</v>
      </c>
      <c r="K841">
        <v>171.20014034842299</v>
      </c>
      <c r="L841">
        <v>126.14320221665901</v>
      </c>
      <c r="M841">
        <v>65.939542230389705</v>
      </c>
      <c r="N841">
        <v>0.438478943475267</v>
      </c>
      <c r="O841">
        <v>7.9234972677595596</v>
      </c>
      <c r="P841">
        <v>161.60824742267999</v>
      </c>
      <c r="Q841">
        <v>0.30698708890703902</v>
      </c>
    </row>
    <row r="842" spans="1:17" x14ac:dyDescent="0.3">
      <c r="A842" t="s">
        <v>1829</v>
      </c>
      <c r="B842" t="s">
        <v>1830</v>
      </c>
      <c r="C842" t="s">
        <v>3171</v>
      </c>
      <c r="D842" t="s">
        <v>475</v>
      </c>
      <c r="E842">
        <v>4342.0191903900004</v>
      </c>
      <c r="F842">
        <v>377.95</v>
      </c>
      <c r="G842">
        <v>-0.76255182575707803</v>
      </c>
      <c r="H842">
        <v>-4.8040514257295897</v>
      </c>
      <c r="I842">
        <v>-4.01242683876103</v>
      </c>
      <c r="J842">
        <v>0.51524389997469699</v>
      </c>
      <c r="K842">
        <v>383.81683163626002</v>
      </c>
      <c r="L842">
        <v>370.11866316333499</v>
      </c>
      <c r="M842">
        <v>51.509120653931099</v>
      </c>
      <c r="N842">
        <v>0.37917582333149102</v>
      </c>
      <c r="O842">
        <v>21.404947744410599</v>
      </c>
      <c r="P842">
        <v>25.8365240552688</v>
      </c>
      <c r="Q842">
        <v>0.124529410705704</v>
      </c>
    </row>
    <row r="843" spans="1:17" x14ac:dyDescent="0.3">
      <c r="A843" t="s">
        <v>1831</v>
      </c>
      <c r="B843" t="s">
        <v>1832</v>
      </c>
      <c r="C843" t="s">
        <v>3167</v>
      </c>
      <c r="D843" t="s">
        <v>88</v>
      </c>
      <c r="E843">
        <v>4323.1073178500001</v>
      </c>
      <c r="F843">
        <v>1056.3</v>
      </c>
      <c r="G843">
        <v>24.330671238707001</v>
      </c>
      <c r="H843">
        <v>2.2099020626425001</v>
      </c>
      <c r="I843">
        <v>41.080681732560798</v>
      </c>
      <c r="J843">
        <v>1.40914888176324</v>
      </c>
      <c r="K843">
        <v>1083.83717310464</v>
      </c>
      <c r="L843">
        <v>1014.45981661468</v>
      </c>
      <c r="M843">
        <v>62.126340960971802</v>
      </c>
      <c r="N843">
        <v>1.5732621397322799</v>
      </c>
      <c r="O843">
        <v>50.781028117012198</v>
      </c>
      <c r="P843">
        <v>73.163934426229503</v>
      </c>
      <c r="Q843">
        <v>2.9644926862199002E-2</v>
      </c>
    </row>
    <row r="844" spans="1:17" x14ac:dyDescent="0.3">
      <c r="A844" t="s">
        <v>1833</v>
      </c>
      <c r="B844" t="s">
        <v>1834</v>
      </c>
      <c r="C844" t="s">
        <v>3163</v>
      </c>
      <c r="D844" t="s">
        <v>199</v>
      </c>
      <c r="E844">
        <v>4320.5037873000001</v>
      </c>
      <c r="F844">
        <v>1643.95</v>
      </c>
      <c r="G844">
        <v>56.961099386173998</v>
      </c>
      <c r="H844">
        <v>2.72303132579979</v>
      </c>
      <c r="I844">
        <v>36.419305722440498</v>
      </c>
      <c r="J844">
        <v>7.7380425016340997</v>
      </c>
      <c r="K844">
        <v>1578.72702283135</v>
      </c>
      <c r="L844">
        <v>1365.8994597419401</v>
      </c>
      <c r="M844">
        <v>68.504362911604204</v>
      </c>
      <c r="N844">
        <v>0.370387978658196</v>
      </c>
      <c r="O844">
        <v>8.8840901487271502</v>
      </c>
      <c r="P844">
        <v>88.742824339839203</v>
      </c>
      <c r="Q844">
        <v>0.113856981423158</v>
      </c>
    </row>
    <row r="845" spans="1:17" hidden="1" x14ac:dyDescent="0.3">
      <c r="A845" t="s">
        <v>1835</v>
      </c>
      <c r="B845" t="s">
        <v>1836</v>
      </c>
      <c r="C845" t="s">
        <v>3172</v>
      </c>
      <c r="D845" t="s">
        <v>46</v>
      </c>
      <c r="E845">
        <v>4315.7010093600002</v>
      </c>
      <c r="F845">
        <v>27.14</v>
      </c>
      <c r="G845">
        <v>-3.7091977592048102</v>
      </c>
      <c r="H845">
        <v>1.5431819343345501</v>
      </c>
      <c r="I845">
        <v>47.017251880392401</v>
      </c>
      <c r="J845">
        <v>7.0845241380936299</v>
      </c>
      <c r="K845">
        <v>26.594797650871399</v>
      </c>
      <c r="L845">
        <v>22.470663434218402</v>
      </c>
      <c r="M845">
        <v>61.120302542799401</v>
      </c>
      <c r="N845">
        <v>0.33294569039986799</v>
      </c>
      <c r="O845">
        <v>23.249815770081</v>
      </c>
      <c r="P845">
        <v>81.609972575417601</v>
      </c>
      <c r="Q845">
        <v>0.122182629815732</v>
      </c>
    </row>
    <row r="846" spans="1:17" hidden="1" x14ac:dyDescent="0.3">
      <c r="A846" t="s">
        <v>1837</v>
      </c>
      <c r="B846" t="s">
        <v>1838</v>
      </c>
      <c r="C846" t="s">
        <v>3172</v>
      </c>
      <c r="D846" t="s">
        <v>125</v>
      </c>
      <c r="E846">
        <v>4304.9769706300003</v>
      </c>
      <c r="F846">
        <v>368.65</v>
      </c>
      <c r="G846">
        <v>39.185009950545201</v>
      </c>
      <c r="H846">
        <v>15.516362010962901</v>
      </c>
      <c r="I846">
        <v>28.922672275110699</v>
      </c>
      <c r="J846">
        <v>15.744177320605001</v>
      </c>
      <c r="K846">
        <v>338.00211642460999</v>
      </c>
      <c r="M846">
        <v>78.369877809383297</v>
      </c>
      <c r="N846">
        <v>1.5151978308579499</v>
      </c>
      <c r="O846">
        <v>43.767801437678003</v>
      </c>
      <c r="P846">
        <v>117.621015348288</v>
      </c>
    </row>
    <row r="847" spans="1:17" hidden="1" x14ac:dyDescent="0.3">
      <c r="A847" t="s">
        <v>1839</v>
      </c>
      <c r="B847" t="s">
        <v>1840</v>
      </c>
      <c r="C847" t="s">
        <v>3172</v>
      </c>
      <c r="E847">
        <v>4285.7899569800002</v>
      </c>
      <c r="F847">
        <v>2225.4</v>
      </c>
      <c r="G847">
        <v>3848.5232155602398</v>
      </c>
      <c r="H847">
        <v>-23.3043525088666</v>
      </c>
      <c r="I847">
        <v>264.75890504224998</v>
      </c>
      <c r="J847">
        <v>-3.9084154483273701</v>
      </c>
      <c r="K847">
        <v>2097.0513878204201</v>
      </c>
      <c r="L847">
        <v>1171.1770307819199</v>
      </c>
      <c r="M847">
        <v>42.063644188468302</v>
      </c>
      <c r="N847">
        <v>0.58102777451613596</v>
      </c>
      <c r="O847">
        <v>42.401366046553399</v>
      </c>
      <c r="P847">
        <v>3873.2190680235599</v>
      </c>
    </row>
    <row r="848" spans="1:17" hidden="1" x14ac:dyDescent="0.3">
      <c r="A848" t="s">
        <v>1841</v>
      </c>
      <c r="B848" t="s">
        <v>1842</v>
      </c>
      <c r="C848" t="s">
        <v>3172</v>
      </c>
      <c r="D848" t="s">
        <v>264</v>
      </c>
      <c r="E848">
        <v>4282.3541584000004</v>
      </c>
      <c r="F848">
        <v>1308.5</v>
      </c>
      <c r="G848">
        <v>-7.9280495006259404</v>
      </c>
      <c r="H848">
        <v>0.35900053510128699</v>
      </c>
      <c r="I848">
        <v>-6.5016703281938302</v>
      </c>
      <c r="J848">
        <v>2.64621020201169</v>
      </c>
      <c r="K848">
        <v>1339.82976562304</v>
      </c>
      <c r="L848">
        <v>1290.16597732682</v>
      </c>
      <c r="M848">
        <v>56.1051053330538</v>
      </c>
      <c r="N848">
        <v>0.48658218773311601</v>
      </c>
      <c r="O848">
        <v>20.3515475735575</v>
      </c>
      <c r="P848">
        <v>20.832948564040901</v>
      </c>
      <c r="Q848">
        <v>0.114968855961693</v>
      </c>
    </row>
    <row r="849" spans="1:17" hidden="1" x14ac:dyDescent="0.3">
      <c r="A849" t="s">
        <v>1843</v>
      </c>
      <c r="B849" t="s">
        <v>1844</v>
      </c>
      <c r="C849" t="s">
        <v>3172</v>
      </c>
      <c r="D849" t="s">
        <v>199</v>
      </c>
      <c r="E849">
        <v>4274.2237498949999</v>
      </c>
      <c r="F849">
        <v>557.29999999999995</v>
      </c>
      <c r="G849">
        <v>-4.7561128743866004</v>
      </c>
      <c r="H849">
        <v>-2.67992797578705</v>
      </c>
      <c r="I849">
        <v>-8.8270463096938006</v>
      </c>
      <c r="J849">
        <v>1.66667425343681</v>
      </c>
      <c r="K849">
        <v>589.23848429835903</v>
      </c>
      <c r="L849">
        <v>570.11617326957605</v>
      </c>
      <c r="M849">
        <v>39.076417503289903</v>
      </c>
      <c r="N849">
        <v>0.62701651189044705</v>
      </c>
      <c r="O849">
        <v>26.1439081284766</v>
      </c>
      <c r="P849">
        <v>23.7619364867865</v>
      </c>
      <c r="Q849">
        <v>0.15424841910600801</v>
      </c>
    </row>
    <row r="850" spans="1:17" x14ac:dyDescent="0.3">
      <c r="A850" t="s">
        <v>1845</v>
      </c>
      <c r="B850" t="s">
        <v>1846</v>
      </c>
      <c r="C850" t="s">
        <v>3160</v>
      </c>
      <c r="D850" t="s">
        <v>46</v>
      </c>
      <c r="E850">
        <v>4249.5318005279996</v>
      </c>
      <c r="F850">
        <v>51.67</v>
      </c>
      <c r="G850">
        <v>-18.0498256315391</v>
      </c>
      <c r="H850">
        <v>-3.6115318175200901</v>
      </c>
      <c r="I850">
        <v>-15.489798794922599</v>
      </c>
      <c r="J850">
        <v>3.8717005144949499</v>
      </c>
      <c r="K850">
        <v>54.320121586609098</v>
      </c>
      <c r="L850">
        <v>56.479213680555802</v>
      </c>
      <c r="M850">
        <v>57.138510203299198</v>
      </c>
      <c r="N850">
        <v>0.62071088979787004</v>
      </c>
      <c r="O850">
        <v>52.893361718598797</v>
      </c>
      <c r="P850">
        <v>11.7189189189189</v>
      </c>
      <c r="Q850">
        <v>9.1461332786345995E-2</v>
      </c>
    </row>
    <row r="851" spans="1:17" hidden="1" x14ac:dyDescent="0.3">
      <c r="A851" t="s">
        <v>1847</v>
      </c>
      <c r="B851" t="s">
        <v>1848</v>
      </c>
      <c r="C851" t="s">
        <v>3172</v>
      </c>
      <c r="D851" t="s">
        <v>51</v>
      </c>
      <c r="E851">
        <v>4241.01660687</v>
      </c>
      <c r="F851">
        <v>1692.05</v>
      </c>
      <c r="G851">
        <v>118.13566303610099</v>
      </c>
      <c r="H851">
        <v>9.0271258998517894</v>
      </c>
      <c r="I851">
        <v>49.807961052169802</v>
      </c>
      <c r="J851">
        <v>0.41612551806221398</v>
      </c>
      <c r="K851">
        <v>1531.7525427589801</v>
      </c>
      <c r="L851">
        <v>1181.3311283502501</v>
      </c>
      <c r="M851">
        <v>64.652386777694403</v>
      </c>
      <c r="N851">
        <v>0.60169685523793104</v>
      </c>
      <c r="O851">
        <v>4.26405839070949</v>
      </c>
      <c r="P851">
        <v>198.94876325088299</v>
      </c>
      <c r="Q851">
        <v>0.24082665725306501</v>
      </c>
    </row>
    <row r="852" spans="1:17" hidden="1" x14ac:dyDescent="0.3">
      <c r="A852" t="s">
        <v>1849</v>
      </c>
      <c r="B852" t="s">
        <v>1850</v>
      </c>
      <c r="C852" t="s">
        <v>3172</v>
      </c>
      <c r="D852" t="s">
        <v>117</v>
      </c>
      <c r="E852">
        <v>4234.5233420839904</v>
      </c>
      <c r="F852">
        <v>43.72</v>
      </c>
      <c r="G852">
        <v>-12.7368255747201</v>
      </c>
      <c r="H852">
        <v>-9.5648742515410099</v>
      </c>
      <c r="I852">
        <v>-22.526732576796402</v>
      </c>
      <c r="J852">
        <v>3.0973475870212299</v>
      </c>
      <c r="K852">
        <v>45.935152932841604</v>
      </c>
      <c r="L852">
        <v>46.448643313224402</v>
      </c>
      <c r="M852">
        <v>52.5709160498497</v>
      </c>
      <c r="N852">
        <v>0.38934282945631099</v>
      </c>
      <c r="O852">
        <v>49.588289112534298</v>
      </c>
      <c r="P852">
        <v>19.453551912568301</v>
      </c>
      <c r="Q852">
        <v>4.1603432545252998E-2</v>
      </c>
    </row>
    <row r="853" spans="1:17" hidden="1" x14ac:dyDescent="0.3">
      <c r="A853" t="s">
        <v>1851</v>
      </c>
      <c r="B853" t="s">
        <v>1852</v>
      </c>
      <c r="C853" t="s">
        <v>3172</v>
      </c>
      <c r="D853" t="s">
        <v>405</v>
      </c>
      <c r="E853">
        <v>4221.7221947999997</v>
      </c>
      <c r="F853">
        <v>260.64999999999998</v>
      </c>
      <c r="G853">
        <v>-44.099068295111699</v>
      </c>
      <c r="H853">
        <v>-8.7454619311054405</v>
      </c>
      <c r="I853">
        <v>-27.908316156862899</v>
      </c>
      <c r="J853">
        <v>6.6222222395517099</v>
      </c>
      <c r="M853">
        <v>59.732969212527799</v>
      </c>
      <c r="O853">
        <v>34.279685401879902</v>
      </c>
      <c r="P853">
        <v>15.001103022281001</v>
      </c>
    </row>
    <row r="854" spans="1:17" hidden="1" x14ac:dyDescent="0.3">
      <c r="A854" t="s">
        <v>1853</v>
      </c>
      <c r="B854" t="s">
        <v>1854</v>
      </c>
      <c r="C854" t="s">
        <v>3172</v>
      </c>
      <c r="D854" t="s">
        <v>366</v>
      </c>
      <c r="E854">
        <v>4213.1005876899999</v>
      </c>
      <c r="F854">
        <v>285</v>
      </c>
      <c r="G854">
        <v>117.651086312185</v>
      </c>
      <c r="H854">
        <v>7.5414806494836002</v>
      </c>
      <c r="I854">
        <v>84.323045818361393</v>
      </c>
      <c r="J854">
        <v>1.6440049903087901</v>
      </c>
      <c r="K854">
        <v>261.909112873992</v>
      </c>
      <c r="L854">
        <v>199.160609925317</v>
      </c>
      <c r="M854">
        <v>64.312060796264902</v>
      </c>
      <c r="N854">
        <v>0.193332874616615</v>
      </c>
      <c r="O854">
        <v>18.491228070175399</v>
      </c>
      <c r="P854">
        <v>200</v>
      </c>
      <c r="Q854">
        <v>0.12968363128003099</v>
      </c>
    </row>
    <row r="855" spans="1:17" x14ac:dyDescent="0.3">
      <c r="A855" t="s">
        <v>1855</v>
      </c>
      <c r="B855" t="s">
        <v>1856</v>
      </c>
      <c r="C855" t="s">
        <v>3169</v>
      </c>
      <c r="D855" t="s">
        <v>1462</v>
      </c>
      <c r="E855">
        <v>4209.4831129419999</v>
      </c>
      <c r="F855">
        <v>78.069999999999993</v>
      </c>
      <c r="G855">
        <v>44.286831519359403</v>
      </c>
      <c r="H855">
        <v>-0.99238444551222404</v>
      </c>
      <c r="I855">
        <v>-9.86959811408388</v>
      </c>
      <c r="J855">
        <v>2.9554337114021698</v>
      </c>
      <c r="K855">
        <v>80.689361139353906</v>
      </c>
      <c r="L855">
        <v>77.632121011745298</v>
      </c>
      <c r="M855">
        <v>52.985151987346498</v>
      </c>
      <c r="N855">
        <v>0.27131977778656302</v>
      </c>
      <c r="O855">
        <v>32.253106186755403</v>
      </c>
      <c r="P855">
        <v>72.149944873208298</v>
      </c>
      <c r="Q855">
        <v>0.15928690066121201</v>
      </c>
    </row>
    <row r="856" spans="1:17" hidden="1" x14ac:dyDescent="0.3">
      <c r="A856" t="s">
        <v>1857</v>
      </c>
      <c r="B856" t="s">
        <v>1858</v>
      </c>
      <c r="C856" t="s">
        <v>3172</v>
      </c>
      <c r="D856" t="s">
        <v>114</v>
      </c>
      <c r="E856">
        <v>4186.6938346400002</v>
      </c>
      <c r="F856">
        <v>1270.9000000000001</v>
      </c>
      <c r="G856">
        <v>457.88494056899202</v>
      </c>
      <c r="H856">
        <v>-10.138101701304199</v>
      </c>
      <c r="I856">
        <v>174.577648310629</v>
      </c>
      <c r="J856">
        <v>10.061151544821801</v>
      </c>
      <c r="K856">
        <v>1193.46191948559</v>
      </c>
      <c r="L856">
        <v>826.38679705292896</v>
      </c>
      <c r="M856">
        <v>51.647345864425702</v>
      </c>
      <c r="N856">
        <v>1.1538348227778901</v>
      </c>
      <c r="O856">
        <v>16.767644976001201</v>
      </c>
      <c r="P856">
        <v>505.33460347701799</v>
      </c>
      <c r="Q856">
        <v>0.16688488468701601</v>
      </c>
    </row>
    <row r="857" spans="1:17" x14ac:dyDescent="0.3">
      <c r="A857" t="s">
        <v>1859</v>
      </c>
      <c r="B857" t="s">
        <v>1860</v>
      </c>
      <c r="C857" t="s">
        <v>3157</v>
      </c>
      <c r="D857" t="s">
        <v>54</v>
      </c>
      <c r="E857">
        <v>4183.0888588400003</v>
      </c>
      <c r="F857">
        <v>46.84</v>
      </c>
      <c r="G857">
        <v>-3.66226073205836</v>
      </c>
      <c r="H857">
        <v>-17.284404272562</v>
      </c>
      <c r="I857">
        <v>-34.037691740020001</v>
      </c>
      <c r="J857">
        <v>-0.61514383215608903</v>
      </c>
      <c r="K857">
        <v>53.587961883793703</v>
      </c>
      <c r="L857">
        <v>59.051514439518897</v>
      </c>
      <c r="M857">
        <v>47.769095106944903</v>
      </c>
      <c r="N857">
        <v>0.94714935398332101</v>
      </c>
      <c r="O857">
        <v>112.702818104184</v>
      </c>
      <c r="P857">
        <v>27.196198234894698</v>
      </c>
      <c r="Q857">
        <v>1.5035089517E-3</v>
      </c>
    </row>
    <row r="858" spans="1:17" hidden="1" x14ac:dyDescent="0.3">
      <c r="A858" t="s">
        <v>1861</v>
      </c>
      <c r="B858" t="s">
        <v>1862</v>
      </c>
      <c r="C858" t="s">
        <v>3172</v>
      </c>
      <c r="D858" t="s">
        <v>102</v>
      </c>
      <c r="E858">
        <v>4134.4465499999997</v>
      </c>
      <c r="F858">
        <v>613.75</v>
      </c>
      <c r="G858">
        <v>246.56133072046401</v>
      </c>
      <c r="H858">
        <v>33.168802893102097</v>
      </c>
      <c r="I858">
        <v>14.737871562474499</v>
      </c>
      <c r="J858">
        <v>8.9025539780051499</v>
      </c>
      <c r="K858">
        <v>508.06463228454498</v>
      </c>
      <c r="L858">
        <v>407.00325813342602</v>
      </c>
      <c r="M858">
        <v>69.306432139151099</v>
      </c>
      <c r="N858">
        <v>1.1555563174897301</v>
      </c>
      <c r="O858">
        <v>7.0468431771893902</v>
      </c>
      <c r="P858">
        <v>282.00207468879597</v>
      </c>
      <c r="Q858">
        <v>0.24563241008462799</v>
      </c>
    </row>
    <row r="859" spans="1:17" hidden="1" x14ac:dyDescent="0.3">
      <c r="A859" t="s">
        <v>1863</v>
      </c>
      <c r="B859" t="s">
        <v>1864</v>
      </c>
      <c r="C859" t="s">
        <v>3172</v>
      </c>
      <c r="D859" t="s">
        <v>467</v>
      </c>
      <c r="E859">
        <v>4123.3325000000004</v>
      </c>
      <c r="F859">
        <v>651.04999999999995</v>
      </c>
      <c r="G859">
        <v>199.370847387347</v>
      </c>
      <c r="H859">
        <v>21.852370915262998</v>
      </c>
      <c r="I859">
        <v>215.23930544319799</v>
      </c>
      <c r="J859">
        <v>6.1795559276330403</v>
      </c>
      <c r="K859">
        <v>495.94567357495799</v>
      </c>
      <c r="L859">
        <v>339.06587389546399</v>
      </c>
      <c r="M859">
        <v>70.263665372998005</v>
      </c>
      <c r="N859">
        <v>0.62831191587836599</v>
      </c>
      <c r="O859">
        <v>2.4729283465171701</v>
      </c>
      <c r="P859">
        <v>267.82485875706197</v>
      </c>
      <c r="Q859">
        <v>0.134337400274123</v>
      </c>
    </row>
    <row r="860" spans="1:17" x14ac:dyDescent="0.3">
      <c r="A860" t="s">
        <v>1865</v>
      </c>
      <c r="B860" t="s">
        <v>1866</v>
      </c>
      <c r="C860" t="s">
        <v>3173</v>
      </c>
      <c r="D860" t="s">
        <v>111</v>
      </c>
      <c r="E860">
        <v>4122.04770783</v>
      </c>
      <c r="F860">
        <v>235.15</v>
      </c>
      <c r="G860">
        <v>38.319745456952703</v>
      </c>
      <c r="H860">
        <v>-4.3452326591423898</v>
      </c>
      <c r="I860">
        <v>-24.940779074187201</v>
      </c>
      <c r="J860">
        <v>1.77658191436792</v>
      </c>
      <c r="K860">
        <v>253.43092392653401</v>
      </c>
      <c r="L860">
        <v>250.10386475919199</v>
      </c>
      <c r="M860">
        <v>52.850476266201298</v>
      </c>
      <c r="N860">
        <v>0.65358549069435501</v>
      </c>
      <c r="O860">
        <v>36.274718264937199</v>
      </c>
      <c r="P860">
        <v>63.981868898186796</v>
      </c>
      <c r="Q860">
        <v>7.4648084996090006E-2</v>
      </c>
    </row>
    <row r="861" spans="1:17" hidden="1" x14ac:dyDescent="0.3">
      <c r="A861" t="s">
        <v>1867</v>
      </c>
      <c r="B861" t="s">
        <v>1868</v>
      </c>
      <c r="C861" t="s">
        <v>3172</v>
      </c>
      <c r="D861" t="s">
        <v>1034</v>
      </c>
      <c r="E861">
        <v>4120.0136068800002</v>
      </c>
      <c r="F861">
        <v>171.13</v>
      </c>
      <c r="G861">
        <v>39.0387991073978</v>
      </c>
      <c r="H861">
        <v>-10.3288696213208</v>
      </c>
      <c r="I861">
        <v>47.3510016785673</v>
      </c>
      <c r="J861">
        <v>0.88361143787002305</v>
      </c>
      <c r="K861">
        <v>174.17776301705101</v>
      </c>
      <c r="L861">
        <v>151.71108576722</v>
      </c>
      <c r="M861">
        <v>43.642237295710601</v>
      </c>
      <c r="N861">
        <v>0.70303538673505805</v>
      </c>
      <c r="O861">
        <v>30.777771284987999</v>
      </c>
      <c r="P861">
        <v>98.872748402091801</v>
      </c>
    </row>
    <row r="862" spans="1:17" hidden="1" x14ac:dyDescent="0.3">
      <c r="A862" t="s">
        <v>1869</v>
      </c>
      <c r="B862" t="s">
        <v>1870</v>
      </c>
      <c r="C862" t="s">
        <v>3172</v>
      </c>
      <c r="D862" t="s">
        <v>1871</v>
      </c>
      <c r="E862">
        <v>4109.0254781760004</v>
      </c>
      <c r="F862">
        <v>134.49</v>
      </c>
      <c r="G862">
        <v>4.5593133223554601</v>
      </c>
      <c r="H862">
        <v>-0.42453633419076398</v>
      </c>
      <c r="I862">
        <v>26.254418713000501</v>
      </c>
      <c r="J862">
        <v>2.5464879982517301</v>
      </c>
      <c r="K862">
        <v>140.10345635753799</v>
      </c>
      <c r="L862">
        <v>126.39997948778399</v>
      </c>
      <c r="M862">
        <v>47.586973297856197</v>
      </c>
      <c r="N862">
        <v>0.53286518751716405</v>
      </c>
      <c r="O862">
        <v>22.603911071455101</v>
      </c>
      <c r="P862">
        <v>59.916765755053497</v>
      </c>
      <c r="Q862">
        <v>6.1583519009286998E-2</v>
      </c>
    </row>
    <row r="863" spans="1:17" x14ac:dyDescent="0.3">
      <c r="A863" t="s">
        <v>1872</v>
      </c>
      <c r="B863" t="s">
        <v>1873</v>
      </c>
      <c r="C863" t="s">
        <v>3167</v>
      </c>
      <c r="D863" t="s">
        <v>117</v>
      </c>
      <c r="E863">
        <v>4087.4593295549998</v>
      </c>
      <c r="F863">
        <v>206.3</v>
      </c>
      <c r="G863">
        <v>-31.7888495360558</v>
      </c>
      <c r="H863">
        <v>-3.9356633086597999</v>
      </c>
      <c r="I863">
        <v>-17.664061135291401</v>
      </c>
      <c r="J863">
        <v>2.3823034119526798</v>
      </c>
      <c r="K863">
        <v>213.06968826317299</v>
      </c>
      <c r="L863">
        <v>217.334511478509</v>
      </c>
      <c r="M863">
        <v>56.504828270481802</v>
      </c>
      <c r="N863">
        <v>0.35882395702014802</v>
      </c>
      <c r="O863">
        <v>34.7552108579738</v>
      </c>
      <c r="P863">
        <v>23.606950269622502</v>
      </c>
      <c r="Q863">
        <v>5.9611299245079997E-2</v>
      </c>
    </row>
    <row r="864" spans="1:17" hidden="1" x14ac:dyDescent="0.3">
      <c r="A864" t="s">
        <v>1874</v>
      </c>
      <c r="B864" t="s">
        <v>1875</v>
      </c>
      <c r="C864" t="s">
        <v>3172</v>
      </c>
      <c r="D864" t="s">
        <v>1056</v>
      </c>
      <c r="E864">
        <v>4060.8879999999999</v>
      </c>
      <c r="F864">
        <v>118</v>
      </c>
      <c r="G864">
        <v>-22.971714532290001</v>
      </c>
      <c r="K864">
        <v>104.378999999999</v>
      </c>
      <c r="M864">
        <v>99.990560428137201</v>
      </c>
      <c r="N864">
        <v>1</v>
      </c>
      <c r="O864">
        <v>0</v>
      </c>
      <c r="P864">
        <v>5.3571428571428603</v>
      </c>
    </row>
    <row r="865" spans="1:17" x14ac:dyDescent="0.3">
      <c r="A865" t="s">
        <v>1876</v>
      </c>
      <c r="B865" t="s">
        <v>1877</v>
      </c>
      <c r="C865" t="s">
        <v>3169</v>
      </c>
      <c r="D865" t="s">
        <v>276</v>
      </c>
      <c r="E865">
        <v>4051.8291866680001</v>
      </c>
      <c r="F865">
        <v>187.11</v>
      </c>
      <c r="G865">
        <v>-3.0773929248129499</v>
      </c>
      <c r="H865">
        <v>-4.92741140513058</v>
      </c>
      <c r="I865">
        <v>-7.96238135677903</v>
      </c>
      <c r="J865">
        <v>-0.391653411173985</v>
      </c>
      <c r="K865">
        <v>194.33778553686</v>
      </c>
      <c r="L865">
        <v>190.557955455751</v>
      </c>
      <c r="M865">
        <v>42.781587524363196</v>
      </c>
      <c r="N865">
        <v>0.580120893503974</v>
      </c>
      <c r="O865">
        <v>27.117738228849301</v>
      </c>
      <c r="P865">
        <v>27.720136518771302</v>
      </c>
    </row>
    <row r="866" spans="1:17" hidden="1" x14ac:dyDescent="0.3">
      <c r="A866" t="s">
        <v>1878</v>
      </c>
      <c r="B866" t="s">
        <v>1879</v>
      </c>
      <c r="C866" t="s">
        <v>3172</v>
      </c>
      <c r="D866" t="s">
        <v>512</v>
      </c>
      <c r="E866">
        <v>4047.66206564</v>
      </c>
      <c r="F866">
        <v>4683.6499999999996</v>
      </c>
      <c r="G866">
        <v>4.4886850551209498</v>
      </c>
      <c r="H866">
        <v>8.5038751426191599</v>
      </c>
      <c r="I866">
        <v>33.215401361839</v>
      </c>
      <c r="J866">
        <v>3.2219948953962998</v>
      </c>
      <c r="K866">
        <v>4434.48985604263</v>
      </c>
      <c r="L866">
        <v>3958.5454982934298</v>
      </c>
      <c r="M866">
        <v>65.713095004146894</v>
      </c>
      <c r="N866">
        <v>0.98328388033416003</v>
      </c>
      <c r="O866">
        <v>4.3491721200346003</v>
      </c>
      <c r="P866">
        <v>56.309237751969</v>
      </c>
      <c r="Q866">
        <v>5.0485232277194002E-2</v>
      </c>
    </row>
    <row r="867" spans="1:17" x14ac:dyDescent="0.3">
      <c r="A867" t="s">
        <v>1880</v>
      </c>
      <c r="B867" t="s">
        <v>1881</v>
      </c>
      <c r="C867" t="s">
        <v>3171</v>
      </c>
      <c r="D867" t="s">
        <v>294</v>
      </c>
      <c r="E867">
        <v>4026.543075</v>
      </c>
      <c r="F867">
        <v>1299.2</v>
      </c>
      <c r="G867">
        <v>58.806972395432503</v>
      </c>
      <c r="H867">
        <v>-1.2685510407451901</v>
      </c>
      <c r="I867">
        <v>57.452618267247203</v>
      </c>
      <c r="J867">
        <v>7.8740228879333198</v>
      </c>
      <c r="K867">
        <v>1269.3844243193601</v>
      </c>
      <c r="L867">
        <v>1064.5635272589</v>
      </c>
      <c r="M867">
        <v>60.592901539396699</v>
      </c>
      <c r="N867">
        <v>0.51445903926525705</v>
      </c>
      <c r="O867">
        <v>19.2233682266009</v>
      </c>
      <c r="P867">
        <v>91.467098961019801</v>
      </c>
      <c r="Q867">
        <v>3.0429360169522E-2</v>
      </c>
    </row>
    <row r="868" spans="1:17" hidden="1" x14ac:dyDescent="0.3">
      <c r="A868" t="s">
        <v>1882</v>
      </c>
      <c r="B868" t="s">
        <v>1883</v>
      </c>
      <c r="C868" t="s">
        <v>3172</v>
      </c>
      <c r="D868" t="s">
        <v>243</v>
      </c>
      <c r="E868">
        <v>3973.5661850000001</v>
      </c>
      <c r="F868">
        <v>461.6</v>
      </c>
      <c r="G868">
        <v>121.81950134174799</v>
      </c>
      <c r="H868">
        <v>4.1421362419477799</v>
      </c>
      <c r="I868">
        <v>83.668088684083401</v>
      </c>
      <c r="J868">
        <v>2.54370938433336</v>
      </c>
      <c r="K868">
        <v>411.68871787692302</v>
      </c>
      <c r="L868">
        <v>310.75784262855097</v>
      </c>
      <c r="M868">
        <v>58.749286206843401</v>
      </c>
      <c r="N868">
        <v>0.66263757964342596</v>
      </c>
      <c r="O868">
        <v>4.8526863084922001</v>
      </c>
      <c r="P868">
        <v>198.77022653721599</v>
      </c>
      <c r="Q868">
        <v>0.17299077269796101</v>
      </c>
    </row>
    <row r="869" spans="1:17" hidden="1" x14ac:dyDescent="0.3">
      <c r="A869" t="s">
        <v>1884</v>
      </c>
      <c r="B869" t="s">
        <v>1885</v>
      </c>
      <c r="C869" t="s">
        <v>3172</v>
      </c>
      <c r="D869" t="s">
        <v>91</v>
      </c>
      <c r="E869">
        <v>3970.1086603499998</v>
      </c>
      <c r="F869">
        <v>353.6</v>
      </c>
      <c r="G869">
        <v>152.09475419029499</v>
      </c>
      <c r="H869">
        <v>9.7388729584630198</v>
      </c>
      <c r="I869">
        <v>105.473719644667</v>
      </c>
      <c r="J869">
        <v>4.4489452118290398</v>
      </c>
      <c r="K869">
        <v>337.20851859699297</v>
      </c>
      <c r="L869">
        <v>248.63508363073299</v>
      </c>
      <c r="M869">
        <v>59.5486221413667</v>
      </c>
      <c r="N869">
        <v>0.32935312122128302</v>
      </c>
      <c r="O869">
        <v>14.5927601809954</v>
      </c>
      <c r="P869">
        <v>178.096736138419</v>
      </c>
      <c r="Q869">
        <v>7.9466209668142995E-2</v>
      </c>
    </row>
    <row r="870" spans="1:17" hidden="1" x14ac:dyDescent="0.3">
      <c r="A870" t="s">
        <v>1886</v>
      </c>
      <c r="B870" t="s">
        <v>1887</v>
      </c>
      <c r="C870" t="s">
        <v>3172</v>
      </c>
      <c r="D870" t="s">
        <v>54</v>
      </c>
      <c r="E870">
        <v>3962.6290703999998</v>
      </c>
      <c r="F870">
        <v>282.35000000000002</v>
      </c>
      <c r="G870">
        <v>38.135750766202598</v>
      </c>
      <c r="H870">
        <v>-2.1506324170934801</v>
      </c>
      <c r="I870">
        <v>11.9513843165625</v>
      </c>
      <c r="J870">
        <v>5.8003055256031697</v>
      </c>
      <c r="K870">
        <v>276.38708293008602</v>
      </c>
      <c r="L870">
        <v>245.69031436207101</v>
      </c>
      <c r="M870">
        <v>69.688593669652604</v>
      </c>
      <c r="N870">
        <v>0.34552681999125201</v>
      </c>
      <c r="O870">
        <v>21.480432087834199</v>
      </c>
      <c r="P870">
        <v>76.46875</v>
      </c>
      <c r="Q870">
        <v>1.3842393524602E-2</v>
      </c>
    </row>
    <row r="871" spans="1:17" x14ac:dyDescent="0.3">
      <c r="A871" t="s">
        <v>1888</v>
      </c>
      <c r="B871" t="s">
        <v>1889</v>
      </c>
      <c r="C871" t="s">
        <v>3168</v>
      </c>
      <c r="D871" t="s">
        <v>46</v>
      </c>
      <c r="E871">
        <v>3955.9314248999999</v>
      </c>
      <c r="F871">
        <v>2252.4</v>
      </c>
      <c r="G871">
        <v>6.5973188228519399</v>
      </c>
      <c r="H871">
        <v>10.3253563163161</v>
      </c>
      <c r="I871">
        <v>37.550730819754598</v>
      </c>
      <c r="J871">
        <v>2.0931351983985702</v>
      </c>
      <c r="K871">
        <v>2177.2422478820699</v>
      </c>
      <c r="L871">
        <v>1904.18348509049</v>
      </c>
      <c r="M871">
        <v>56.757639435988501</v>
      </c>
      <c r="N871">
        <v>0.61982802305474105</v>
      </c>
      <c r="O871">
        <v>21.426034452139898</v>
      </c>
      <c r="P871">
        <v>59.292786421499201</v>
      </c>
      <c r="Q871">
        <v>8.5157417188315002E-2</v>
      </c>
    </row>
    <row r="872" spans="1:17" hidden="1" x14ac:dyDescent="0.3">
      <c r="A872" t="s">
        <v>1890</v>
      </c>
      <c r="B872" t="s">
        <v>1891</v>
      </c>
      <c r="C872" t="s">
        <v>3172</v>
      </c>
      <c r="D872" t="s">
        <v>91</v>
      </c>
      <c r="E872">
        <v>3917.1157807999998</v>
      </c>
      <c r="F872">
        <v>1735.65</v>
      </c>
      <c r="G872">
        <v>161.62054476531199</v>
      </c>
      <c r="H872">
        <v>8.6907197792652706</v>
      </c>
      <c r="I872">
        <v>36.048076988158201</v>
      </c>
      <c r="J872">
        <v>-4.1513280271576498</v>
      </c>
      <c r="K872">
        <v>1664.3532347304299</v>
      </c>
      <c r="L872">
        <v>1281.6157896140001</v>
      </c>
      <c r="M872">
        <v>40.3236142435426</v>
      </c>
      <c r="N872">
        <v>0.54850746256360405</v>
      </c>
      <c r="O872">
        <v>11.0246881571745</v>
      </c>
      <c r="P872">
        <v>221.416666666666</v>
      </c>
      <c r="Q872">
        <v>0.17829433759976401</v>
      </c>
    </row>
    <row r="873" spans="1:17" hidden="1" x14ac:dyDescent="0.3">
      <c r="A873" t="s">
        <v>1892</v>
      </c>
      <c r="B873" t="s">
        <v>1893</v>
      </c>
      <c r="C873" t="s">
        <v>3172</v>
      </c>
      <c r="D873" t="s">
        <v>46</v>
      </c>
      <c r="E873">
        <v>3904.4733000000001</v>
      </c>
      <c r="F873">
        <v>306.35000000000002</v>
      </c>
      <c r="G873">
        <v>30.182812855179002</v>
      </c>
      <c r="H873">
        <v>19.7932966184202</v>
      </c>
      <c r="I873">
        <v>92.051364486708295</v>
      </c>
      <c r="J873">
        <v>8.3408321684859192</v>
      </c>
      <c r="K873">
        <v>271.58773047133502</v>
      </c>
      <c r="L873">
        <v>228.58950034091001</v>
      </c>
      <c r="M873">
        <v>66.749924003781899</v>
      </c>
      <c r="N873">
        <v>0.70943114672176499</v>
      </c>
      <c r="O873">
        <v>9.6784723355638906</v>
      </c>
      <c r="P873">
        <v>117.269503546099</v>
      </c>
    </row>
    <row r="874" spans="1:17" hidden="1" x14ac:dyDescent="0.3">
      <c r="A874" t="s">
        <v>1894</v>
      </c>
      <c r="B874" t="s">
        <v>1895</v>
      </c>
      <c r="C874" t="s">
        <v>3172</v>
      </c>
      <c r="D874" t="s">
        <v>467</v>
      </c>
      <c r="E874">
        <v>3901.4904623500001</v>
      </c>
      <c r="F874">
        <v>641.45000000000005</v>
      </c>
      <c r="G874">
        <v>-39.825516395581701</v>
      </c>
      <c r="H874">
        <v>-0.883068318886294</v>
      </c>
      <c r="I874">
        <v>-12.2635399349781</v>
      </c>
      <c r="J874">
        <v>2.0777627091989301</v>
      </c>
      <c r="K874">
        <v>642.61017517570701</v>
      </c>
      <c r="L874">
        <v>666.37358764752901</v>
      </c>
      <c r="M874">
        <v>51.316809118778203</v>
      </c>
      <c r="N874">
        <v>1.13934858010125</v>
      </c>
      <c r="O874">
        <v>27.515784550627401</v>
      </c>
      <c r="P874">
        <v>9.3971177624285893</v>
      </c>
      <c r="Q874">
        <v>0.110567604623865</v>
      </c>
    </row>
    <row r="875" spans="1:17" x14ac:dyDescent="0.3">
      <c r="A875" t="s">
        <v>1896</v>
      </c>
      <c r="B875" t="s">
        <v>1897</v>
      </c>
      <c r="C875" t="s">
        <v>3167</v>
      </c>
      <c r="D875" t="s">
        <v>125</v>
      </c>
      <c r="E875">
        <v>3899.5965245699899</v>
      </c>
      <c r="F875">
        <v>707.6</v>
      </c>
      <c r="G875">
        <v>18.6155399417387</v>
      </c>
      <c r="H875">
        <v>9.2930522411604706</v>
      </c>
      <c r="I875">
        <v>28.9329884386419</v>
      </c>
      <c r="J875">
        <v>-0.53170450300885397</v>
      </c>
      <c r="K875">
        <v>575.72663469320003</v>
      </c>
      <c r="L875">
        <v>537.06862281066401</v>
      </c>
      <c r="M875">
        <v>51.859988941364101</v>
      </c>
      <c r="N875">
        <v>1.88532435138364</v>
      </c>
      <c r="O875">
        <v>0</v>
      </c>
      <c r="P875">
        <v>66.4941176470588</v>
      </c>
    </row>
    <row r="876" spans="1:17" hidden="1" x14ac:dyDescent="0.3">
      <c r="A876" t="s">
        <v>1898</v>
      </c>
      <c r="B876" t="s">
        <v>1899</v>
      </c>
      <c r="C876" t="s">
        <v>3172</v>
      </c>
      <c r="D876" t="s">
        <v>405</v>
      </c>
      <c r="E876">
        <v>3898.4570858459902</v>
      </c>
      <c r="F876">
        <v>103.64</v>
      </c>
      <c r="G876">
        <v>-50.799239272593603</v>
      </c>
      <c r="H876">
        <v>-6.84150234690145</v>
      </c>
      <c r="I876">
        <v>-25.6593769038126</v>
      </c>
      <c r="J876">
        <v>1.3001502272988199</v>
      </c>
      <c r="K876">
        <v>112.03428953529099</v>
      </c>
      <c r="L876">
        <v>121.72900101557499</v>
      </c>
      <c r="M876">
        <v>45.565174731013897</v>
      </c>
      <c r="N876">
        <v>0.70530455622507104</v>
      </c>
      <c r="O876">
        <v>48.2053261289077</v>
      </c>
      <c r="P876">
        <v>3.9310068190934602</v>
      </c>
    </row>
    <row r="877" spans="1:17" x14ac:dyDescent="0.3">
      <c r="A877" t="s">
        <v>1900</v>
      </c>
      <c r="B877" t="s">
        <v>1901</v>
      </c>
      <c r="C877" t="s">
        <v>3164</v>
      </c>
      <c r="D877" t="s">
        <v>117</v>
      </c>
      <c r="E877">
        <v>3875.9796681359999</v>
      </c>
      <c r="F877">
        <v>213.86</v>
      </c>
      <c r="G877">
        <v>-4.6509464852161697</v>
      </c>
      <c r="H877">
        <v>-3.2658017317271502</v>
      </c>
      <c r="I877">
        <v>-5.1161711493444404</v>
      </c>
      <c r="J877">
        <v>5.0907380794401798</v>
      </c>
      <c r="K877">
        <v>216.351642023522</v>
      </c>
      <c r="L877">
        <v>214.844670809235</v>
      </c>
      <c r="M877">
        <v>62.491007460515</v>
      </c>
      <c r="N877">
        <v>0.53272398233916496</v>
      </c>
      <c r="O877">
        <v>28.565416627700301</v>
      </c>
      <c r="P877">
        <v>23.440115440115399</v>
      </c>
      <c r="Q877">
        <v>9.3861263069452999E-2</v>
      </c>
    </row>
    <row r="878" spans="1:17" x14ac:dyDescent="0.3">
      <c r="A878" t="s">
        <v>1902</v>
      </c>
      <c r="B878" t="s">
        <v>1903</v>
      </c>
      <c r="C878" t="s">
        <v>3157</v>
      </c>
      <c r="D878" t="s">
        <v>515</v>
      </c>
      <c r="E878">
        <v>3860.4647474799999</v>
      </c>
      <c r="F878">
        <v>67.709999999999994</v>
      </c>
      <c r="G878">
        <v>43.110838986489497</v>
      </c>
      <c r="H878">
        <v>31.5556795826265</v>
      </c>
      <c r="I878">
        <v>27.869522031419798</v>
      </c>
      <c r="J878">
        <v>15.114213155897</v>
      </c>
      <c r="K878">
        <v>57.8637087709551</v>
      </c>
      <c r="L878">
        <v>51.280535472503097</v>
      </c>
      <c r="M878">
        <v>74.083827750601799</v>
      </c>
      <c r="N878">
        <v>0.82777404540741095</v>
      </c>
      <c r="O878">
        <v>3.9580564170728301</v>
      </c>
      <c r="P878">
        <v>103.63909774436</v>
      </c>
      <c r="Q878">
        <v>-2.8186773447317001E-2</v>
      </c>
    </row>
    <row r="879" spans="1:17" x14ac:dyDescent="0.3">
      <c r="A879" t="s">
        <v>1904</v>
      </c>
      <c r="B879" t="s">
        <v>1905</v>
      </c>
      <c r="C879" t="s">
        <v>3164</v>
      </c>
      <c r="D879" t="s">
        <v>117</v>
      </c>
      <c r="E879">
        <v>3859.0674316499999</v>
      </c>
      <c r="F879">
        <v>722.4</v>
      </c>
      <c r="G879">
        <v>39.822480490444498</v>
      </c>
      <c r="H879">
        <v>3.62226073498941</v>
      </c>
      <c r="I879">
        <v>-5.26823001425036</v>
      </c>
      <c r="J879">
        <v>5.9956005612473398</v>
      </c>
      <c r="K879">
        <v>683.68156958612803</v>
      </c>
      <c r="L879">
        <v>649.80077811799401</v>
      </c>
      <c r="M879">
        <v>67.031406486392399</v>
      </c>
      <c r="N879">
        <v>1.08649582423564</v>
      </c>
      <c r="O879">
        <v>21.816168327796198</v>
      </c>
      <c r="P879">
        <v>67.571329157967895</v>
      </c>
      <c r="Q879">
        <v>7.5427719235339002E-2</v>
      </c>
    </row>
    <row r="880" spans="1:17" x14ac:dyDescent="0.3">
      <c r="A880" t="s">
        <v>1906</v>
      </c>
      <c r="B880" t="s">
        <v>1907</v>
      </c>
      <c r="C880" t="s">
        <v>3167</v>
      </c>
      <c r="D880" t="s">
        <v>117</v>
      </c>
      <c r="E880">
        <v>3858.3293159999998</v>
      </c>
      <c r="F880">
        <v>627.1</v>
      </c>
      <c r="G880">
        <v>-3.51710850197184</v>
      </c>
      <c r="H880">
        <v>9.22288904673003</v>
      </c>
      <c r="I880">
        <v>4.1509672218568898</v>
      </c>
      <c r="J880">
        <v>3.4927727698160802</v>
      </c>
      <c r="K880">
        <v>634.01662727320797</v>
      </c>
      <c r="L880">
        <v>590.88204350258695</v>
      </c>
      <c r="M880">
        <v>59.1380748965706</v>
      </c>
      <c r="N880">
        <v>0.61395752259613801</v>
      </c>
      <c r="O880">
        <v>16.376973369478499</v>
      </c>
      <c r="P880">
        <v>36.326086956521699</v>
      </c>
      <c r="Q880">
        <v>0.11015489427561601</v>
      </c>
    </row>
    <row r="881" spans="1:17" x14ac:dyDescent="0.3">
      <c r="A881" t="s">
        <v>1908</v>
      </c>
      <c r="B881" t="s">
        <v>1909</v>
      </c>
      <c r="C881" t="s">
        <v>3156</v>
      </c>
      <c r="D881" t="s">
        <v>257</v>
      </c>
      <c r="E881">
        <v>3842.6233234199999</v>
      </c>
      <c r="F881">
        <v>1409.95</v>
      </c>
      <c r="G881">
        <v>-1.2272242396719799</v>
      </c>
      <c r="H881">
        <v>3.6678408279093402</v>
      </c>
      <c r="I881">
        <v>-0.73135677453103298</v>
      </c>
      <c r="J881">
        <v>-0.61757258990055897</v>
      </c>
      <c r="K881">
        <v>1398.3081324797199</v>
      </c>
      <c r="L881">
        <v>1285.4494429873</v>
      </c>
      <c r="M881">
        <v>43.904584487656798</v>
      </c>
      <c r="N881">
        <v>2.18582214127626</v>
      </c>
      <c r="O881">
        <v>10.131564949111601</v>
      </c>
      <c r="P881">
        <v>49.660333297951297</v>
      </c>
      <c r="Q881">
        <v>9.074066672377E-2</v>
      </c>
    </row>
    <row r="882" spans="1:17" x14ac:dyDescent="0.3">
      <c r="A882" t="s">
        <v>1910</v>
      </c>
      <c r="B882" t="s">
        <v>1911</v>
      </c>
      <c r="C882" t="s">
        <v>3167</v>
      </c>
      <c r="D882" t="s">
        <v>117</v>
      </c>
      <c r="E882">
        <v>3840.4299341999999</v>
      </c>
      <c r="F882">
        <v>1903.9</v>
      </c>
      <c r="G882">
        <v>6.0126467814921902</v>
      </c>
      <c r="H882">
        <v>-9.2505606649169696</v>
      </c>
      <c r="I882">
        <v>-15.2292509264523</v>
      </c>
      <c r="J882">
        <v>0.80774396704680496</v>
      </c>
      <c r="K882">
        <v>2013.4050533708601</v>
      </c>
      <c r="L882">
        <v>1931.0124365411</v>
      </c>
      <c r="M882">
        <v>49.121571056224099</v>
      </c>
      <c r="N882">
        <v>0.42567113069777301</v>
      </c>
      <c r="O882">
        <v>28.701612479647</v>
      </c>
      <c r="P882">
        <v>47.5662687955355</v>
      </c>
      <c r="Q882">
        <v>0.25003844337992298</v>
      </c>
    </row>
    <row r="883" spans="1:17" x14ac:dyDescent="0.3">
      <c r="A883" t="s">
        <v>1912</v>
      </c>
      <c r="B883" t="s">
        <v>1913</v>
      </c>
      <c r="C883" t="s">
        <v>3167</v>
      </c>
      <c r="D883" t="s">
        <v>568</v>
      </c>
      <c r="E883">
        <v>3837.8193422849999</v>
      </c>
      <c r="F883">
        <v>341.2</v>
      </c>
      <c r="G883">
        <v>-3.8743227182820101</v>
      </c>
      <c r="H883">
        <v>8.2577854620637794</v>
      </c>
      <c r="I883">
        <v>-1.8634375652694299</v>
      </c>
      <c r="J883">
        <v>-2.7408392962828199</v>
      </c>
      <c r="K883">
        <v>330.58463997185601</v>
      </c>
      <c r="L883">
        <v>330.64334176286701</v>
      </c>
      <c r="M883">
        <v>64.1338281639662</v>
      </c>
      <c r="N883">
        <v>0.82308555551413598</v>
      </c>
      <c r="O883">
        <v>32.4443141852285</v>
      </c>
      <c r="P883">
        <v>45.006374840628901</v>
      </c>
      <c r="Q883">
        <v>1.4065606639682E-2</v>
      </c>
    </row>
    <row r="884" spans="1:17" x14ac:dyDescent="0.3">
      <c r="A884" t="s">
        <v>1914</v>
      </c>
      <c r="B884" t="s">
        <v>1915</v>
      </c>
      <c r="C884" t="s">
        <v>3157</v>
      </c>
      <c r="D884" t="s">
        <v>24</v>
      </c>
      <c r="E884">
        <v>3834.9899627999998</v>
      </c>
      <c r="F884">
        <v>121.64</v>
      </c>
      <c r="G884">
        <v>-17.097444679158201</v>
      </c>
      <c r="H884">
        <v>5.3427140763520802</v>
      </c>
      <c r="I884">
        <v>-17.593291655419399</v>
      </c>
      <c r="J884">
        <v>2.5394568103861599</v>
      </c>
      <c r="K884">
        <v>119.78253463848399</v>
      </c>
      <c r="L884">
        <v>124.32486347012301</v>
      </c>
      <c r="M884">
        <v>64.746355772653203</v>
      </c>
      <c r="N884">
        <v>1.5244913963086999</v>
      </c>
      <c r="O884">
        <v>34.3719171325221</v>
      </c>
      <c r="P884">
        <v>11.914619560217099</v>
      </c>
      <c r="Q884">
        <v>1.2542959328073E-2</v>
      </c>
    </row>
    <row r="885" spans="1:17" hidden="1" x14ac:dyDescent="0.3">
      <c r="A885" t="s">
        <v>1916</v>
      </c>
      <c r="B885" t="s">
        <v>1917</v>
      </c>
      <c r="C885" t="s">
        <v>3172</v>
      </c>
      <c r="D885" t="s">
        <v>986</v>
      </c>
      <c r="E885">
        <v>3826.8102458399999</v>
      </c>
      <c r="F885">
        <v>457.75</v>
      </c>
      <c r="G885">
        <v>-26.7395075029136</v>
      </c>
      <c r="H885">
        <v>-14.559975654415799</v>
      </c>
      <c r="I885">
        <v>10.793831131791601</v>
      </c>
      <c r="J885">
        <v>-0.30197503030004902</v>
      </c>
      <c r="K885">
        <v>477.19443796597801</v>
      </c>
      <c r="L885">
        <v>435.13461059908298</v>
      </c>
      <c r="M885">
        <v>50.301735296646399</v>
      </c>
      <c r="N885">
        <v>0.25612914291903299</v>
      </c>
      <c r="O885">
        <v>27.799016930638999</v>
      </c>
      <c r="P885">
        <v>35.408963171128498</v>
      </c>
      <c r="Q885">
        <v>1.2207722937157E-2</v>
      </c>
    </row>
    <row r="886" spans="1:17" hidden="1" x14ac:dyDescent="0.3">
      <c r="A886" t="s">
        <v>1918</v>
      </c>
      <c r="B886" t="s">
        <v>1919</v>
      </c>
      <c r="C886" t="s">
        <v>3172</v>
      </c>
      <c r="D886" t="s">
        <v>366</v>
      </c>
      <c r="E886">
        <v>3824.9543124449901</v>
      </c>
      <c r="F886">
        <v>1102.0999999999999</v>
      </c>
      <c r="G886">
        <v>79.737462320574494</v>
      </c>
      <c r="H886">
        <v>8.8457259942261608</v>
      </c>
      <c r="I886">
        <v>57.411346795737202</v>
      </c>
      <c r="J886">
        <v>11.156727346093399</v>
      </c>
      <c r="K886">
        <v>1043.4040848524501</v>
      </c>
      <c r="L886">
        <v>861.01963637770302</v>
      </c>
      <c r="M886">
        <v>69.484755518556796</v>
      </c>
      <c r="N886">
        <v>0.37343852944689399</v>
      </c>
      <c r="O886">
        <v>23.400780328463799</v>
      </c>
      <c r="P886">
        <v>109.64428381206</v>
      </c>
      <c r="Q886">
        <v>4.4958349457248997E-2</v>
      </c>
    </row>
    <row r="887" spans="1:17" hidden="1" x14ac:dyDescent="0.3">
      <c r="A887" t="s">
        <v>1920</v>
      </c>
      <c r="B887" t="s">
        <v>1921</v>
      </c>
      <c r="C887" t="s">
        <v>3172</v>
      </c>
      <c r="D887" t="s">
        <v>294</v>
      </c>
      <c r="E887">
        <v>3823.2119853949998</v>
      </c>
      <c r="F887">
        <v>3089.3</v>
      </c>
      <c r="G887">
        <v>9.7238146747153102</v>
      </c>
      <c r="H887">
        <v>-0.75579204493348595</v>
      </c>
      <c r="I887">
        <v>48.3878175794976</v>
      </c>
      <c r="J887">
        <v>5.2564545751249101</v>
      </c>
      <c r="K887">
        <v>3135.7643514811998</v>
      </c>
      <c r="L887">
        <v>2657.1578170677799</v>
      </c>
      <c r="M887">
        <v>54.744429514150802</v>
      </c>
      <c r="N887">
        <v>0.24857341898483701</v>
      </c>
      <c r="O887">
        <v>20.8833716375878</v>
      </c>
      <c r="P887">
        <v>104.772478706127</v>
      </c>
      <c r="Q887">
        <v>0.121897675531281</v>
      </c>
    </row>
    <row r="888" spans="1:17" hidden="1" x14ac:dyDescent="0.3">
      <c r="A888" t="s">
        <v>1922</v>
      </c>
      <c r="B888" t="s">
        <v>1923</v>
      </c>
      <c r="C888" t="s">
        <v>3172</v>
      </c>
      <c r="D888" t="s">
        <v>1617</v>
      </c>
      <c r="E888">
        <v>3822.84</v>
      </c>
      <c r="F888">
        <v>345.05</v>
      </c>
      <c r="G888">
        <v>-44.123756724853898</v>
      </c>
      <c r="H888">
        <v>1.97159955553262</v>
      </c>
      <c r="I888">
        <v>-1.21343365840899</v>
      </c>
      <c r="J888">
        <v>1.3189055555170699</v>
      </c>
      <c r="K888">
        <v>343.24563386822803</v>
      </c>
      <c r="L888">
        <v>344.22171156805803</v>
      </c>
      <c r="M888">
        <v>55.297495003880996</v>
      </c>
      <c r="N888">
        <v>0.29667694515076198</v>
      </c>
      <c r="O888">
        <v>33.792204028401599</v>
      </c>
      <c r="P888">
        <v>18.818870523415999</v>
      </c>
      <c r="Q888">
        <v>-2.1529155467373998E-2</v>
      </c>
    </row>
    <row r="889" spans="1:17" hidden="1" x14ac:dyDescent="0.3">
      <c r="A889" t="s">
        <v>1924</v>
      </c>
      <c r="B889" t="s">
        <v>1925</v>
      </c>
      <c r="C889" t="s">
        <v>3172</v>
      </c>
      <c r="D889" t="s">
        <v>199</v>
      </c>
      <c r="E889">
        <v>3802.69694764</v>
      </c>
      <c r="F889">
        <v>1210.6500000000001</v>
      </c>
      <c r="G889">
        <v>48.886483187976602</v>
      </c>
      <c r="H889">
        <v>29.6670310045638</v>
      </c>
      <c r="I889">
        <v>87.997090877651104</v>
      </c>
      <c r="J889">
        <v>2.6725919625122998</v>
      </c>
      <c r="K889">
        <v>1045.2375046943901</v>
      </c>
      <c r="L889">
        <v>852.227734287099</v>
      </c>
      <c r="M889">
        <v>67.132449064382499</v>
      </c>
      <c r="N889">
        <v>1.5030028124907899</v>
      </c>
      <c r="O889">
        <v>5.3937967207698199</v>
      </c>
      <c r="P889">
        <v>119.300787972104</v>
      </c>
      <c r="Q889">
        <v>0.106567115717562</v>
      </c>
    </row>
    <row r="890" spans="1:17" hidden="1" x14ac:dyDescent="0.3">
      <c r="A890" t="s">
        <v>1926</v>
      </c>
      <c r="B890" t="s">
        <v>1927</v>
      </c>
      <c r="C890" t="s">
        <v>3172</v>
      </c>
      <c r="D890" t="s">
        <v>264</v>
      </c>
      <c r="E890">
        <v>3796.3993292349901</v>
      </c>
      <c r="F890">
        <v>3739.65</v>
      </c>
      <c r="G890">
        <v>7.12120781161381</v>
      </c>
      <c r="H890">
        <v>-5.3392925492060197</v>
      </c>
      <c r="I890">
        <v>48.715533661302899</v>
      </c>
      <c r="J890">
        <v>-0.60575422503083398</v>
      </c>
      <c r="K890">
        <v>3845.7391037043899</v>
      </c>
      <c r="L890">
        <v>3351.7279686875399</v>
      </c>
      <c r="M890">
        <v>40.821271074533797</v>
      </c>
      <c r="N890">
        <v>0.15861789244687799</v>
      </c>
      <c r="O890">
        <v>20.332116641931702</v>
      </c>
      <c r="P890">
        <v>73.453153988868195</v>
      </c>
      <c r="Q890">
        <v>0.106651521340828</v>
      </c>
    </row>
    <row r="891" spans="1:17" hidden="1" x14ac:dyDescent="0.3">
      <c r="A891" t="s">
        <v>1928</v>
      </c>
      <c r="B891" t="s">
        <v>1929</v>
      </c>
      <c r="C891" t="s">
        <v>3172</v>
      </c>
      <c r="D891" t="s">
        <v>460</v>
      </c>
      <c r="E891">
        <v>3788.87795375</v>
      </c>
      <c r="F891">
        <v>286.85000000000002</v>
      </c>
      <c r="G891">
        <v>63.156144917160098</v>
      </c>
      <c r="H891">
        <v>4.3867323813332799</v>
      </c>
      <c r="I891">
        <v>42.6674951953459</v>
      </c>
      <c r="J891">
        <v>-2.2814033280150401</v>
      </c>
      <c r="K891">
        <v>271.53130832670598</v>
      </c>
      <c r="L891">
        <v>224.05282813661</v>
      </c>
      <c r="M891">
        <v>49.211288050743597</v>
      </c>
      <c r="N891">
        <v>0.46886413029256002</v>
      </c>
      <c r="O891">
        <v>6.2227645110684904</v>
      </c>
      <c r="P891">
        <v>103.007784854918</v>
      </c>
      <c r="Q891">
        <v>0.24264309444618301</v>
      </c>
    </row>
    <row r="892" spans="1:17" x14ac:dyDescent="0.3">
      <c r="A892" t="s">
        <v>1930</v>
      </c>
      <c r="B892" t="s">
        <v>1931</v>
      </c>
      <c r="C892" t="s">
        <v>3166</v>
      </c>
      <c r="D892" t="s">
        <v>433</v>
      </c>
      <c r="E892">
        <v>3784.6537721999998</v>
      </c>
      <c r="F892">
        <v>984.25</v>
      </c>
      <c r="G892">
        <v>-50.930582284204299</v>
      </c>
      <c r="H892">
        <v>-5.8773143236054004</v>
      </c>
      <c r="I892">
        <v>-14.5073923697705</v>
      </c>
      <c r="J892">
        <v>1.78424304493212</v>
      </c>
      <c r="K892">
        <v>1044.16883005409</v>
      </c>
      <c r="L892">
        <v>1146.55374932468</v>
      </c>
      <c r="M892">
        <v>45.739530719047799</v>
      </c>
      <c r="N892">
        <v>0.59823843708343005</v>
      </c>
      <c r="O892">
        <v>47.091694183388299</v>
      </c>
      <c r="P892">
        <v>2.2066458982346902</v>
      </c>
      <c r="Q892">
        <v>-0.126036192306859</v>
      </c>
    </row>
    <row r="893" spans="1:17" hidden="1" x14ac:dyDescent="0.3">
      <c r="A893" t="s">
        <v>1932</v>
      </c>
      <c r="B893" t="s">
        <v>1933</v>
      </c>
      <c r="C893" t="s">
        <v>3172</v>
      </c>
      <c r="D893" t="s">
        <v>136</v>
      </c>
      <c r="E893">
        <v>3778.1988270000002</v>
      </c>
      <c r="F893">
        <v>420.35</v>
      </c>
      <c r="G893">
        <v>-24.409558773714501</v>
      </c>
      <c r="H893">
        <v>1.76536465740601</v>
      </c>
      <c r="I893">
        <v>-13.799681827835499</v>
      </c>
      <c r="J893">
        <v>0.58847224522966701</v>
      </c>
      <c r="K893">
        <v>420.06100865629901</v>
      </c>
      <c r="L893">
        <v>422.29831883869002</v>
      </c>
      <c r="M893">
        <v>57.869351797199798</v>
      </c>
      <c r="N893">
        <v>4.7691585224197197E-2</v>
      </c>
      <c r="O893">
        <v>13.9526584988699</v>
      </c>
      <c r="P893">
        <v>7.0546288042786198</v>
      </c>
      <c r="Q893">
        <v>-1.9451378881673E-2</v>
      </c>
    </row>
    <row r="894" spans="1:17" x14ac:dyDescent="0.3">
      <c r="A894" t="s">
        <v>1934</v>
      </c>
      <c r="B894" t="s">
        <v>1935</v>
      </c>
      <c r="C894" t="s">
        <v>3174</v>
      </c>
      <c r="D894" t="s">
        <v>1431</v>
      </c>
      <c r="E894">
        <v>3761.4853106</v>
      </c>
      <c r="F894">
        <v>573.1</v>
      </c>
      <c r="G894">
        <v>-46.097484500628198</v>
      </c>
      <c r="H894">
        <v>-4.4478730779041697</v>
      </c>
      <c r="I894">
        <v>-20.3494319663616</v>
      </c>
      <c r="J894">
        <v>1.0268274579838299</v>
      </c>
      <c r="K894">
        <v>594.61777413793698</v>
      </c>
      <c r="L894">
        <v>621.46020608826905</v>
      </c>
      <c r="M894">
        <v>45.9805943017099</v>
      </c>
      <c r="N894">
        <v>0.60168098761728495</v>
      </c>
      <c r="O894">
        <v>42.2090385622055</v>
      </c>
      <c r="P894">
        <v>5.5627187327316401</v>
      </c>
      <c r="Q894">
        <v>9.2995774152531005E-2</v>
      </c>
    </row>
    <row r="895" spans="1:17" hidden="1" x14ac:dyDescent="0.3">
      <c r="A895" t="s">
        <v>1936</v>
      </c>
      <c r="B895" t="s">
        <v>1937</v>
      </c>
      <c r="C895" t="s">
        <v>3172</v>
      </c>
      <c r="D895" t="s">
        <v>515</v>
      </c>
      <c r="E895">
        <v>3755.53279736999</v>
      </c>
      <c r="F895">
        <v>478.95</v>
      </c>
      <c r="G895">
        <v>97.787018283394701</v>
      </c>
      <c r="H895">
        <v>28.415518110592799</v>
      </c>
      <c r="I895">
        <v>68.768888756075398</v>
      </c>
      <c r="J895">
        <v>10.5547498066224</v>
      </c>
      <c r="K895">
        <v>410.82346562469201</v>
      </c>
      <c r="L895">
        <v>332.73706928383501</v>
      </c>
      <c r="M895">
        <v>73.763038774911905</v>
      </c>
      <c r="N895">
        <v>0.575228234693269</v>
      </c>
      <c r="O895">
        <v>4.1862407349410198</v>
      </c>
      <c r="P895">
        <v>134.176751008434</v>
      </c>
      <c r="Q895">
        <v>0.162791789461807</v>
      </c>
    </row>
    <row r="896" spans="1:17" hidden="1" x14ac:dyDescent="0.3">
      <c r="A896" t="s">
        <v>1938</v>
      </c>
      <c r="B896" t="s">
        <v>1939</v>
      </c>
      <c r="C896" t="s">
        <v>3172</v>
      </c>
      <c r="D896" t="s">
        <v>472</v>
      </c>
      <c r="E896">
        <v>3744.6972917580001</v>
      </c>
      <c r="F896">
        <v>186.08</v>
      </c>
      <c r="G896">
        <v>58.0939314266558</v>
      </c>
      <c r="H896">
        <v>-1.3933402819901</v>
      </c>
      <c r="I896">
        <v>39.118858421453503</v>
      </c>
      <c r="J896">
        <v>2.19147304643896</v>
      </c>
      <c r="K896">
        <v>184.026405256099</v>
      </c>
      <c r="L896">
        <v>155.16296244554999</v>
      </c>
      <c r="M896">
        <v>49.999797391490802</v>
      </c>
      <c r="N896">
        <v>0.430949485372843</v>
      </c>
      <c r="O896">
        <v>13.3114789337918</v>
      </c>
      <c r="P896">
        <v>90.558115719406004</v>
      </c>
      <c r="Q896">
        <v>0.11457444361638</v>
      </c>
    </row>
    <row r="897" spans="1:17" hidden="1" x14ac:dyDescent="0.3">
      <c r="A897" t="s">
        <v>1940</v>
      </c>
      <c r="B897" t="s">
        <v>1941</v>
      </c>
      <c r="C897" t="s">
        <v>3172</v>
      </c>
      <c r="D897" t="s">
        <v>515</v>
      </c>
      <c r="E897">
        <v>3735.0347004720002</v>
      </c>
      <c r="F897">
        <v>129.08000000000001</v>
      </c>
      <c r="G897">
        <v>99.655915861046495</v>
      </c>
      <c r="H897">
        <v>-5.2775077208378498</v>
      </c>
      <c r="I897">
        <v>31.2908820827966</v>
      </c>
      <c r="J897">
        <v>4.6846784479422299</v>
      </c>
      <c r="K897">
        <v>129.16010644180301</v>
      </c>
      <c r="L897">
        <v>102.621791112606</v>
      </c>
      <c r="M897">
        <v>57.194369499828703</v>
      </c>
      <c r="N897">
        <v>0.170807078910508</v>
      </c>
      <c r="O897">
        <v>23.464730067933001</v>
      </c>
      <c r="P897">
        <v>134.249640456328</v>
      </c>
      <c r="Q897">
        <v>6.6336399535686999E-2</v>
      </c>
    </row>
    <row r="898" spans="1:17" hidden="1" x14ac:dyDescent="0.3">
      <c r="A898" t="s">
        <v>1942</v>
      </c>
      <c r="B898" t="s">
        <v>1943</v>
      </c>
      <c r="C898" t="s">
        <v>3172</v>
      </c>
      <c r="D898" t="s">
        <v>1056</v>
      </c>
      <c r="E898">
        <v>3730.8735000000001</v>
      </c>
      <c r="F898">
        <v>59.87</v>
      </c>
      <c r="G898">
        <v>-38.589135938083601</v>
      </c>
      <c r="H898">
        <v>-0.29393609201811799</v>
      </c>
      <c r="I898">
        <v>-19.240153254850501</v>
      </c>
      <c r="J898">
        <v>-1.7802662431662799</v>
      </c>
      <c r="K898">
        <v>62.044421293069902</v>
      </c>
      <c r="L898">
        <v>64.874361486311699</v>
      </c>
      <c r="M898">
        <v>80.428401478298795</v>
      </c>
      <c r="N898">
        <v>0.98491957063105195</v>
      </c>
      <c r="O898">
        <v>19.3419074661767</v>
      </c>
      <c r="P898">
        <v>0.94419153599729599</v>
      </c>
      <c r="Q898">
        <v>-6.679688381315E-3</v>
      </c>
    </row>
    <row r="899" spans="1:17" hidden="1" x14ac:dyDescent="0.3">
      <c r="A899" t="s">
        <v>1944</v>
      </c>
      <c r="B899" t="s">
        <v>1945</v>
      </c>
      <c r="C899" t="s">
        <v>3172</v>
      </c>
      <c r="D899" t="s">
        <v>746</v>
      </c>
      <c r="E899">
        <v>3724.7253936799998</v>
      </c>
      <c r="F899">
        <v>172.12</v>
      </c>
      <c r="G899">
        <v>15.6842144153966</v>
      </c>
      <c r="H899">
        <v>8.9005808552879593</v>
      </c>
      <c r="I899">
        <v>8.9989957972618697</v>
      </c>
      <c r="J899">
        <v>4.5547178024003703</v>
      </c>
      <c r="K899">
        <v>163.59080302300299</v>
      </c>
      <c r="L899">
        <v>153.02153659323</v>
      </c>
      <c r="M899">
        <v>58.331342908403499</v>
      </c>
      <c r="N899">
        <v>0.95568037999297695</v>
      </c>
      <c r="O899">
        <v>3.3581222402974502</v>
      </c>
      <c r="P899">
        <v>42.7079015007047</v>
      </c>
      <c r="Q899">
        <v>8.2626113561340003E-3</v>
      </c>
    </row>
    <row r="900" spans="1:17" hidden="1" x14ac:dyDescent="0.3">
      <c r="A900" t="s">
        <v>1946</v>
      </c>
      <c r="B900" t="s">
        <v>1947</v>
      </c>
      <c r="C900" t="s">
        <v>3172</v>
      </c>
      <c r="D900" t="s">
        <v>136</v>
      </c>
      <c r="E900">
        <v>3709.7768427599999</v>
      </c>
      <c r="F900">
        <v>283.14999999999998</v>
      </c>
      <c r="G900">
        <v>314.29639559869003</v>
      </c>
      <c r="H900">
        <v>1.64400522511131</v>
      </c>
      <c r="I900">
        <v>105.43520945958601</v>
      </c>
      <c r="J900">
        <v>2.4899540392192501</v>
      </c>
      <c r="K900">
        <v>269.04893157117198</v>
      </c>
      <c r="L900">
        <v>201.799531437474</v>
      </c>
      <c r="M900">
        <v>64.110284156167793</v>
      </c>
      <c r="N900">
        <v>0.53371891625031498</v>
      </c>
      <c r="O900">
        <v>21.596327035140401</v>
      </c>
      <c r="P900">
        <v>351.23505976095601</v>
      </c>
      <c r="Q900">
        <v>0.162630828407653</v>
      </c>
    </row>
    <row r="901" spans="1:17" x14ac:dyDescent="0.3">
      <c r="A901" t="s">
        <v>1948</v>
      </c>
      <c r="B901" t="s">
        <v>1949</v>
      </c>
      <c r="C901" t="s">
        <v>3167</v>
      </c>
      <c r="D901" t="s">
        <v>294</v>
      </c>
      <c r="E901">
        <v>3708.5484983699998</v>
      </c>
      <c r="F901">
        <v>1242.9000000000001</v>
      </c>
      <c r="G901">
        <v>-6.3807644100165497</v>
      </c>
      <c r="H901">
        <v>6.6726824973804701</v>
      </c>
      <c r="I901">
        <v>33.176290384528201</v>
      </c>
      <c r="J901">
        <v>3.96654146087565</v>
      </c>
      <c r="K901">
        <v>1152.5042719637499</v>
      </c>
      <c r="L901">
        <v>1093.8870014966201</v>
      </c>
      <c r="M901">
        <v>61.745671022398703</v>
      </c>
      <c r="N901">
        <v>0.443724769849554</v>
      </c>
      <c r="O901">
        <v>10.628369136696399</v>
      </c>
      <c r="P901">
        <v>65.356216324087001</v>
      </c>
      <c r="Q901">
        <v>-4.2768314803481998E-2</v>
      </c>
    </row>
    <row r="902" spans="1:17" hidden="1" x14ac:dyDescent="0.3">
      <c r="A902" t="s">
        <v>1950</v>
      </c>
      <c r="B902" t="s">
        <v>1951</v>
      </c>
      <c r="C902" t="s">
        <v>3172</v>
      </c>
      <c r="D902" t="s">
        <v>467</v>
      </c>
      <c r="E902">
        <v>3697.1991902699901</v>
      </c>
      <c r="F902">
        <v>583.95000000000005</v>
      </c>
      <c r="G902">
        <v>37.422415165770403</v>
      </c>
      <c r="I902">
        <v>26.340760430033399</v>
      </c>
      <c r="K902">
        <v>555.13151102030702</v>
      </c>
      <c r="L902">
        <v>481.76224515429197</v>
      </c>
      <c r="M902">
        <v>64.780785260819798</v>
      </c>
      <c r="N902">
        <v>1.6476127999294601</v>
      </c>
      <c r="O902">
        <v>5.9851014641664397</v>
      </c>
      <c r="P902">
        <v>77.492401215805501</v>
      </c>
      <c r="Q902">
        <v>-3.9150349227047E-2</v>
      </c>
    </row>
    <row r="903" spans="1:17" hidden="1" x14ac:dyDescent="0.3">
      <c r="A903" t="s">
        <v>1952</v>
      </c>
      <c r="B903" t="s">
        <v>1953</v>
      </c>
      <c r="C903" t="s">
        <v>3172</v>
      </c>
      <c r="D903" t="s">
        <v>512</v>
      </c>
      <c r="E903">
        <v>3691.9152121500001</v>
      </c>
      <c r="F903">
        <v>3046.4</v>
      </c>
      <c r="G903">
        <v>25.918440666974799</v>
      </c>
      <c r="H903">
        <v>-0.18128756168665999</v>
      </c>
      <c r="I903">
        <v>18.288232037107701</v>
      </c>
      <c r="J903">
        <v>1.7025223814689701</v>
      </c>
      <c r="K903">
        <v>3057.4322066198101</v>
      </c>
      <c r="L903">
        <v>2787.5189782381299</v>
      </c>
      <c r="M903">
        <v>56.714107891758701</v>
      </c>
      <c r="N903">
        <v>0.59394355342762295</v>
      </c>
      <c r="O903">
        <v>13.9049369747899</v>
      </c>
      <c r="P903">
        <v>51.970467923775303</v>
      </c>
      <c r="Q903">
        <v>6.5407142403605997E-2</v>
      </c>
    </row>
    <row r="904" spans="1:17" hidden="1" x14ac:dyDescent="0.3">
      <c r="A904" t="s">
        <v>1954</v>
      </c>
      <c r="B904" t="s">
        <v>1955</v>
      </c>
      <c r="C904" t="s">
        <v>3172</v>
      </c>
      <c r="D904" t="s">
        <v>294</v>
      </c>
      <c r="E904">
        <v>3676.8950564500001</v>
      </c>
      <c r="F904">
        <v>532.20000000000005</v>
      </c>
      <c r="G904">
        <v>38.831571104043697</v>
      </c>
      <c r="H904">
        <v>-0.85081476263581501</v>
      </c>
      <c r="I904">
        <v>-17.468494098596</v>
      </c>
      <c r="J904">
        <v>1.3855892692595999</v>
      </c>
      <c r="K904">
        <v>547.64609927764798</v>
      </c>
      <c r="L904">
        <v>514.33623701543104</v>
      </c>
      <c r="M904">
        <v>58.0110235279069</v>
      </c>
      <c r="N904">
        <v>0.56204467495319899</v>
      </c>
      <c r="O904">
        <v>23.074032318677101</v>
      </c>
      <c r="P904">
        <v>68.952380952380906</v>
      </c>
      <c r="Q904">
        <v>8.1585063294278004E-2</v>
      </c>
    </row>
    <row r="905" spans="1:17" x14ac:dyDescent="0.3">
      <c r="A905" t="s">
        <v>1956</v>
      </c>
      <c r="B905" t="s">
        <v>1957</v>
      </c>
      <c r="C905" t="s">
        <v>3159</v>
      </c>
      <c r="D905" t="s">
        <v>237</v>
      </c>
      <c r="E905">
        <v>3674.7598466599902</v>
      </c>
      <c r="F905">
        <v>435.35</v>
      </c>
      <c r="G905">
        <v>-33.206937889404102</v>
      </c>
      <c r="H905">
        <v>-2.36290308090061</v>
      </c>
      <c r="I905">
        <v>-27.381462945032698</v>
      </c>
      <c r="J905">
        <v>5.3847395116040397</v>
      </c>
      <c r="K905">
        <v>449.05755895767498</v>
      </c>
      <c r="L905">
        <v>484.29985837112901</v>
      </c>
      <c r="M905">
        <v>65.450986734852194</v>
      </c>
      <c r="N905">
        <v>0.74893915596308203</v>
      </c>
      <c r="O905">
        <v>60.560468588492</v>
      </c>
      <c r="P905">
        <v>7.5602223594811697</v>
      </c>
    </row>
    <row r="906" spans="1:17" x14ac:dyDescent="0.3">
      <c r="A906" t="s">
        <v>1958</v>
      </c>
      <c r="B906" t="s">
        <v>1959</v>
      </c>
      <c r="C906" t="s">
        <v>3167</v>
      </c>
      <c r="D906" t="s">
        <v>460</v>
      </c>
      <c r="E906">
        <v>3673.8525599999998</v>
      </c>
      <c r="F906">
        <v>412.85</v>
      </c>
      <c r="G906">
        <v>-15.150247156525101</v>
      </c>
      <c r="H906">
        <v>12.7693601326216</v>
      </c>
      <c r="I906">
        <v>-46.8189473984012</v>
      </c>
      <c r="J906">
        <v>7.5504435526999902</v>
      </c>
      <c r="K906">
        <v>420.89455184562098</v>
      </c>
      <c r="L906">
        <v>460.10554032394998</v>
      </c>
      <c r="M906">
        <v>63.107704057953903</v>
      </c>
      <c r="N906">
        <v>0.403414924320465</v>
      </c>
      <c r="O906">
        <v>81.052440353639298</v>
      </c>
      <c r="P906">
        <v>15.466368340092201</v>
      </c>
      <c r="Q906">
        <v>0.14950587354690201</v>
      </c>
    </row>
    <row r="907" spans="1:17" hidden="1" x14ac:dyDescent="0.3">
      <c r="A907" t="s">
        <v>1960</v>
      </c>
      <c r="B907" t="s">
        <v>1961</v>
      </c>
      <c r="C907" t="s">
        <v>3172</v>
      </c>
      <c r="D907" t="s">
        <v>693</v>
      </c>
      <c r="E907">
        <v>3651.8423724999998</v>
      </c>
      <c r="F907">
        <v>781.5</v>
      </c>
      <c r="G907">
        <v>-42.501910519698001</v>
      </c>
      <c r="H907">
        <v>0.53025089985179497</v>
      </c>
      <c r="I907">
        <v>-17.622439550566899</v>
      </c>
      <c r="J907">
        <v>2.2383295751249199</v>
      </c>
      <c r="K907">
        <v>799.71278188626002</v>
      </c>
      <c r="L907">
        <v>857.96284127369699</v>
      </c>
      <c r="M907">
        <v>58.514096418519799</v>
      </c>
      <c r="N907">
        <v>0.15335401205936899</v>
      </c>
      <c r="O907">
        <v>33.077415227127297</v>
      </c>
      <c r="P907">
        <v>8.7228714524206996</v>
      </c>
      <c r="Q907">
        <v>-7.8758407975243E-2</v>
      </c>
    </row>
    <row r="908" spans="1:17" hidden="1" x14ac:dyDescent="0.3">
      <c r="A908" t="s">
        <v>1962</v>
      </c>
      <c r="B908" t="s">
        <v>1963</v>
      </c>
      <c r="C908" t="s">
        <v>3172</v>
      </c>
      <c r="D908" t="s">
        <v>632</v>
      </c>
      <c r="E908">
        <v>3644.5857638399998</v>
      </c>
      <c r="F908">
        <v>1465.1</v>
      </c>
      <c r="G908">
        <v>94397.884792697907</v>
      </c>
      <c r="H908">
        <v>61.655250899851701</v>
      </c>
      <c r="I908">
        <v>1142.6477604776501</v>
      </c>
      <c r="J908">
        <v>10.423401426655801</v>
      </c>
      <c r="K908">
        <v>989.87915019836601</v>
      </c>
      <c r="L908">
        <v>490.79848385251501</v>
      </c>
      <c r="M908">
        <v>99.999999902652206</v>
      </c>
      <c r="N908">
        <v>0.98412534665121199</v>
      </c>
      <c r="O908">
        <v>0</v>
      </c>
      <c r="P908">
        <v>97573.333333333299</v>
      </c>
      <c r="Q908">
        <v>0.34986862272895802</v>
      </c>
    </row>
    <row r="909" spans="1:17" hidden="1" x14ac:dyDescent="0.3">
      <c r="A909" t="s">
        <v>1964</v>
      </c>
      <c r="B909" t="s">
        <v>1965</v>
      </c>
      <c r="C909" t="s">
        <v>3172</v>
      </c>
      <c r="D909" t="s">
        <v>158</v>
      </c>
      <c r="E909">
        <v>3622.3433396</v>
      </c>
      <c r="F909">
        <v>543.85</v>
      </c>
      <c r="G909">
        <v>41.720916202526098</v>
      </c>
      <c r="H909">
        <v>33.711664201514402</v>
      </c>
      <c r="I909">
        <v>71.607501099001098</v>
      </c>
      <c r="J909">
        <v>8.6512371126240897</v>
      </c>
      <c r="K909">
        <v>455.30192002749402</v>
      </c>
      <c r="L909">
        <v>394.26171307888598</v>
      </c>
      <c r="M909">
        <v>86.545522747586304</v>
      </c>
      <c r="N909">
        <v>2.0079021774180901</v>
      </c>
      <c r="O909">
        <v>2.9052128344212398</v>
      </c>
      <c r="P909">
        <v>120.182186234817</v>
      </c>
      <c r="Q909">
        <v>0.12864781990137</v>
      </c>
    </row>
    <row r="910" spans="1:17" hidden="1" x14ac:dyDescent="0.3">
      <c r="A910" t="s">
        <v>1966</v>
      </c>
      <c r="B910" t="s">
        <v>1967</v>
      </c>
      <c r="C910" t="s">
        <v>3172</v>
      </c>
      <c r="D910" t="s">
        <v>51</v>
      </c>
      <c r="E910">
        <v>3620.3709296249999</v>
      </c>
      <c r="F910">
        <v>320</v>
      </c>
      <c r="G910">
        <v>105.851697968952</v>
      </c>
      <c r="H910">
        <v>-1.37407142855828</v>
      </c>
      <c r="I910">
        <v>6.9072584150060896</v>
      </c>
      <c r="J910">
        <v>18.6855021941725</v>
      </c>
      <c r="K910">
        <v>325.18974068158099</v>
      </c>
      <c r="L910">
        <v>288.02829123319901</v>
      </c>
      <c r="M910">
        <v>67.527839299158799</v>
      </c>
      <c r="N910">
        <v>1.49941504174038</v>
      </c>
      <c r="O910">
        <v>21.875</v>
      </c>
      <c r="P910">
        <v>195.748613678373</v>
      </c>
      <c r="Q910">
        <v>0.148881464888514</v>
      </c>
    </row>
    <row r="911" spans="1:17" x14ac:dyDescent="0.3">
      <c r="A911" t="s">
        <v>1968</v>
      </c>
      <c r="B911" t="s">
        <v>1969</v>
      </c>
      <c r="C911" t="s">
        <v>3167</v>
      </c>
      <c r="D911" t="s">
        <v>117</v>
      </c>
      <c r="E911">
        <v>3614.2551027</v>
      </c>
      <c r="F911">
        <v>830.1</v>
      </c>
      <c r="G911">
        <v>55.1936263534487</v>
      </c>
      <c r="H911">
        <v>-2.2088043996873701</v>
      </c>
      <c r="I911">
        <v>-6.7833920964131798</v>
      </c>
      <c r="J911">
        <v>5.8601451882741902</v>
      </c>
      <c r="K911">
        <v>814.17516742022997</v>
      </c>
      <c r="L911">
        <v>783.67061383888495</v>
      </c>
      <c r="M911">
        <v>65.509079503484301</v>
      </c>
      <c r="N911">
        <v>0.69171953784069395</v>
      </c>
      <c r="O911">
        <v>30.4662088904951</v>
      </c>
      <c r="P911">
        <v>94.266323426164206</v>
      </c>
      <c r="Q911">
        <v>9.7202078568335001E-2</v>
      </c>
    </row>
    <row r="912" spans="1:17" hidden="1" x14ac:dyDescent="0.3">
      <c r="A912" t="s">
        <v>1970</v>
      </c>
      <c r="B912" t="s">
        <v>1971</v>
      </c>
      <c r="C912" t="s">
        <v>3172</v>
      </c>
      <c r="D912" t="s">
        <v>199</v>
      </c>
      <c r="E912">
        <v>3596.3413043249998</v>
      </c>
      <c r="F912">
        <v>521.25</v>
      </c>
      <c r="G912">
        <v>17.683278921543</v>
      </c>
      <c r="H912">
        <v>-3.6650650770062398</v>
      </c>
      <c r="I912">
        <v>3.7969571994315099</v>
      </c>
      <c r="J912">
        <v>2.4711523390960601</v>
      </c>
      <c r="K912">
        <v>537.87020781671299</v>
      </c>
      <c r="L912">
        <v>501.29401699638601</v>
      </c>
      <c r="M912">
        <v>51.895159404442801</v>
      </c>
      <c r="N912">
        <v>0.64593603195633797</v>
      </c>
      <c r="O912">
        <v>17.016786570743399</v>
      </c>
      <c r="P912">
        <v>47.245762711864401</v>
      </c>
      <c r="Q912">
        <v>0.1495697811635</v>
      </c>
    </row>
    <row r="913" spans="1:17" hidden="1" x14ac:dyDescent="0.3">
      <c r="A913" t="s">
        <v>1972</v>
      </c>
      <c r="B913" t="s">
        <v>1973</v>
      </c>
      <c r="C913" t="s">
        <v>3172</v>
      </c>
      <c r="D913" t="s">
        <v>46</v>
      </c>
      <c r="E913">
        <v>3572.2532658750001</v>
      </c>
      <c r="F913">
        <v>639.1</v>
      </c>
      <c r="G913">
        <v>-32.679438958177201</v>
      </c>
      <c r="H913">
        <v>3.0713951004787501</v>
      </c>
      <c r="I913">
        <v>-8.1439194205530292</v>
      </c>
      <c r="J913">
        <v>-1.06861318494284</v>
      </c>
      <c r="K913">
        <v>674.92845327978603</v>
      </c>
      <c r="M913">
        <v>46.965656199811697</v>
      </c>
      <c r="N913">
        <v>1.04913383959532</v>
      </c>
      <c r="O913">
        <v>40.392739790330097</v>
      </c>
      <c r="P913">
        <v>16.2</v>
      </c>
    </row>
    <row r="914" spans="1:17" hidden="1" x14ac:dyDescent="0.3">
      <c r="A914" t="s">
        <v>1974</v>
      </c>
      <c r="B914" t="s">
        <v>1975</v>
      </c>
      <c r="C914" t="s">
        <v>3172</v>
      </c>
      <c r="D914" t="s">
        <v>1648</v>
      </c>
      <c r="E914">
        <v>3570.3140480449902</v>
      </c>
      <c r="F914">
        <v>2108.3000000000002</v>
      </c>
      <c r="G914">
        <v>16.219162742370099</v>
      </c>
      <c r="H914">
        <v>5.59650558746669</v>
      </c>
      <c r="I914">
        <v>21.116787163396499</v>
      </c>
      <c r="J914">
        <v>-3.5481948450288301</v>
      </c>
      <c r="K914">
        <v>2124.42259976897</v>
      </c>
      <c r="L914">
        <v>1929.69511388561</v>
      </c>
      <c r="M914">
        <v>47.824580942744703</v>
      </c>
      <c r="N914">
        <v>0.651892435407886</v>
      </c>
      <c r="O914">
        <v>17.108570886496199</v>
      </c>
      <c r="P914">
        <v>48.885985664347999</v>
      </c>
      <c r="Q914">
        <v>0.110221971876573</v>
      </c>
    </row>
    <row r="915" spans="1:17" hidden="1" x14ac:dyDescent="0.3">
      <c r="A915" t="s">
        <v>1976</v>
      </c>
      <c r="B915" t="s">
        <v>1977</v>
      </c>
      <c r="C915" t="s">
        <v>3172</v>
      </c>
      <c r="D915" t="s">
        <v>240</v>
      </c>
      <c r="E915">
        <v>3537.7852209500002</v>
      </c>
      <c r="F915">
        <v>193.65</v>
      </c>
      <c r="G915">
        <v>42.028211247394303</v>
      </c>
      <c r="H915">
        <v>4.9000749164149502</v>
      </c>
      <c r="I915">
        <v>37.205960623005602</v>
      </c>
      <c r="J915">
        <v>3.72732784037761</v>
      </c>
      <c r="K915">
        <v>190.498201687841</v>
      </c>
      <c r="L915">
        <v>160.116105333625</v>
      </c>
      <c r="M915">
        <v>56.984499460560997</v>
      </c>
      <c r="N915">
        <v>0.28151623280723498</v>
      </c>
      <c r="O915">
        <v>14.1234185386005</v>
      </c>
      <c r="P915">
        <v>87.011105746016398</v>
      </c>
      <c r="Q915">
        <v>0.14505133673683501</v>
      </c>
    </row>
    <row r="916" spans="1:17" hidden="1" x14ac:dyDescent="0.3">
      <c r="A916" t="s">
        <v>1978</v>
      </c>
      <c r="B916" t="s">
        <v>1979</v>
      </c>
      <c r="C916" t="s">
        <v>3172</v>
      </c>
      <c r="D916" t="s">
        <v>21</v>
      </c>
      <c r="E916">
        <v>3534.3951868199902</v>
      </c>
      <c r="F916">
        <v>628.79999999999995</v>
      </c>
      <c r="G916">
        <v>63.652208042890798</v>
      </c>
      <c r="H916">
        <v>-2.84041384003259</v>
      </c>
      <c r="I916">
        <v>24.616525587912498</v>
      </c>
      <c r="J916">
        <v>6.8598184583564201</v>
      </c>
      <c r="K916">
        <v>649.84756790277197</v>
      </c>
      <c r="L916">
        <v>549.64036563519801</v>
      </c>
      <c r="M916">
        <v>57.895681872606403</v>
      </c>
      <c r="N916">
        <v>0.50748230641423397</v>
      </c>
      <c r="O916">
        <v>31.2022900763358</v>
      </c>
      <c r="P916">
        <v>98.7671882408724</v>
      </c>
      <c r="Q916">
        <v>0.11026786020512599</v>
      </c>
    </row>
    <row r="917" spans="1:17" x14ac:dyDescent="0.3">
      <c r="A917" t="s">
        <v>1980</v>
      </c>
      <c r="B917" t="s">
        <v>1981</v>
      </c>
      <c r="C917" t="s">
        <v>3173</v>
      </c>
      <c r="D917" t="s">
        <v>433</v>
      </c>
      <c r="E917">
        <v>3521.7653335199998</v>
      </c>
      <c r="F917">
        <v>22.9</v>
      </c>
      <c r="G917">
        <v>-29.871835900177501</v>
      </c>
      <c r="H917">
        <v>11.270837172492399</v>
      </c>
      <c r="I917">
        <v>-6.9529938949204499</v>
      </c>
      <c r="J917">
        <v>3.7486752835717798</v>
      </c>
      <c r="K917">
        <v>22.945283221263701</v>
      </c>
      <c r="L917">
        <v>23.688754960154199</v>
      </c>
      <c r="M917">
        <v>50.979677374620501</v>
      </c>
      <c r="N917">
        <v>0.29525797437534901</v>
      </c>
      <c r="O917">
        <v>97.161572052401695</v>
      </c>
      <c r="P917">
        <v>37.125748502994</v>
      </c>
    </row>
    <row r="918" spans="1:17" hidden="1" x14ac:dyDescent="0.3">
      <c r="A918" t="s">
        <v>1982</v>
      </c>
      <c r="B918" t="s">
        <v>1983</v>
      </c>
      <c r="C918" t="s">
        <v>3172</v>
      </c>
      <c r="E918">
        <v>3519.7649999999999</v>
      </c>
      <c r="F918">
        <v>667.45</v>
      </c>
      <c r="G918">
        <v>745.96681385548595</v>
      </c>
      <c r="H918">
        <v>5.2985884037617099</v>
      </c>
      <c r="I918">
        <v>17.191698168333001</v>
      </c>
      <c r="J918">
        <v>3.63108712105667</v>
      </c>
      <c r="K918">
        <v>644.58206062239196</v>
      </c>
      <c r="L918">
        <v>545.363897863425</v>
      </c>
      <c r="M918">
        <v>59.394686829159603</v>
      </c>
      <c r="N918">
        <v>9.8884615248145097E-2</v>
      </c>
      <c r="O918">
        <v>18.757959397707602</v>
      </c>
      <c r="P918">
        <v>770.66266631881001</v>
      </c>
      <c r="Q918">
        <v>0.167855665590944</v>
      </c>
    </row>
    <row r="919" spans="1:17" hidden="1" x14ac:dyDescent="0.3">
      <c r="A919" t="s">
        <v>1984</v>
      </c>
      <c r="B919" t="s">
        <v>1985</v>
      </c>
      <c r="C919" t="s">
        <v>3172</v>
      </c>
      <c r="D919" t="s">
        <v>102</v>
      </c>
      <c r="E919">
        <v>3512.3179728599998</v>
      </c>
      <c r="F919">
        <v>963.35</v>
      </c>
      <c r="G919">
        <v>29.6624234539964</v>
      </c>
      <c r="H919">
        <v>-7.9748730849624598</v>
      </c>
      <c r="I919">
        <v>6.2067358263889796</v>
      </c>
      <c r="J919">
        <v>6.6636259688425197</v>
      </c>
      <c r="K919">
        <v>901.28655301222796</v>
      </c>
      <c r="L919">
        <v>815.28786619195705</v>
      </c>
      <c r="M919">
        <v>58.050563212651603</v>
      </c>
      <c r="N919">
        <v>0.151415855464304</v>
      </c>
      <c r="O919">
        <v>17.205584678465701</v>
      </c>
      <c r="P919">
        <v>72.8602189126144</v>
      </c>
      <c r="Q919">
        <v>7.9911010303329005E-2</v>
      </c>
    </row>
    <row r="920" spans="1:17" hidden="1" x14ac:dyDescent="0.3">
      <c r="A920" t="s">
        <v>1986</v>
      </c>
      <c r="B920" t="s">
        <v>1987</v>
      </c>
      <c r="C920" t="s">
        <v>3172</v>
      </c>
      <c r="D920" t="s">
        <v>51</v>
      </c>
      <c r="E920">
        <v>3508.6668977919999</v>
      </c>
      <c r="F920">
        <v>134.38</v>
      </c>
      <c r="G920">
        <v>41.925350264511799</v>
      </c>
      <c r="H920">
        <v>-0.99524397466216896</v>
      </c>
      <c r="I920">
        <v>43.766854349145298</v>
      </c>
      <c r="J920">
        <v>7.9297077536765999</v>
      </c>
      <c r="K920">
        <v>135.65785541439001</v>
      </c>
      <c r="L920">
        <v>121.026916001972</v>
      </c>
      <c r="M920">
        <v>68.071374367834295</v>
      </c>
      <c r="N920">
        <v>0.55919478135016198</v>
      </c>
      <c r="O920">
        <v>25.762762315820801</v>
      </c>
      <c r="P920">
        <v>72.503209242618695</v>
      </c>
      <c r="Q920">
        <v>1.7887313412922001E-2</v>
      </c>
    </row>
    <row r="921" spans="1:17" hidden="1" x14ac:dyDescent="0.3">
      <c r="A921" t="s">
        <v>1988</v>
      </c>
      <c r="B921" t="s">
        <v>1989</v>
      </c>
      <c r="C921" t="s">
        <v>3172</v>
      </c>
      <c r="D921" t="s">
        <v>136</v>
      </c>
      <c r="E921">
        <v>3496.9386703949999</v>
      </c>
      <c r="F921">
        <v>967.4</v>
      </c>
      <c r="G921">
        <v>144.498417443363</v>
      </c>
      <c r="H921">
        <v>52.931074690457002</v>
      </c>
      <c r="I921">
        <v>20.518671444634499</v>
      </c>
      <c r="J921">
        <v>5.2698859476739299</v>
      </c>
      <c r="K921">
        <v>790.113192742916</v>
      </c>
      <c r="L921">
        <v>668.13721933693603</v>
      </c>
      <c r="M921">
        <v>70.274888135346202</v>
      </c>
      <c r="N921">
        <v>1.35465570314574</v>
      </c>
      <c r="O921">
        <v>3.3491833781269298</v>
      </c>
      <c r="P921">
        <v>174.76721207718799</v>
      </c>
      <c r="Q921">
        <v>0.11513669629170201</v>
      </c>
    </row>
    <row r="922" spans="1:17" x14ac:dyDescent="0.3">
      <c r="A922" t="s">
        <v>1990</v>
      </c>
      <c r="B922" t="s">
        <v>1991</v>
      </c>
      <c r="C922" t="s">
        <v>3156</v>
      </c>
      <c r="D922" t="s">
        <v>21</v>
      </c>
      <c r="E922">
        <v>3473.4290065199998</v>
      </c>
      <c r="F922">
        <v>573.25</v>
      </c>
      <c r="G922">
        <v>-23.513256046415101</v>
      </c>
      <c r="H922">
        <v>0.36341408011681697</v>
      </c>
      <c r="I922">
        <v>-6.1755751554933704</v>
      </c>
      <c r="J922">
        <v>0.14403833435263999</v>
      </c>
      <c r="K922">
        <v>598.24899423457703</v>
      </c>
      <c r="L922">
        <v>600.33479543724502</v>
      </c>
      <c r="M922">
        <v>54.070064905027003</v>
      </c>
      <c r="N922">
        <v>0.28188261312483098</v>
      </c>
      <c r="O922">
        <v>38.072394243349301</v>
      </c>
      <c r="P922">
        <v>27.3888888888888</v>
      </c>
      <c r="Q922">
        <v>6.2909305769184007E-2</v>
      </c>
    </row>
    <row r="923" spans="1:17" x14ac:dyDescent="0.3">
      <c r="A923" t="s">
        <v>1992</v>
      </c>
      <c r="B923" t="s">
        <v>1993</v>
      </c>
      <c r="C923" t="s">
        <v>3175</v>
      </c>
      <c r="D923" t="s">
        <v>1994</v>
      </c>
      <c r="E923">
        <v>3467.6347154999999</v>
      </c>
      <c r="F923">
        <v>19.63</v>
      </c>
      <c r="G923">
        <v>-21.1074619620052</v>
      </c>
      <c r="H923">
        <v>-0.228943931162127</v>
      </c>
      <c r="I923">
        <v>-15.250943555479401</v>
      </c>
      <c r="J923">
        <v>0.74458225293126401</v>
      </c>
      <c r="K923">
        <v>20.109147071368898</v>
      </c>
      <c r="L923">
        <v>20.853450450420102</v>
      </c>
      <c r="M923">
        <v>55.213741455155002</v>
      </c>
      <c r="N923">
        <v>0.45079028237349</v>
      </c>
      <c r="O923">
        <v>42.384105960264897</v>
      </c>
      <c r="P923">
        <v>9.7874720357941705</v>
      </c>
      <c r="Q923">
        <v>-2.8279984197238001E-2</v>
      </c>
    </row>
    <row r="924" spans="1:17" x14ac:dyDescent="0.3">
      <c r="A924" t="s">
        <v>1995</v>
      </c>
      <c r="B924" t="s">
        <v>1996</v>
      </c>
      <c r="C924" t="s">
        <v>3157</v>
      </c>
      <c r="D924" t="s">
        <v>1997</v>
      </c>
      <c r="E924">
        <v>3464.2615918299998</v>
      </c>
      <c r="F924">
        <v>206.58</v>
      </c>
      <c r="G924">
        <v>-47.077967811812101</v>
      </c>
      <c r="H924">
        <v>-6.28540929003558</v>
      </c>
      <c r="I924">
        <v>-20.8969578314369</v>
      </c>
      <c r="J924">
        <v>0.69668040565871303</v>
      </c>
      <c r="K924">
        <v>217.84899593544799</v>
      </c>
      <c r="L924">
        <v>228.00128230125</v>
      </c>
      <c r="M924">
        <v>47.201621204129303</v>
      </c>
      <c r="N924">
        <v>0.74636396384155002</v>
      </c>
      <c r="O924">
        <v>36.024784587084802</v>
      </c>
      <c r="P924">
        <v>5.0762970498474198</v>
      </c>
    </row>
    <row r="925" spans="1:17" x14ac:dyDescent="0.3">
      <c r="A925" t="s">
        <v>1998</v>
      </c>
      <c r="B925" t="s">
        <v>1999</v>
      </c>
      <c r="C925" t="s">
        <v>3171</v>
      </c>
      <c r="D925" t="s">
        <v>294</v>
      </c>
      <c r="E925">
        <v>3453.15999096</v>
      </c>
      <c r="F925">
        <v>135.43</v>
      </c>
      <c r="G925">
        <v>28.1596780107161</v>
      </c>
      <c r="H925">
        <v>-3.00715537145018</v>
      </c>
      <c r="I925">
        <v>30.897884749551199</v>
      </c>
      <c r="J925">
        <v>3.46123964159279</v>
      </c>
      <c r="K925">
        <v>145.064272123259</v>
      </c>
      <c r="L925">
        <v>128.76534767417701</v>
      </c>
      <c r="M925">
        <v>51.706192707217298</v>
      </c>
      <c r="N925">
        <v>0.402134509741984</v>
      </c>
      <c r="O925">
        <v>30.694823894262701</v>
      </c>
      <c r="P925">
        <v>65.968137254901904</v>
      </c>
      <c r="Q925">
        <v>2.5418936387154999E-2</v>
      </c>
    </row>
    <row r="926" spans="1:17" hidden="1" x14ac:dyDescent="0.3">
      <c r="A926" t="s">
        <v>2000</v>
      </c>
      <c r="B926" t="s">
        <v>2001</v>
      </c>
      <c r="C926" t="s">
        <v>3172</v>
      </c>
      <c r="D926" t="s">
        <v>1346</v>
      </c>
      <c r="E926">
        <v>3444.2392465799999</v>
      </c>
      <c r="F926">
        <v>814.95</v>
      </c>
      <c r="G926">
        <v>2.3918668349211099</v>
      </c>
      <c r="H926">
        <v>7.3202225570708697</v>
      </c>
      <c r="I926">
        <v>40.739474347573299</v>
      </c>
      <c r="J926">
        <v>4.6188973426714099</v>
      </c>
      <c r="K926">
        <v>771.30133421222695</v>
      </c>
      <c r="L926">
        <v>710.41103007494598</v>
      </c>
      <c r="M926">
        <v>61.790327025831999</v>
      </c>
      <c r="N926">
        <v>0.28657497398370102</v>
      </c>
      <c r="O926">
        <v>20.620896987545201</v>
      </c>
      <c r="P926">
        <v>81.422528940338395</v>
      </c>
      <c r="Q926">
        <v>-3.1144241402474002E-2</v>
      </c>
    </row>
    <row r="927" spans="1:17" hidden="1" x14ac:dyDescent="0.3">
      <c r="A927" t="s">
        <v>2002</v>
      </c>
      <c r="B927" t="s">
        <v>2003</v>
      </c>
      <c r="C927" t="s">
        <v>3172</v>
      </c>
      <c r="D927" t="s">
        <v>2004</v>
      </c>
      <c r="E927">
        <v>3439.7482500000001</v>
      </c>
      <c r="F927">
        <v>1346.95</v>
      </c>
      <c r="G927">
        <v>42.088446694674403</v>
      </c>
      <c r="H927">
        <v>-1.23435023974933</v>
      </c>
      <c r="I927">
        <v>22.5084197605191</v>
      </c>
      <c r="J927">
        <v>1.2215864722999701</v>
      </c>
      <c r="K927">
        <v>1385.8275735679499</v>
      </c>
      <c r="L927">
        <v>1263.44733700645</v>
      </c>
      <c r="M927">
        <v>52.050797656556703</v>
      </c>
      <c r="N927">
        <v>0.35506731816444997</v>
      </c>
      <c r="O927">
        <v>23.980103196109699</v>
      </c>
      <c r="P927">
        <v>89.711267605633793</v>
      </c>
      <c r="Q927">
        <v>2.4258782324724001E-2</v>
      </c>
    </row>
    <row r="928" spans="1:17" hidden="1" x14ac:dyDescent="0.3">
      <c r="A928" t="s">
        <v>2005</v>
      </c>
      <c r="B928" t="s">
        <v>2006</v>
      </c>
      <c r="C928" t="s">
        <v>3172</v>
      </c>
      <c r="D928" t="s">
        <v>240</v>
      </c>
      <c r="E928">
        <v>3434.61045969</v>
      </c>
      <c r="F928">
        <v>523.4</v>
      </c>
      <c r="G928">
        <v>142.27685857977599</v>
      </c>
      <c r="H928">
        <v>-1.3515058569049601</v>
      </c>
      <c r="I928">
        <v>22.181541372801899</v>
      </c>
      <c r="J928">
        <v>2.37198085729902</v>
      </c>
      <c r="K928">
        <v>542.68123415127502</v>
      </c>
      <c r="L928">
        <v>462.692966154494</v>
      </c>
      <c r="M928">
        <v>59.134664810724999</v>
      </c>
      <c r="N928">
        <v>0.56778112428453997</v>
      </c>
      <c r="O928">
        <v>32.594573939625498</v>
      </c>
      <c r="P928">
        <v>168.34145091002301</v>
      </c>
      <c r="Q928">
        <v>0.189073485709294</v>
      </c>
    </row>
    <row r="929" spans="1:17" x14ac:dyDescent="0.3">
      <c r="A929" t="s">
        <v>2007</v>
      </c>
      <c r="B929" t="s">
        <v>2008</v>
      </c>
      <c r="C929" t="s">
        <v>3155</v>
      </c>
      <c r="D929" t="s">
        <v>294</v>
      </c>
      <c r="E929">
        <v>3390.7294929</v>
      </c>
      <c r="F929">
        <v>1986.85</v>
      </c>
      <c r="G929">
        <v>41.790656670243401</v>
      </c>
      <c r="H929">
        <v>-7.2653772835098298</v>
      </c>
      <c r="I929">
        <v>2.8217333164327099</v>
      </c>
      <c r="J929">
        <v>0.86633453469025201</v>
      </c>
      <c r="K929">
        <v>2122.71100227439</v>
      </c>
      <c r="L929">
        <v>1982.9927519140499</v>
      </c>
      <c r="M929">
        <v>56.947078669706798</v>
      </c>
      <c r="N929">
        <v>0.52724742186594697</v>
      </c>
      <c r="O929">
        <v>40.926592344666098</v>
      </c>
      <c r="P929">
        <v>71.280172413793096</v>
      </c>
      <c r="Q929">
        <v>7.345748680345E-3</v>
      </c>
    </row>
    <row r="930" spans="1:17" hidden="1" x14ac:dyDescent="0.3">
      <c r="A930" t="s">
        <v>2009</v>
      </c>
      <c r="B930" t="s">
        <v>2010</v>
      </c>
      <c r="C930" t="s">
        <v>3172</v>
      </c>
      <c r="D930" t="s">
        <v>366</v>
      </c>
      <c r="E930">
        <v>3373.9110024500001</v>
      </c>
      <c r="F930">
        <v>304.14999999999998</v>
      </c>
      <c r="G930">
        <v>7.39969585372216</v>
      </c>
      <c r="H930">
        <v>9.4460316596984395</v>
      </c>
      <c r="I930">
        <v>34.489728071727299</v>
      </c>
      <c r="J930">
        <v>7.7791738733705396</v>
      </c>
      <c r="K930">
        <v>281.339383090696</v>
      </c>
      <c r="L930">
        <v>243.48723278256699</v>
      </c>
      <c r="M930">
        <v>60.462959423665097</v>
      </c>
      <c r="N930">
        <v>0.36316844516443503</v>
      </c>
      <c r="O930">
        <v>6.6907775768535203</v>
      </c>
      <c r="P930">
        <v>69.916201117318394</v>
      </c>
      <c r="Q930">
        <v>6.8469542990378995E-2</v>
      </c>
    </row>
    <row r="931" spans="1:17" hidden="1" x14ac:dyDescent="0.3">
      <c r="A931" t="s">
        <v>2011</v>
      </c>
      <c r="B931" t="s">
        <v>2012</v>
      </c>
      <c r="C931" t="s">
        <v>3172</v>
      </c>
      <c r="D931" t="s">
        <v>2004</v>
      </c>
      <c r="E931">
        <v>3358.08</v>
      </c>
      <c r="F931">
        <v>514.75</v>
      </c>
      <c r="G931">
        <v>79.367576674435597</v>
      </c>
      <c r="H931">
        <v>23.0814238529336</v>
      </c>
      <c r="I931">
        <v>60.514765050067901</v>
      </c>
      <c r="J931">
        <v>10.7910956981986</v>
      </c>
      <c r="K931">
        <v>442.27789332167202</v>
      </c>
      <c r="L931">
        <v>349.69784032152103</v>
      </c>
      <c r="M931">
        <v>75.749330423005603</v>
      </c>
      <c r="N931">
        <v>0.603855563896602</v>
      </c>
      <c r="O931">
        <v>3.93394851869839</v>
      </c>
      <c r="P931">
        <v>126.71217793437501</v>
      </c>
      <c r="Q931">
        <v>0.200438863800185</v>
      </c>
    </row>
    <row r="932" spans="1:17" x14ac:dyDescent="0.3">
      <c r="A932" t="s">
        <v>2013</v>
      </c>
      <c r="B932" t="s">
        <v>2014</v>
      </c>
      <c r="C932" t="s">
        <v>3163</v>
      </c>
      <c r="D932" t="s">
        <v>199</v>
      </c>
      <c r="E932">
        <v>3351.3826647000001</v>
      </c>
      <c r="F932">
        <v>212.73</v>
      </c>
      <c r="G932">
        <v>-50.001329991414401</v>
      </c>
      <c r="H932">
        <v>2.7482476578276298</v>
      </c>
      <c r="I932">
        <v>-10.2237420437173</v>
      </c>
      <c r="J932">
        <v>6.3740733026119303</v>
      </c>
      <c r="K932">
        <v>212.08663339217401</v>
      </c>
      <c r="L932">
        <v>223.84004060449701</v>
      </c>
      <c r="M932">
        <v>64.547802704503397</v>
      </c>
      <c r="N932">
        <v>0.79122513747394996</v>
      </c>
      <c r="O932">
        <v>40.036666196587198</v>
      </c>
      <c r="P932">
        <v>12.6449563145353</v>
      </c>
      <c r="Q932">
        <v>6.6840024458629998E-3</v>
      </c>
    </row>
    <row r="933" spans="1:17" hidden="1" x14ac:dyDescent="0.3">
      <c r="A933" t="s">
        <v>2015</v>
      </c>
      <c r="B933" t="s">
        <v>2016</v>
      </c>
      <c r="C933" t="s">
        <v>3172</v>
      </c>
      <c r="D933" t="s">
        <v>80</v>
      </c>
      <c r="E933">
        <v>3347.9030741799902</v>
      </c>
      <c r="F933">
        <v>36.369999999999997</v>
      </c>
      <c r="G933">
        <v>156.314551757716</v>
      </c>
      <c r="H933">
        <v>51.104280026065297</v>
      </c>
      <c r="I933">
        <v>35.249840386386701</v>
      </c>
      <c r="J933">
        <v>3.2323350782695601</v>
      </c>
      <c r="K933">
        <v>31.473198853664702</v>
      </c>
      <c r="L933">
        <v>26.303736821003799</v>
      </c>
      <c r="M933">
        <v>67.896931095222399</v>
      </c>
      <c r="N933">
        <v>2.09384121495895</v>
      </c>
      <c r="O933">
        <v>13.6651086059939</v>
      </c>
      <c r="P933">
        <v>181.010404221041</v>
      </c>
      <c r="Q933">
        <v>7.8412227814296007E-2</v>
      </c>
    </row>
    <row r="934" spans="1:17" hidden="1" x14ac:dyDescent="0.3">
      <c r="A934" t="s">
        <v>2017</v>
      </c>
      <c r="B934" t="s">
        <v>2018</v>
      </c>
      <c r="C934" t="s">
        <v>3172</v>
      </c>
      <c r="D934" t="s">
        <v>240</v>
      </c>
      <c r="E934">
        <v>3340.91725</v>
      </c>
      <c r="F934">
        <v>592.85</v>
      </c>
      <c r="G934">
        <v>-0.87329977843134099</v>
      </c>
      <c r="H934">
        <v>22.463325503380901</v>
      </c>
      <c r="I934">
        <v>15.3174523598175</v>
      </c>
      <c r="J934">
        <v>16.1129933467857</v>
      </c>
      <c r="M934">
        <v>77.585429357629494</v>
      </c>
      <c r="O934">
        <v>7.4049084928733997</v>
      </c>
      <c r="P934">
        <v>47.438448147227</v>
      </c>
    </row>
    <row r="935" spans="1:17" hidden="1" x14ac:dyDescent="0.3">
      <c r="A935" t="s">
        <v>2019</v>
      </c>
      <c r="B935" t="s">
        <v>2020</v>
      </c>
      <c r="C935" t="s">
        <v>3172</v>
      </c>
      <c r="D935" t="s">
        <v>21</v>
      </c>
      <c r="E935">
        <v>3326.5439372999999</v>
      </c>
      <c r="F935">
        <v>834.5</v>
      </c>
      <c r="G935">
        <v>145.28150114392199</v>
      </c>
      <c r="H935">
        <v>11.4482539575578</v>
      </c>
      <c r="I935">
        <v>46.246870004085203</v>
      </c>
      <c r="J935">
        <v>3.4941378683323001</v>
      </c>
      <c r="K935">
        <v>756.41256659412704</v>
      </c>
      <c r="L935">
        <v>644.878454073174</v>
      </c>
      <c r="M935">
        <v>67.445916449034499</v>
      </c>
      <c r="N935">
        <v>1.84712612804611</v>
      </c>
      <c r="O935">
        <v>3.65488316357101</v>
      </c>
      <c r="P935">
        <v>179.51766873220501</v>
      </c>
      <c r="Q935">
        <v>0.106748153602023</v>
      </c>
    </row>
    <row r="936" spans="1:17" x14ac:dyDescent="0.3">
      <c r="A936" t="s">
        <v>2021</v>
      </c>
      <c r="B936" t="s">
        <v>2022</v>
      </c>
      <c r="C936" t="s">
        <v>3171</v>
      </c>
      <c r="D936" t="s">
        <v>294</v>
      </c>
      <c r="E936">
        <v>3313.2795632000002</v>
      </c>
      <c r="F936">
        <v>336.45</v>
      </c>
      <c r="G936">
        <v>52.336507441963498</v>
      </c>
      <c r="H936">
        <v>3.1681342876768102</v>
      </c>
      <c r="I936">
        <v>20.501801515415099</v>
      </c>
      <c r="J936">
        <v>6.8410942296333701</v>
      </c>
      <c r="K936">
        <v>316.02841068043898</v>
      </c>
      <c r="L936">
        <v>290.22566796846502</v>
      </c>
      <c r="M936">
        <v>66.069195240324206</v>
      </c>
      <c r="N936">
        <v>0.84933769433958595</v>
      </c>
      <c r="O936">
        <v>7.8466339723584504</v>
      </c>
      <c r="P936">
        <v>78.015873015872998</v>
      </c>
      <c r="Q936">
        <v>2.0805505225912999E-2</v>
      </c>
    </row>
    <row r="937" spans="1:17" hidden="1" x14ac:dyDescent="0.3">
      <c r="A937" t="s">
        <v>2023</v>
      </c>
      <c r="B937" t="s">
        <v>2024</v>
      </c>
      <c r="C937" t="s">
        <v>3172</v>
      </c>
      <c r="D937" t="s">
        <v>240</v>
      </c>
      <c r="E937">
        <v>3308.8725626700002</v>
      </c>
      <c r="F937">
        <v>234.07</v>
      </c>
      <c r="G937">
        <v>154.291036690429</v>
      </c>
      <c r="H937">
        <v>3.2757302943008999</v>
      </c>
      <c r="I937">
        <v>135.57206338712399</v>
      </c>
      <c r="J937">
        <v>10.2287757794497</v>
      </c>
      <c r="K937">
        <v>226.26682106336801</v>
      </c>
      <c r="L937">
        <v>180.49162256003399</v>
      </c>
      <c r="M937">
        <v>66.8848403916367</v>
      </c>
      <c r="N937">
        <v>1.43830594463388</v>
      </c>
      <c r="O937">
        <v>31.5845687187593</v>
      </c>
      <c r="P937">
        <v>202.41602067183399</v>
      </c>
      <c r="Q937">
        <v>0.17344875320431299</v>
      </c>
    </row>
    <row r="938" spans="1:17" hidden="1" x14ac:dyDescent="0.3">
      <c r="A938" t="s">
        <v>2025</v>
      </c>
      <c r="B938" t="s">
        <v>2026</v>
      </c>
      <c r="C938" t="s">
        <v>3172</v>
      </c>
      <c r="D938" t="s">
        <v>2027</v>
      </c>
      <c r="E938">
        <v>3297.5</v>
      </c>
      <c r="F938">
        <v>630.04999999999995</v>
      </c>
      <c r="G938">
        <v>175.32795706048401</v>
      </c>
      <c r="H938">
        <v>20.489404883737201</v>
      </c>
      <c r="I938">
        <v>-6.8595409155410998</v>
      </c>
      <c r="J938">
        <v>5.20820098660817</v>
      </c>
      <c r="K938">
        <v>576.77165351703002</v>
      </c>
      <c r="M938">
        <v>57.085926835346001</v>
      </c>
      <c r="N938">
        <v>1.9188225808732999</v>
      </c>
      <c r="O938">
        <v>22.0299976192365</v>
      </c>
      <c r="P938">
        <v>215.02499999999901</v>
      </c>
    </row>
    <row r="939" spans="1:17" hidden="1" x14ac:dyDescent="0.3">
      <c r="A939" t="s">
        <v>2028</v>
      </c>
      <c r="B939" t="s">
        <v>2029</v>
      </c>
      <c r="C939" t="s">
        <v>3172</v>
      </c>
      <c r="D939" t="s">
        <v>2030</v>
      </c>
      <c r="E939">
        <v>3293.9751025999999</v>
      </c>
      <c r="F939">
        <v>677.35</v>
      </c>
      <c r="G939">
        <v>77.800410615898201</v>
      </c>
      <c r="H939">
        <v>-7.8161032668148698</v>
      </c>
      <c r="I939">
        <v>52.118565788274999</v>
      </c>
      <c r="J939">
        <v>-1.6157256436102101</v>
      </c>
      <c r="K939">
        <v>727.81575587785903</v>
      </c>
      <c r="L939">
        <v>527.35397778785205</v>
      </c>
      <c r="M939">
        <v>33.400123127217597</v>
      </c>
      <c r="N939">
        <v>0.46670559436965098</v>
      </c>
      <c r="O939">
        <v>25.046135675795298</v>
      </c>
      <c r="P939">
        <v>164.796716184519</v>
      </c>
    </row>
    <row r="940" spans="1:17" hidden="1" x14ac:dyDescent="0.3">
      <c r="A940" t="s">
        <v>2031</v>
      </c>
      <c r="B940" t="s">
        <v>2032</v>
      </c>
      <c r="C940" t="s">
        <v>3172</v>
      </c>
      <c r="D940" t="s">
        <v>91</v>
      </c>
      <c r="E940">
        <v>3289.5654288000001</v>
      </c>
      <c r="F940">
        <v>2702.9</v>
      </c>
      <c r="G940">
        <v>-12.2600696891403</v>
      </c>
      <c r="H940">
        <v>-7.9333344169433797</v>
      </c>
      <c r="I940">
        <v>-1.4595557706202</v>
      </c>
      <c r="J940">
        <v>3.9734859263362101</v>
      </c>
      <c r="K940">
        <v>2856.29796939997</v>
      </c>
      <c r="L940">
        <v>2788.1410462312601</v>
      </c>
      <c r="M940">
        <v>53.239944614888898</v>
      </c>
      <c r="N940">
        <v>0.45676439495339499</v>
      </c>
      <c r="O940">
        <v>41.153945761959299</v>
      </c>
      <c r="P940">
        <v>29.198632919863201</v>
      </c>
      <c r="Q940">
        <v>0.15235366954874899</v>
      </c>
    </row>
    <row r="941" spans="1:17" hidden="1" x14ac:dyDescent="0.3">
      <c r="A941" t="s">
        <v>2033</v>
      </c>
      <c r="B941" t="s">
        <v>2034</v>
      </c>
      <c r="C941" t="s">
        <v>3172</v>
      </c>
      <c r="D941" t="s">
        <v>117</v>
      </c>
      <c r="E941">
        <v>3282.5903212899998</v>
      </c>
      <c r="F941">
        <v>18.079999999999998</v>
      </c>
      <c r="G941">
        <v>70.131733743571999</v>
      </c>
      <c r="H941">
        <v>-5.7550536782360703E-2</v>
      </c>
      <c r="I941">
        <v>-16.494922208027301</v>
      </c>
      <c r="J941">
        <v>7.7301703447188901</v>
      </c>
      <c r="K941">
        <v>18.613259782885699</v>
      </c>
      <c r="L941">
        <v>18.336961150959201</v>
      </c>
      <c r="M941">
        <v>64.635894238481299</v>
      </c>
      <c r="N941">
        <v>0.52207765668052097</v>
      </c>
      <c r="O941">
        <v>87.776548672566406</v>
      </c>
      <c r="P941">
        <v>100.443458980044</v>
      </c>
      <c r="Q941">
        <v>0.114166507750359</v>
      </c>
    </row>
    <row r="942" spans="1:17" hidden="1" x14ac:dyDescent="0.3">
      <c r="A942" t="s">
        <v>2035</v>
      </c>
      <c r="B942" t="s">
        <v>2036</v>
      </c>
      <c r="C942" t="s">
        <v>3172</v>
      </c>
      <c r="D942" t="s">
        <v>220</v>
      </c>
      <c r="E942">
        <v>3280.8011586950001</v>
      </c>
      <c r="F942">
        <v>6702.15</v>
      </c>
      <c r="G942">
        <v>137.511459600211</v>
      </c>
      <c r="H942">
        <v>33.081478102372103</v>
      </c>
      <c r="I942">
        <v>83.864302659998899</v>
      </c>
      <c r="J942">
        <v>8.29004214574638</v>
      </c>
      <c r="K942">
        <v>5558.0987819269803</v>
      </c>
      <c r="L942">
        <v>4339.4972134374902</v>
      </c>
      <c r="M942">
        <v>54.639088737716598</v>
      </c>
      <c r="N942">
        <v>0.75107317769848203</v>
      </c>
      <c r="O942">
        <v>26.4512134165902</v>
      </c>
      <c r="P942">
        <v>164.38461538461499</v>
      </c>
      <c r="Q942">
        <v>0.13569786376513901</v>
      </c>
    </row>
    <row r="943" spans="1:17" hidden="1" x14ac:dyDescent="0.3">
      <c r="A943" t="s">
        <v>2037</v>
      </c>
      <c r="B943" t="s">
        <v>2038</v>
      </c>
      <c r="C943" t="s">
        <v>3172</v>
      </c>
      <c r="D943" t="s">
        <v>75</v>
      </c>
      <c r="E943">
        <v>3272.4722000000002</v>
      </c>
      <c r="F943">
        <v>1031.1500000000001</v>
      </c>
      <c r="G943">
        <v>60.896300164465202</v>
      </c>
      <c r="H943">
        <v>7.4301265217423396</v>
      </c>
      <c r="I943">
        <v>118.495450032656</v>
      </c>
      <c r="J943">
        <v>0.52466888917712995</v>
      </c>
      <c r="K943">
        <v>1008.11710337228</v>
      </c>
      <c r="L943">
        <v>776.45377377799298</v>
      </c>
      <c r="M943">
        <v>51.355588909807601</v>
      </c>
      <c r="N943">
        <v>0.29653718446659699</v>
      </c>
      <c r="O943">
        <v>11.332007952286199</v>
      </c>
      <c r="P943">
        <v>144.841505401875</v>
      </c>
      <c r="Q943">
        <v>5.7019628428702E-2</v>
      </c>
    </row>
    <row r="944" spans="1:17" hidden="1" x14ac:dyDescent="0.3">
      <c r="A944" t="s">
        <v>2039</v>
      </c>
      <c r="B944" t="s">
        <v>2040</v>
      </c>
      <c r="C944" t="s">
        <v>3172</v>
      </c>
      <c r="D944" t="s">
        <v>57</v>
      </c>
      <c r="E944">
        <v>3269.8994333720002</v>
      </c>
      <c r="F944">
        <v>214.08</v>
      </c>
      <c r="G944">
        <v>25.958616220700801</v>
      </c>
      <c r="H944">
        <v>-4.60980286358906</v>
      </c>
      <c r="I944">
        <v>11.3605211754842</v>
      </c>
      <c r="J944">
        <v>2.0012030027978698</v>
      </c>
      <c r="K944">
        <v>220.86062262864601</v>
      </c>
      <c r="L944">
        <v>207.00534300549799</v>
      </c>
      <c r="M944">
        <v>55.247141827217298</v>
      </c>
      <c r="N944">
        <v>0.49344830613378599</v>
      </c>
      <c r="O944">
        <v>26.074364723467799</v>
      </c>
      <c r="P944">
        <v>51.507430997876803</v>
      </c>
      <c r="Q944">
        <v>0.110043820947483</v>
      </c>
    </row>
    <row r="945" spans="1:17" hidden="1" x14ac:dyDescent="0.3">
      <c r="A945" t="s">
        <v>2041</v>
      </c>
      <c r="B945" t="s">
        <v>2042</v>
      </c>
      <c r="C945" t="s">
        <v>3172</v>
      </c>
      <c r="D945" t="s">
        <v>294</v>
      </c>
      <c r="E945">
        <v>3254.9695274759902</v>
      </c>
      <c r="F945">
        <v>107.95</v>
      </c>
      <c r="G945">
        <v>73.741647536675401</v>
      </c>
      <c r="H945">
        <v>10.5228979586753</v>
      </c>
      <c r="I945">
        <v>98.295665958449206</v>
      </c>
      <c r="J945">
        <v>12.326213570372699</v>
      </c>
      <c r="K945">
        <v>95.259832757570294</v>
      </c>
      <c r="L945">
        <v>74.2637737317785</v>
      </c>
      <c r="M945">
        <v>69.2215779000786</v>
      </c>
      <c r="N945">
        <v>0.54393428289127399</v>
      </c>
      <c r="O945">
        <v>4.6780917091245797</v>
      </c>
      <c r="P945">
        <v>134.92927094668099</v>
      </c>
      <c r="Q945">
        <v>9.8141207453691995E-2</v>
      </c>
    </row>
    <row r="946" spans="1:17" hidden="1" x14ac:dyDescent="0.3">
      <c r="A946" t="s">
        <v>2043</v>
      </c>
      <c r="B946" t="s">
        <v>2044</v>
      </c>
      <c r="C946" t="s">
        <v>3172</v>
      </c>
      <c r="D946" t="s">
        <v>117</v>
      </c>
      <c r="E946">
        <v>3239.6391580949999</v>
      </c>
      <c r="F946">
        <v>987.1</v>
      </c>
      <c r="G946">
        <v>-13.203222430004301</v>
      </c>
      <c r="H946">
        <v>-8.8458701763813892</v>
      </c>
      <c r="I946">
        <v>4.6101234186933198</v>
      </c>
      <c r="J946">
        <v>4.7390736227439598</v>
      </c>
      <c r="K946">
        <v>1032.37642574606</v>
      </c>
      <c r="L946">
        <v>959.45296968229604</v>
      </c>
      <c r="M946">
        <v>54.876772957302698</v>
      </c>
      <c r="N946">
        <v>0.62823722870762999</v>
      </c>
      <c r="O946">
        <v>34.738121770843797</v>
      </c>
      <c r="P946">
        <v>37.0972222222222</v>
      </c>
      <c r="Q946">
        <v>0.12921232419842299</v>
      </c>
    </row>
    <row r="947" spans="1:17" hidden="1" x14ac:dyDescent="0.3">
      <c r="A947" t="s">
        <v>2045</v>
      </c>
      <c r="B947" t="s">
        <v>2046</v>
      </c>
      <c r="C947" t="s">
        <v>3169</v>
      </c>
      <c r="D947" t="s">
        <v>276</v>
      </c>
      <c r="E947">
        <v>3238.5943057879999</v>
      </c>
      <c r="F947">
        <v>153.11000000000001</v>
      </c>
      <c r="G947">
        <v>-49.476004760057499</v>
      </c>
      <c r="H947">
        <v>-2.7915011301294599</v>
      </c>
      <c r="I947">
        <v>-26.010488256110101</v>
      </c>
      <c r="J947">
        <v>2.2679674301827402</v>
      </c>
      <c r="K947">
        <v>161.88698359898899</v>
      </c>
      <c r="M947">
        <v>46.019998528236599</v>
      </c>
      <c r="N947">
        <v>1.0285674508977101</v>
      </c>
      <c r="O947">
        <v>53.484422963882103</v>
      </c>
      <c r="P947">
        <v>7.0699300699300798</v>
      </c>
    </row>
    <row r="948" spans="1:17" hidden="1" x14ac:dyDescent="0.3">
      <c r="A948" t="s">
        <v>2047</v>
      </c>
      <c r="B948" t="s">
        <v>2048</v>
      </c>
      <c r="C948" t="s">
        <v>3172</v>
      </c>
      <c r="D948" t="s">
        <v>264</v>
      </c>
      <c r="E948">
        <v>3234.88</v>
      </c>
      <c r="F948">
        <v>16214.8</v>
      </c>
      <c r="G948">
        <v>5.5215405868437202</v>
      </c>
      <c r="H948">
        <v>14.5405809053981</v>
      </c>
      <c r="I948">
        <v>8.3646403816292008</v>
      </c>
      <c r="J948">
        <v>5.7474215618581699</v>
      </c>
      <c r="K948">
        <v>15082.377815811</v>
      </c>
      <c r="L948">
        <v>14253.334532229101</v>
      </c>
      <c r="M948">
        <v>69.776497675543695</v>
      </c>
      <c r="N948">
        <v>1.15978668159273</v>
      </c>
      <c r="O948">
        <v>4.8427979376865604</v>
      </c>
      <c r="P948">
        <v>55.896548408806801</v>
      </c>
      <c r="Q948">
        <v>0.15364987733204999</v>
      </c>
    </row>
    <row r="949" spans="1:17" hidden="1" x14ac:dyDescent="0.3">
      <c r="A949" t="s">
        <v>2049</v>
      </c>
      <c r="B949" t="s">
        <v>2050</v>
      </c>
      <c r="C949" t="s">
        <v>3172</v>
      </c>
      <c r="D949" t="s">
        <v>24</v>
      </c>
      <c r="E949">
        <v>3232.0434896799902</v>
      </c>
      <c r="F949">
        <v>381.05</v>
      </c>
      <c r="G949">
        <v>5.6222049922158597</v>
      </c>
      <c r="H949">
        <v>-2.8630417830750399</v>
      </c>
      <c r="I949">
        <v>24.729165409189999</v>
      </c>
      <c r="J949">
        <v>1.3817816454102301</v>
      </c>
      <c r="K949">
        <v>386.66185860939697</v>
      </c>
      <c r="L949">
        <v>342.471473522454</v>
      </c>
      <c r="M949">
        <v>53.1206522144169</v>
      </c>
      <c r="N949">
        <v>0.28761606424603298</v>
      </c>
      <c r="O949">
        <v>22.556095000656001</v>
      </c>
      <c r="P949">
        <v>52.786688051323097</v>
      </c>
      <c r="Q949">
        <v>-3.3507640808420003E-2</v>
      </c>
    </row>
    <row r="950" spans="1:17" hidden="1" x14ac:dyDescent="0.3">
      <c r="A950" t="s">
        <v>2051</v>
      </c>
      <c r="B950" t="s">
        <v>2052</v>
      </c>
      <c r="C950" t="s">
        <v>3172</v>
      </c>
      <c r="D950" t="s">
        <v>276</v>
      </c>
      <c r="E950">
        <v>3231.0377653800001</v>
      </c>
      <c r="F950">
        <v>179.04</v>
      </c>
      <c r="G950">
        <v>49.722072524498103</v>
      </c>
      <c r="H950">
        <v>5.1950236271245203</v>
      </c>
      <c r="I950">
        <v>14.1250366612257</v>
      </c>
      <c r="J950">
        <v>1.6482010081099701</v>
      </c>
      <c r="K950">
        <v>167.810885625487</v>
      </c>
      <c r="L950">
        <v>144.57436401274299</v>
      </c>
      <c r="M950">
        <v>60.951024113044198</v>
      </c>
      <c r="N950">
        <v>0.51307704226381501</v>
      </c>
      <c r="O950">
        <v>7.3503127792672096</v>
      </c>
      <c r="P950">
        <v>80.848484848484802</v>
      </c>
      <c r="Q950">
        <v>0.17161288579862799</v>
      </c>
    </row>
    <row r="951" spans="1:17" x14ac:dyDescent="0.3">
      <c r="A951" t="s">
        <v>2053</v>
      </c>
      <c r="B951" t="s">
        <v>2054</v>
      </c>
      <c r="C951" t="s">
        <v>3159</v>
      </c>
      <c r="D951" t="s">
        <v>202</v>
      </c>
      <c r="E951">
        <v>3202.2387420949999</v>
      </c>
      <c r="F951">
        <v>229.12</v>
      </c>
      <c r="G951">
        <v>-29.7828450068207</v>
      </c>
      <c r="H951">
        <v>-0.71689853210773702</v>
      </c>
      <c r="I951">
        <v>-19.578261590358</v>
      </c>
      <c r="J951">
        <v>3.6389785958196699</v>
      </c>
      <c r="K951">
        <v>239.55482748023201</v>
      </c>
      <c r="L951">
        <v>242.49636697375701</v>
      </c>
      <c r="M951">
        <v>62.579096860780702</v>
      </c>
      <c r="N951">
        <v>0.57157241727215102</v>
      </c>
      <c r="O951">
        <v>26.1129539106145</v>
      </c>
      <c r="P951">
        <v>14.70337922403</v>
      </c>
      <c r="Q951">
        <v>-1.472298856745E-2</v>
      </c>
    </row>
    <row r="952" spans="1:17" hidden="1" x14ac:dyDescent="0.3">
      <c r="A952" t="s">
        <v>2055</v>
      </c>
      <c r="B952" t="s">
        <v>2056</v>
      </c>
      <c r="C952" t="s">
        <v>3172</v>
      </c>
      <c r="D952" t="s">
        <v>46</v>
      </c>
      <c r="E952">
        <v>3200.1479264750001</v>
      </c>
      <c r="F952">
        <v>375.45</v>
      </c>
      <c r="G952">
        <v>55.031289709964099</v>
      </c>
      <c r="H952">
        <v>1.5403577010574001</v>
      </c>
      <c r="I952">
        <v>22.885975790409901</v>
      </c>
      <c r="J952">
        <v>-3.1246167772414002</v>
      </c>
      <c r="K952">
        <v>369.07587371321</v>
      </c>
      <c r="L952">
        <v>322.39677473362502</v>
      </c>
      <c r="M952">
        <v>56.630125768701198</v>
      </c>
      <c r="N952">
        <v>0.82481781958907696</v>
      </c>
      <c r="O952">
        <v>10.534025835663799</v>
      </c>
      <c r="P952">
        <v>80.765527202696205</v>
      </c>
      <c r="Q952">
        <v>8.3828073091415004E-2</v>
      </c>
    </row>
    <row r="953" spans="1:17" hidden="1" x14ac:dyDescent="0.3">
      <c r="A953" t="s">
        <v>2057</v>
      </c>
      <c r="B953" t="s">
        <v>2058</v>
      </c>
      <c r="C953" t="s">
        <v>3172</v>
      </c>
      <c r="D953" t="s">
        <v>27</v>
      </c>
      <c r="E953">
        <v>3199.14</v>
      </c>
      <c r="F953">
        <v>50.09</v>
      </c>
      <c r="G953">
        <v>51.367416429469799</v>
      </c>
      <c r="H953">
        <v>-2.6256075254333999</v>
      </c>
      <c r="I953">
        <v>30.827305794534901</v>
      </c>
      <c r="J953">
        <v>4.0182345601068299</v>
      </c>
      <c r="K953">
        <v>52.497251915626997</v>
      </c>
      <c r="L953">
        <v>47.8219894196274</v>
      </c>
      <c r="M953">
        <v>58.6276430470554</v>
      </c>
      <c r="N953">
        <v>0.28946777739746099</v>
      </c>
      <c r="O953">
        <v>103.493711319624</v>
      </c>
      <c r="P953">
        <v>86.902985074626798</v>
      </c>
      <c r="Q953">
        <v>9.5366428644948001E-2</v>
      </c>
    </row>
    <row r="954" spans="1:17" hidden="1" x14ac:dyDescent="0.3">
      <c r="A954" t="s">
        <v>2059</v>
      </c>
      <c r="B954" t="s">
        <v>2060</v>
      </c>
      <c r="C954" t="s">
        <v>3172</v>
      </c>
      <c r="D954" t="s">
        <v>1648</v>
      </c>
      <c r="E954">
        <v>3198.300170898</v>
      </c>
      <c r="F954">
        <v>142.37</v>
      </c>
      <c r="G954">
        <v>-22.966663467254399</v>
      </c>
      <c r="H954">
        <v>2.1844089398794</v>
      </c>
      <c r="I954">
        <v>-18.197456810962102</v>
      </c>
      <c r="J954">
        <v>3.30359353743175</v>
      </c>
      <c r="K954">
        <v>145.63056525095001</v>
      </c>
      <c r="L954">
        <v>148.721799041596</v>
      </c>
      <c r="M954">
        <v>60.849798532540397</v>
      </c>
      <c r="N954">
        <v>0.35126238398621801</v>
      </c>
      <c r="O954">
        <v>25.791950551380101</v>
      </c>
      <c r="P954">
        <v>10.364341085271301</v>
      </c>
      <c r="Q954">
        <v>1.9089879657268001E-2</v>
      </c>
    </row>
    <row r="955" spans="1:17" x14ac:dyDescent="0.3">
      <c r="A955" t="s">
        <v>2061</v>
      </c>
      <c r="B955" t="s">
        <v>2062</v>
      </c>
      <c r="C955" t="s">
        <v>3169</v>
      </c>
      <c r="D955" t="s">
        <v>1462</v>
      </c>
      <c r="E955">
        <v>3193.9736450159999</v>
      </c>
      <c r="F955">
        <v>118.5</v>
      </c>
      <c r="G955">
        <v>-42.002202777351002</v>
      </c>
      <c r="H955">
        <v>-3.2276604925532699</v>
      </c>
      <c r="I955">
        <v>-9.9194098092686698</v>
      </c>
      <c r="J955">
        <v>2.4022662364987601</v>
      </c>
      <c r="K955">
        <v>123.055355680744</v>
      </c>
      <c r="L955">
        <v>132.85973861461</v>
      </c>
      <c r="M955">
        <v>56.806387471452098</v>
      </c>
      <c r="N955">
        <v>0.53181777967143895</v>
      </c>
      <c r="O955">
        <v>34.852320675105403</v>
      </c>
      <c r="P955">
        <v>13.451412158927701</v>
      </c>
      <c r="Q955">
        <v>-0.11487611632794199</v>
      </c>
    </row>
    <row r="956" spans="1:17" hidden="1" x14ac:dyDescent="0.3">
      <c r="A956" t="s">
        <v>2063</v>
      </c>
      <c r="B956" t="s">
        <v>2064</v>
      </c>
      <c r="C956" t="s">
        <v>3172</v>
      </c>
      <c r="D956" t="s">
        <v>257</v>
      </c>
      <c r="E956">
        <v>3189.96895455</v>
      </c>
      <c r="F956">
        <v>1220.95</v>
      </c>
      <c r="G956">
        <v>-48.968630482303602</v>
      </c>
      <c r="H956">
        <v>0.76158206868296296</v>
      </c>
      <c r="I956">
        <v>-17.1337252081439</v>
      </c>
      <c r="J956">
        <v>2.13998615562463</v>
      </c>
      <c r="K956">
        <v>1254.59885105943</v>
      </c>
      <c r="L956">
        <v>1292.94835755128</v>
      </c>
      <c r="M956">
        <v>52.524007278682703</v>
      </c>
      <c r="N956">
        <v>0.21952936229694001</v>
      </c>
      <c r="O956">
        <v>49.305868381178499</v>
      </c>
      <c r="P956">
        <v>10.5832804999547</v>
      </c>
      <c r="Q956">
        <v>7.3958642001109007E-2</v>
      </c>
    </row>
    <row r="957" spans="1:17" hidden="1" x14ac:dyDescent="0.3">
      <c r="A957" t="s">
        <v>2065</v>
      </c>
      <c r="B957" t="s">
        <v>2066</v>
      </c>
      <c r="C957" t="s">
        <v>3172</v>
      </c>
      <c r="D957" t="s">
        <v>1346</v>
      </c>
      <c r="E957">
        <v>3181.04884128</v>
      </c>
      <c r="F957">
        <v>216.2</v>
      </c>
      <c r="K957">
        <v>198.53034696656701</v>
      </c>
      <c r="L957">
        <v>172.215069946667</v>
      </c>
      <c r="M957">
        <v>81.1750791682543</v>
      </c>
      <c r="N957">
        <v>1</v>
      </c>
      <c r="Q957">
        <v>0.14788253940821999</v>
      </c>
    </row>
    <row r="958" spans="1:17" hidden="1" x14ac:dyDescent="0.3">
      <c r="A958" t="s">
        <v>2067</v>
      </c>
      <c r="B958" t="s">
        <v>2068</v>
      </c>
      <c r="C958" t="s">
        <v>3172</v>
      </c>
      <c r="D958" t="s">
        <v>366</v>
      </c>
      <c r="E958">
        <v>3176.6695100000002</v>
      </c>
      <c r="F958">
        <v>12465.85</v>
      </c>
      <c r="G958">
        <v>-47.3774669521679</v>
      </c>
      <c r="H958">
        <v>0.402923624821723</v>
      </c>
      <c r="I958">
        <v>-0.70492996658778395</v>
      </c>
      <c r="J958">
        <v>2.5074140782685501</v>
      </c>
      <c r="K958">
        <v>12405.7833649576</v>
      </c>
      <c r="L958">
        <v>12312.1170086452</v>
      </c>
      <c r="M958">
        <v>55.031417160462297</v>
      </c>
      <c r="N958">
        <v>0.25565657339039199</v>
      </c>
      <c r="O958">
        <v>34.960712667006199</v>
      </c>
      <c r="P958">
        <v>36.987362637362601</v>
      </c>
      <c r="Q958">
        <v>-3.3155718204876998E-2</v>
      </c>
    </row>
    <row r="959" spans="1:17" hidden="1" x14ac:dyDescent="0.3">
      <c r="A959" t="s">
        <v>2069</v>
      </c>
      <c r="B959" t="s">
        <v>2070</v>
      </c>
      <c r="C959" t="s">
        <v>3172</v>
      </c>
      <c r="D959" t="s">
        <v>125</v>
      </c>
      <c r="E959">
        <v>3174.0058833599901</v>
      </c>
      <c r="F959">
        <v>100.36</v>
      </c>
      <c r="G959">
        <v>-36.272944974337697</v>
      </c>
      <c r="H959">
        <v>3.94461750442087</v>
      </c>
      <c r="I959">
        <v>-9.9680360148154605</v>
      </c>
      <c r="J959">
        <v>1.9238334658724101</v>
      </c>
      <c r="K959">
        <v>102.404028533469</v>
      </c>
      <c r="L959">
        <v>102.94041788525099</v>
      </c>
      <c r="M959">
        <v>61.634338212239598</v>
      </c>
      <c r="N959">
        <v>1.16204155932438</v>
      </c>
      <c r="O959">
        <v>61.119968114786701</v>
      </c>
      <c r="P959">
        <v>14.0584157290601</v>
      </c>
      <c r="Q959">
        <v>0.191277912894598</v>
      </c>
    </row>
    <row r="960" spans="1:17" hidden="1" x14ac:dyDescent="0.3">
      <c r="A960" t="s">
        <v>2071</v>
      </c>
      <c r="B960" t="s">
        <v>2072</v>
      </c>
      <c r="C960" t="s">
        <v>3172</v>
      </c>
      <c r="D960" t="s">
        <v>257</v>
      </c>
      <c r="E960">
        <v>3173.9486400000001</v>
      </c>
      <c r="F960">
        <v>150.35</v>
      </c>
      <c r="G960">
        <v>63.547543054391703</v>
      </c>
      <c r="H960">
        <v>-9.9441466905096494</v>
      </c>
      <c r="I960">
        <v>31.720603834596002</v>
      </c>
      <c r="J960">
        <v>-4.81497664353651</v>
      </c>
      <c r="K960">
        <v>164.08054246687001</v>
      </c>
      <c r="L960">
        <v>143.339157981677</v>
      </c>
      <c r="M960">
        <v>47.625550003611501</v>
      </c>
      <c r="N960">
        <v>0.83219056605381303</v>
      </c>
      <c r="O960">
        <v>73.594945128034595</v>
      </c>
      <c r="P960">
        <v>226.280381944444</v>
      </c>
      <c r="Q960">
        <v>0.196831058073105</v>
      </c>
    </row>
    <row r="961" spans="1:17" hidden="1" x14ac:dyDescent="0.3">
      <c r="A961" t="s">
        <v>2073</v>
      </c>
      <c r="B961" t="s">
        <v>2074</v>
      </c>
      <c r="C961" t="s">
        <v>3172</v>
      </c>
      <c r="D961" t="s">
        <v>237</v>
      </c>
      <c r="E961">
        <v>3167.2673595000001</v>
      </c>
      <c r="F961">
        <v>1104.3</v>
      </c>
      <c r="G961">
        <v>5.4361296248206603</v>
      </c>
      <c r="H961">
        <v>-4.57681701315851</v>
      </c>
      <c r="I961">
        <v>34.687327060816401</v>
      </c>
      <c r="J961">
        <v>2.7495070095818401</v>
      </c>
      <c r="K961">
        <v>1079.2288533670901</v>
      </c>
      <c r="L961">
        <v>955.88539519741505</v>
      </c>
      <c r="M961">
        <v>59.887899881269199</v>
      </c>
      <c r="N961">
        <v>0.32574153494832703</v>
      </c>
      <c r="O961">
        <v>24.037852032962</v>
      </c>
      <c r="P961">
        <v>66.989263571752602</v>
      </c>
      <c r="Q961">
        <v>-7.9611956741930008E-3</v>
      </c>
    </row>
    <row r="962" spans="1:17" hidden="1" x14ac:dyDescent="0.3">
      <c r="A962" t="s">
        <v>2075</v>
      </c>
      <c r="B962" t="s">
        <v>2076</v>
      </c>
      <c r="C962" t="s">
        <v>3172</v>
      </c>
      <c r="D962" t="s">
        <v>136</v>
      </c>
      <c r="E962">
        <v>3126.90875413</v>
      </c>
      <c r="F962">
        <v>66.75</v>
      </c>
      <c r="G962">
        <v>25.6419853745133</v>
      </c>
      <c r="H962">
        <v>0.40525089985178803</v>
      </c>
      <c r="I962">
        <v>-4.2082253250756496</v>
      </c>
      <c r="J962">
        <v>5.0795609914003403</v>
      </c>
      <c r="K962">
        <v>70.594857553934801</v>
      </c>
      <c r="M962">
        <v>60.000307982361498</v>
      </c>
      <c r="N962">
        <v>0.77677979138636299</v>
      </c>
      <c r="O962">
        <v>62.621722846441898</v>
      </c>
      <c r="P962">
        <v>85.4166666666666</v>
      </c>
    </row>
    <row r="963" spans="1:17" hidden="1" x14ac:dyDescent="0.3">
      <c r="A963" t="s">
        <v>2077</v>
      </c>
      <c r="B963" t="s">
        <v>2078</v>
      </c>
      <c r="C963" t="s">
        <v>3172</v>
      </c>
      <c r="D963" t="s">
        <v>199</v>
      </c>
      <c r="E963">
        <v>3105.5618753250001</v>
      </c>
      <c r="F963">
        <v>331.25</v>
      </c>
      <c r="G963">
        <v>5.4357523294470402</v>
      </c>
      <c r="H963">
        <v>43.028906813830197</v>
      </c>
      <c r="I963">
        <v>56.418972365987301</v>
      </c>
      <c r="J963">
        <v>5.0723396370278397</v>
      </c>
      <c r="K963">
        <v>267.908947006267</v>
      </c>
      <c r="L963">
        <v>231.05412522969499</v>
      </c>
      <c r="M963">
        <v>74.980907761557106</v>
      </c>
      <c r="N963">
        <v>0.90748704285314896</v>
      </c>
      <c r="O963">
        <v>3.2452830188679198</v>
      </c>
      <c r="P963">
        <v>91.862148856067094</v>
      </c>
      <c r="Q963">
        <v>0.11269606458647401</v>
      </c>
    </row>
    <row r="964" spans="1:17" x14ac:dyDescent="0.3">
      <c r="A964" t="s">
        <v>2079</v>
      </c>
      <c r="B964" t="s">
        <v>2080</v>
      </c>
      <c r="C964" t="s">
        <v>3164</v>
      </c>
      <c r="D964" t="s">
        <v>117</v>
      </c>
      <c r="E964">
        <v>3097.1778045000001</v>
      </c>
      <c r="F964">
        <v>1049.55</v>
      </c>
      <c r="G964">
        <v>-25.719051256232799</v>
      </c>
      <c r="H964">
        <v>-3.8053542925491199</v>
      </c>
      <c r="I964">
        <v>-24.197123780774898</v>
      </c>
      <c r="J964">
        <v>3.8148469299694101</v>
      </c>
      <c r="K964">
        <v>1078.8982521962</v>
      </c>
      <c r="L964">
        <v>1110.8603672587201</v>
      </c>
      <c r="M964">
        <v>61.429068015457503</v>
      </c>
      <c r="N964">
        <v>0.52482340262261495</v>
      </c>
      <c r="O964">
        <v>29.4840645991139</v>
      </c>
      <c r="P964">
        <v>9.9005235602094199</v>
      </c>
      <c r="Q964">
        <v>-9.1625296863379994E-3</v>
      </c>
    </row>
    <row r="965" spans="1:17" hidden="1" x14ac:dyDescent="0.3">
      <c r="A965" t="s">
        <v>2081</v>
      </c>
      <c r="B965" t="s">
        <v>2082</v>
      </c>
      <c r="C965" t="s">
        <v>3172</v>
      </c>
      <c r="D965" t="s">
        <v>46</v>
      </c>
      <c r="E965">
        <v>3094.3523785000002</v>
      </c>
      <c r="F965">
        <v>483.9</v>
      </c>
      <c r="G965">
        <v>50.129827655176797</v>
      </c>
      <c r="H965">
        <v>15.0190942514</v>
      </c>
      <c r="I965">
        <v>11.269162688215999</v>
      </c>
      <c r="J965">
        <v>4.16206551662754</v>
      </c>
      <c r="K965">
        <v>466.40303399794601</v>
      </c>
      <c r="L965">
        <v>413.67619506832102</v>
      </c>
      <c r="M965">
        <v>53.456711078555102</v>
      </c>
      <c r="N965">
        <v>0.93486575401482497</v>
      </c>
      <c r="O965">
        <v>12.4199214713783</v>
      </c>
      <c r="P965">
        <v>87.492735092409603</v>
      </c>
      <c r="Q965">
        <v>0.175955839135851</v>
      </c>
    </row>
    <row r="966" spans="1:17" hidden="1" x14ac:dyDescent="0.3">
      <c r="A966" t="s">
        <v>2083</v>
      </c>
      <c r="B966" t="s">
        <v>2084</v>
      </c>
      <c r="C966" t="s">
        <v>3172</v>
      </c>
      <c r="D966" t="s">
        <v>136</v>
      </c>
      <c r="E966">
        <v>3084.6052370450002</v>
      </c>
      <c r="F966">
        <v>318.35000000000002</v>
      </c>
      <c r="G966">
        <v>17.551689985290299</v>
      </c>
      <c r="H966">
        <v>-0.182050687449784</v>
      </c>
      <c r="I966">
        <v>-22.464559784535101</v>
      </c>
      <c r="J966">
        <v>-1.78321209154173</v>
      </c>
      <c r="K966">
        <v>322.870765811345</v>
      </c>
      <c r="L966">
        <v>327.84034442089097</v>
      </c>
      <c r="M966">
        <v>47.168974700795602</v>
      </c>
      <c r="N966">
        <v>0.88280292092113699</v>
      </c>
      <c r="O966">
        <v>47.322129731427601</v>
      </c>
      <c r="P966">
        <v>43.465525011266301</v>
      </c>
      <c r="Q966">
        <v>5.0858756836991002E-2</v>
      </c>
    </row>
    <row r="967" spans="1:17" x14ac:dyDescent="0.3">
      <c r="A967" t="s">
        <v>2085</v>
      </c>
      <c r="B967" t="s">
        <v>2086</v>
      </c>
      <c r="C967" t="s">
        <v>3161</v>
      </c>
      <c r="D967" t="s">
        <v>163</v>
      </c>
      <c r="E967">
        <v>3059.7788820199999</v>
      </c>
      <c r="F967">
        <v>194.32</v>
      </c>
      <c r="G967">
        <v>2.47692240578542</v>
      </c>
      <c r="H967">
        <v>13.734400928374299</v>
      </c>
      <c r="I967">
        <v>-17.934137845467099</v>
      </c>
      <c r="J967">
        <v>5.7796378054995401</v>
      </c>
      <c r="K967">
        <v>186.14611054635799</v>
      </c>
      <c r="L967">
        <v>185.78938750306801</v>
      </c>
      <c r="M967">
        <v>62.5869576961517</v>
      </c>
      <c r="N967">
        <v>0.45182424574026703</v>
      </c>
      <c r="O967">
        <v>45.636064223960403</v>
      </c>
      <c r="P967">
        <v>46.105263157894697</v>
      </c>
      <c r="Q967">
        <v>-4.7975106530680003E-3</v>
      </c>
    </row>
    <row r="968" spans="1:17" hidden="1" x14ac:dyDescent="0.3">
      <c r="A968" t="s">
        <v>2087</v>
      </c>
      <c r="B968" t="s">
        <v>2088</v>
      </c>
      <c r="C968" t="s">
        <v>3172</v>
      </c>
      <c r="D968" t="s">
        <v>54</v>
      </c>
      <c r="E968">
        <v>3054.8713064599901</v>
      </c>
      <c r="F968">
        <v>488.9</v>
      </c>
      <c r="G968">
        <v>-16.854228993599101</v>
      </c>
      <c r="H968">
        <v>-4.4343942398982596</v>
      </c>
      <c r="I968">
        <v>-10.0655553739028</v>
      </c>
      <c r="J968">
        <v>2.1048548050820601</v>
      </c>
      <c r="K968">
        <v>503.95930472085098</v>
      </c>
      <c r="L968">
        <v>482.32585656928501</v>
      </c>
      <c r="M968">
        <v>52.240479155549998</v>
      </c>
      <c r="N968">
        <v>0.72298352672331001</v>
      </c>
      <c r="O968">
        <v>21.701779505011199</v>
      </c>
      <c r="P968">
        <v>33.3969986357435</v>
      </c>
      <c r="Q968">
        <v>5.4369615264387001E-2</v>
      </c>
    </row>
    <row r="969" spans="1:17" hidden="1" x14ac:dyDescent="0.3">
      <c r="A969" t="s">
        <v>2089</v>
      </c>
      <c r="B969" t="s">
        <v>2090</v>
      </c>
      <c r="C969" t="s">
        <v>3172</v>
      </c>
      <c r="D969" t="s">
        <v>117</v>
      </c>
      <c r="E969">
        <v>3044.570344839</v>
      </c>
      <c r="F969">
        <v>170.61</v>
      </c>
      <c r="G969">
        <v>-20.7604275470893</v>
      </c>
      <c r="H969">
        <v>-1.27180292451081</v>
      </c>
      <c r="I969">
        <v>-2.0069729842516701</v>
      </c>
      <c r="J969">
        <v>2.1881194390153</v>
      </c>
      <c r="K969">
        <v>175.282191616407</v>
      </c>
      <c r="L969">
        <v>173.37110085828201</v>
      </c>
      <c r="M969">
        <v>58.623726582640799</v>
      </c>
      <c r="N969">
        <v>0.43585477200836997</v>
      </c>
      <c r="O969">
        <v>38.9133110603129</v>
      </c>
      <c r="P969">
        <v>33.133047210300397</v>
      </c>
      <c r="Q969">
        <v>9.6637889247462999E-2</v>
      </c>
    </row>
    <row r="970" spans="1:17" hidden="1" x14ac:dyDescent="0.3">
      <c r="A970" t="s">
        <v>2091</v>
      </c>
      <c r="B970" t="s">
        <v>2092</v>
      </c>
      <c r="C970" t="s">
        <v>3172</v>
      </c>
      <c r="D970" t="s">
        <v>199</v>
      </c>
      <c r="E970">
        <v>3042.9412429399999</v>
      </c>
      <c r="F970">
        <v>495.95</v>
      </c>
      <c r="G970">
        <v>0.11854290599723701</v>
      </c>
      <c r="H970">
        <v>-10.5435222383315</v>
      </c>
      <c r="I970">
        <v>-6.6568612861599501</v>
      </c>
      <c r="J970">
        <v>3.4303923265396601</v>
      </c>
      <c r="K970">
        <v>546.47573002526099</v>
      </c>
      <c r="L970">
        <v>535.84530197145705</v>
      </c>
      <c r="M970">
        <v>48.6855208400466</v>
      </c>
      <c r="N970">
        <v>0.90167214372479998</v>
      </c>
      <c r="O970">
        <v>40.639177336425</v>
      </c>
      <c r="P970">
        <v>27.4935732647814</v>
      </c>
      <c r="Q970">
        <v>6.5706705554106001E-2</v>
      </c>
    </row>
    <row r="971" spans="1:17" hidden="1" x14ac:dyDescent="0.3">
      <c r="A971" t="s">
        <v>2093</v>
      </c>
      <c r="B971" t="s">
        <v>2094</v>
      </c>
      <c r="C971" t="s">
        <v>3172</v>
      </c>
      <c r="D971" t="s">
        <v>294</v>
      </c>
      <c r="E971">
        <v>3020.9064490000001</v>
      </c>
      <c r="F971">
        <v>1584.75</v>
      </c>
      <c r="G971">
        <v>117.472546069682</v>
      </c>
      <c r="H971">
        <v>43.318094936549002</v>
      </c>
      <c r="I971">
        <v>137.45951243295599</v>
      </c>
      <c r="J971">
        <v>19.396047720380199</v>
      </c>
      <c r="K971">
        <v>1218.1534009859599</v>
      </c>
      <c r="L971">
        <v>936.96394014497105</v>
      </c>
      <c r="M971">
        <v>54.969204823911802</v>
      </c>
      <c r="N971">
        <v>1.1446250613514299</v>
      </c>
      <c r="O971">
        <v>0.96229689225428805</v>
      </c>
      <c r="P971">
        <v>197.885338345864</v>
      </c>
    </row>
    <row r="972" spans="1:17" hidden="1" x14ac:dyDescent="0.3">
      <c r="A972" t="s">
        <v>2095</v>
      </c>
      <c r="B972" t="s">
        <v>2096</v>
      </c>
      <c r="C972" t="s">
        <v>3172</v>
      </c>
      <c r="D972" t="s">
        <v>46</v>
      </c>
      <c r="E972">
        <v>3013.2129918599999</v>
      </c>
      <c r="F972">
        <v>831.45</v>
      </c>
      <c r="G972">
        <v>-20.334110276805099</v>
      </c>
      <c r="H972">
        <v>3.1963054409806801</v>
      </c>
      <c r="I972">
        <v>-16.2345421184393</v>
      </c>
      <c r="J972">
        <v>11.658516498708501</v>
      </c>
      <c r="K972">
        <v>849.14464573959503</v>
      </c>
      <c r="L972">
        <v>879.442999816152</v>
      </c>
      <c r="M972">
        <v>29.796532157862401</v>
      </c>
      <c r="N972">
        <v>0.936741148688778</v>
      </c>
      <c r="O972">
        <v>65.494016477238503</v>
      </c>
      <c r="P972">
        <v>17.287346593313501</v>
      </c>
    </row>
    <row r="973" spans="1:17" hidden="1" x14ac:dyDescent="0.3">
      <c r="A973" t="s">
        <v>2097</v>
      </c>
      <c r="B973" t="s">
        <v>2098</v>
      </c>
      <c r="C973" t="s">
        <v>3172</v>
      </c>
      <c r="D973" t="s">
        <v>243</v>
      </c>
      <c r="E973">
        <v>2995.0369670650002</v>
      </c>
      <c r="F973">
        <v>930</v>
      </c>
      <c r="G973">
        <v>15.776921496346199</v>
      </c>
      <c r="H973">
        <v>10.347762246296501</v>
      </c>
      <c r="I973">
        <v>54.181858478388001</v>
      </c>
      <c r="J973">
        <v>-2.6457262573339801</v>
      </c>
      <c r="K973">
        <v>828.02749811971103</v>
      </c>
      <c r="L973">
        <v>715.64443782869103</v>
      </c>
      <c r="M973">
        <v>65.821681233776204</v>
      </c>
      <c r="N973">
        <v>1.32875821492461</v>
      </c>
      <c r="O973">
        <v>3.2258064516128999</v>
      </c>
      <c r="P973">
        <v>76.119685635829896</v>
      </c>
      <c r="Q973">
        <v>2.8004057447571E-2</v>
      </c>
    </row>
    <row r="974" spans="1:17" hidden="1" x14ac:dyDescent="0.3">
      <c r="A974" t="s">
        <v>2099</v>
      </c>
      <c r="B974" t="s">
        <v>2100</v>
      </c>
      <c r="C974" t="s">
        <v>3172</v>
      </c>
      <c r="D974" t="s">
        <v>528</v>
      </c>
      <c r="E974">
        <v>2992.1747814199998</v>
      </c>
      <c r="F974">
        <v>283.7</v>
      </c>
      <c r="G974">
        <v>-61.777245233339997</v>
      </c>
      <c r="H974">
        <v>-2.5336407793713702</v>
      </c>
      <c r="I974">
        <v>-9.6893566817458101</v>
      </c>
      <c r="J974">
        <v>0.502579449778362</v>
      </c>
      <c r="K974">
        <v>294.498373426054</v>
      </c>
      <c r="L974">
        <v>304.52177484682198</v>
      </c>
      <c r="M974">
        <v>48.134901283550597</v>
      </c>
      <c r="N974">
        <v>1.5307747103884699</v>
      </c>
      <c r="O974">
        <v>81.318293972506098</v>
      </c>
      <c r="P974">
        <v>15.2783421373425</v>
      </c>
    </row>
    <row r="975" spans="1:17" hidden="1" x14ac:dyDescent="0.3">
      <c r="A975" t="s">
        <v>2101</v>
      </c>
      <c r="B975" t="s">
        <v>2102</v>
      </c>
      <c r="C975" t="s">
        <v>3172</v>
      </c>
      <c r="D975" t="s">
        <v>75</v>
      </c>
      <c r="E975">
        <v>2991.6155177999999</v>
      </c>
      <c r="F975">
        <v>224.97</v>
      </c>
      <c r="G975">
        <v>39.8160305348473</v>
      </c>
      <c r="H975">
        <v>-4.7747491001481999</v>
      </c>
      <c r="I975">
        <v>29.682860362884998</v>
      </c>
      <c r="J975">
        <v>8.9684498802892403</v>
      </c>
      <c r="K975">
        <v>228.743747105826</v>
      </c>
      <c r="L975">
        <v>210.56482531415401</v>
      </c>
      <c r="M975">
        <v>66.857438231716699</v>
      </c>
      <c r="N975">
        <v>0.60102445974386398</v>
      </c>
      <c r="O975">
        <v>25.2567008934524</v>
      </c>
      <c r="P975">
        <v>68.516853932584198</v>
      </c>
      <c r="Q975">
        <v>5.3850929816968998E-2</v>
      </c>
    </row>
    <row r="976" spans="1:17" hidden="1" x14ac:dyDescent="0.3">
      <c r="A976" t="s">
        <v>2103</v>
      </c>
      <c r="B976" t="s">
        <v>2104</v>
      </c>
      <c r="C976" t="s">
        <v>3172</v>
      </c>
      <c r="D976" t="s">
        <v>294</v>
      </c>
      <c r="E976">
        <v>2990.4755896000001</v>
      </c>
      <c r="F976">
        <v>299.35000000000002</v>
      </c>
      <c r="G976">
        <v>19.3609329072241</v>
      </c>
      <c r="H976">
        <v>-6.3843971986175099</v>
      </c>
      <c r="I976">
        <v>36.4234883943627</v>
      </c>
      <c r="J976">
        <v>3.9629285306485</v>
      </c>
      <c r="K976">
        <v>313.14170209313897</v>
      </c>
      <c r="L976">
        <v>294.82058816506901</v>
      </c>
      <c r="M976">
        <v>46.305261831402902</v>
      </c>
      <c r="N976">
        <v>0.46892635574592201</v>
      </c>
      <c r="O976">
        <v>53.165191247703298</v>
      </c>
      <c r="P976">
        <v>87.09375</v>
      </c>
      <c r="Q976">
        <v>0.20113063778335899</v>
      </c>
    </row>
    <row r="977" spans="1:17" hidden="1" x14ac:dyDescent="0.3">
      <c r="A977" t="s">
        <v>2105</v>
      </c>
      <c r="B977" t="s">
        <v>2106</v>
      </c>
      <c r="C977" t="s">
        <v>3172</v>
      </c>
      <c r="D977" t="s">
        <v>220</v>
      </c>
      <c r="E977">
        <v>2990.3040193950001</v>
      </c>
      <c r="F977">
        <v>2724.05</v>
      </c>
      <c r="G977">
        <v>137.83787922518701</v>
      </c>
      <c r="H977">
        <v>5.4752368087291901</v>
      </c>
      <c r="I977">
        <v>80.003947804746801</v>
      </c>
      <c r="J977">
        <v>-0.231575727905388</v>
      </c>
      <c r="K977">
        <v>2600.3594511676501</v>
      </c>
      <c r="L977">
        <v>1965.2513355122601</v>
      </c>
      <c r="M977">
        <v>52.146235416893397</v>
      </c>
      <c r="N977">
        <v>0.69324642957053095</v>
      </c>
      <c r="O977">
        <v>24.740735302215398</v>
      </c>
      <c r="P977">
        <v>165.74801229208299</v>
      </c>
      <c r="Q977">
        <v>0.15470291383267501</v>
      </c>
    </row>
    <row r="978" spans="1:17" hidden="1" x14ac:dyDescent="0.3">
      <c r="A978" t="s">
        <v>2107</v>
      </c>
      <c r="B978" t="s">
        <v>2108</v>
      </c>
      <c r="C978" t="s">
        <v>3172</v>
      </c>
      <c r="D978" t="s">
        <v>136</v>
      </c>
      <c r="E978">
        <v>2988.7630911000001</v>
      </c>
      <c r="F978">
        <v>621.04999999999995</v>
      </c>
      <c r="G978">
        <v>12.024015450819601</v>
      </c>
      <c r="H978">
        <v>-9.1629309183300194</v>
      </c>
      <c r="I978">
        <v>38.802774437732602</v>
      </c>
      <c r="J978">
        <v>0.65409825328583604</v>
      </c>
      <c r="K978">
        <v>606.80478164424005</v>
      </c>
      <c r="L978">
        <v>539.15007365738904</v>
      </c>
      <c r="M978">
        <v>45.471071089020697</v>
      </c>
      <c r="N978">
        <v>0.41243834611583702</v>
      </c>
      <c r="O978">
        <v>18.6538926012398</v>
      </c>
      <c r="P978">
        <v>83.905833580100605</v>
      </c>
      <c r="Q978">
        <v>0.185764270666673</v>
      </c>
    </row>
    <row r="979" spans="1:17" hidden="1" x14ac:dyDescent="0.3">
      <c r="A979" t="s">
        <v>2109</v>
      </c>
      <c r="B979" t="s">
        <v>2110</v>
      </c>
      <c r="C979" t="s">
        <v>3172</v>
      </c>
      <c r="D979" t="s">
        <v>590</v>
      </c>
      <c r="E979">
        <v>2988.3008461200002</v>
      </c>
      <c r="F979">
        <v>686.7</v>
      </c>
      <c r="G979">
        <v>4.1650970581617104</v>
      </c>
      <c r="H979">
        <v>37.902062255539903</v>
      </c>
      <c r="I979">
        <v>40.728845127494097</v>
      </c>
      <c r="J979">
        <v>22.2119690604849</v>
      </c>
      <c r="K979">
        <v>531.681396060981</v>
      </c>
      <c r="L979">
        <v>506.72407560926501</v>
      </c>
      <c r="M979">
        <v>91.307627316037795</v>
      </c>
      <c r="N979">
        <v>3.0976397146096502</v>
      </c>
      <c r="O979">
        <v>1.1285859909713201</v>
      </c>
      <c r="P979">
        <v>67.6513671875</v>
      </c>
      <c r="Q979">
        <v>3.7516834776614001E-2</v>
      </c>
    </row>
    <row r="980" spans="1:17" hidden="1" x14ac:dyDescent="0.3">
      <c r="A980" t="s">
        <v>2111</v>
      </c>
      <c r="B980" t="s">
        <v>2112</v>
      </c>
      <c r="C980" t="s">
        <v>3172</v>
      </c>
      <c r="D980" t="s">
        <v>2113</v>
      </c>
      <c r="E980">
        <v>2986.0092599099999</v>
      </c>
      <c r="F980">
        <v>253.3</v>
      </c>
      <c r="G980">
        <v>8.6199370103597008</v>
      </c>
      <c r="H980">
        <v>-5.7830261871819504</v>
      </c>
      <c r="I980">
        <v>-9.3467523117657993</v>
      </c>
      <c r="J980">
        <v>2.3407023977694101</v>
      </c>
      <c r="K980">
        <v>263.56301220357801</v>
      </c>
      <c r="L980">
        <v>245.26721475487301</v>
      </c>
      <c r="M980">
        <v>50.715737203110102</v>
      </c>
      <c r="N980">
        <v>0.53694803490923404</v>
      </c>
      <c r="O980">
        <v>30.280300039478799</v>
      </c>
      <c r="P980">
        <v>133.99538106235499</v>
      </c>
    </row>
    <row r="981" spans="1:17" hidden="1" x14ac:dyDescent="0.3">
      <c r="A981" t="s">
        <v>2114</v>
      </c>
      <c r="B981" t="s">
        <v>2115</v>
      </c>
      <c r="C981" t="s">
        <v>3172</v>
      </c>
      <c r="D981" t="s">
        <v>1346</v>
      </c>
      <c r="E981">
        <v>2979.6940975950001</v>
      </c>
      <c r="F981">
        <v>3203.9</v>
      </c>
      <c r="G981">
        <v>26.813853634611299</v>
      </c>
      <c r="H981">
        <v>-0.22476660393079101</v>
      </c>
      <c r="I981">
        <v>41.2238463054505</v>
      </c>
      <c r="J981">
        <v>8.0544775170952398</v>
      </c>
      <c r="K981">
        <v>3216.0780760420998</v>
      </c>
      <c r="L981">
        <v>2731.3567207750798</v>
      </c>
      <c r="M981">
        <v>61.755783729959099</v>
      </c>
      <c r="N981">
        <v>0.61914572843900895</v>
      </c>
      <c r="O981">
        <v>14.5931520958831</v>
      </c>
      <c r="P981">
        <v>59.002481389578101</v>
      </c>
      <c r="Q981">
        <v>0.189483113884552</v>
      </c>
    </row>
    <row r="982" spans="1:17" hidden="1" x14ac:dyDescent="0.3">
      <c r="A982" t="s">
        <v>2116</v>
      </c>
      <c r="B982" t="s">
        <v>2117</v>
      </c>
      <c r="C982" t="s">
        <v>3172</v>
      </c>
      <c r="D982" t="s">
        <v>2118</v>
      </c>
      <c r="E982">
        <v>2979.3836602400002</v>
      </c>
      <c r="F982">
        <v>590.15</v>
      </c>
      <c r="G982">
        <v>96.499799710588505</v>
      </c>
      <c r="H982">
        <v>30.232266383033799</v>
      </c>
      <c r="I982">
        <v>39.328066007589598</v>
      </c>
      <c r="J982">
        <v>10.052361437869999</v>
      </c>
      <c r="K982">
        <v>509.69269903020501</v>
      </c>
      <c r="L982">
        <v>452.00893044397799</v>
      </c>
      <c r="M982">
        <v>80.229385095330002</v>
      </c>
      <c r="N982">
        <v>1.9510639819914799</v>
      </c>
      <c r="O982">
        <v>5.0580360925188401</v>
      </c>
      <c r="P982">
        <v>133.72277227722699</v>
      </c>
      <c r="Q982">
        <v>0.30827553809977098</v>
      </c>
    </row>
    <row r="983" spans="1:17" hidden="1" x14ac:dyDescent="0.3">
      <c r="A983" t="s">
        <v>2119</v>
      </c>
      <c r="B983" t="s">
        <v>2120</v>
      </c>
      <c r="C983" t="s">
        <v>3172</v>
      </c>
      <c r="D983" t="s">
        <v>75</v>
      </c>
      <c r="E983">
        <v>2978.1714811799998</v>
      </c>
      <c r="F983">
        <v>221.57</v>
      </c>
      <c r="G983">
        <v>-37.873752149844798</v>
      </c>
      <c r="H983">
        <v>0.63339368309027799</v>
      </c>
      <c r="I983">
        <v>-5.8788844844086796</v>
      </c>
      <c r="J983">
        <v>1.3680250209432301</v>
      </c>
      <c r="K983">
        <v>226.02956154205</v>
      </c>
      <c r="L983">
        <v>232.13287806366401</v>
      </c>
      <c r="M983">
        <v>60.946916369963901</v>
      </c>
      <c r="N983">
        <v>1.1621746600242699</v>
      </c>
      <c r="O983">
        <v>37.654014532653299</v>
      </c>
      <c r="P983">
        <v>14.211340206185501</v>
      </c>
      <c r="Q983">
        <v>-4.7484735658274997E-2</v>
      </c>
    </row>
    <row r="984" spans="1:17" hidden="1" x14ac:dyDescent="0.3">
      <c r="A984" t="s">
        <v>2121</v>
      </c>
      <c r="B984" t="s">
        <v>2122</v>
      </c>
      <c r="C984" t="s">
        <v>3172</v>
      </c>
      <c r="D984" t="s">
        <v>414</v>
      </c>
      <c r="E984">
        <v>2969.8251277499999</v>
      </c>
      <c r="F984">
        <v>3842.75</v>
      </c>
      <c r="G984">
        <v>-37.334813974680102</v>
      </c>
      <c r="H984">
        <v>-3.3636995374659802</v>
      </c>
      <c r="I984">
        <v>-16.754369112755398</v>
      </c>
      <c r="J984">
        <v>2.9109209411527299</v>
      </c>
      <c r="K984">
        <v>4056.5599904493602</v>
      </c>
      <c r="L984">
        <v>4137.3871462951201</v>
      </c>
      <c r="M984">
        <v>54.227025359899002</v>
      </c>
      <c r="N984">
        <v>0.38589356000098002</v>
      </c>
      <c r="O984">
        <v>32.639385856482903</v>
      </c>
      <c r="P984">
        <v>8.7042616087466804</v>
      </c>
      <c r="Q984">
        <v>5.2548109048170998E-2</v>
      </c>
    </row>
    <row r="985" spans="1:17" x14ac:dyDescent="0.3">
      <c r="A985" t="s">
        <v>2123</v>
      </c>
      <c r="B985" t="s">
        <v>2124</v>
      </c>
      <c r="C985" t="s">
        <v>3166</v>
      </c>
      <c r="D985" t="s">
        <v>433</v>
      </c>
      <c r="E985">
        <v>2961.2690151000002</v>
      </c>
      <c r="F985">
        <v>414</v>
      </c>
      <c r="G985">
        <v>-11.131183693608399</v>
      </c>
      <c r="H985">
        <v>-14.430038456684001</v>
      </c>
      <c r="I985">
        <v>-15.303839631694199</v>
      </c>
      <c r="J985">
        <v>0.25646697198708901</v>
      </c>
      <c r="K985">
        <v>460.51163073980399</v>
      </c>
      <c r="L985">
        <v>458.62520414309699</v>
      </c>
      <c r="M985">
        <v>27.751526990695101</v>
      </c>
      <c r="N985">
        <v>1.3752260751867</v>
      </c>
      <c r="O985">
        <v>33.985507246376798</v>
      </c>
      <c r="P985">
        <v>16.292134831460601</v>
      </c>
      <c r="Q985">
        <v>-9.9689250780586006E-2</v>
      </c>
    </row>
    <row r="986" spans="1:17" hidden="1" x14ac:dyDescent="0.3">
      <c r="A986" t="s">
        <v>2125</v>
      </c>
      <c r="B986" t="s">
        <v>2126</v>
      </c>
      <c r="C986" t="s">
        <v>3172</v>
      </c>
      <c r="D986" t="s">
        <v>2127</v>
      </c>
      <c r="E986">
        <v>2956.24</v>
      </c>
      <c r="F986">
        <v>1061.1500000000001</v>
      </c>
      <c r="G986">
        <v>85.8288970654921</v>
      </c>
      <c r="H986">
        <v>5.3599071650882602</v>
      </c>
      <c r="I986">
        <v>32.746147595057401</v>
      </c>
      <c r="J986">
        <v>5.0533877592416303</v>
      </c>
      <c r="K986">
        <v>1007.67711065097</v>
      </c>
      <c r="L986">
        <v>909.44302171748802</v>
      </c>
      <c r="M986">
        <v>65.889559358556298</v>
      </c>
      <c r="N986">
        <v>0.57547228565219699</v>
      </c>
      <c r="O986">
        <v>37.393393959383602</v>
      </c>
      <c r="P986">
        <v>124.819915254237</v>
      </c>
      <c r="Q986">
        <v>0.107828753063062</v>
      </c>
    </row>
    <row r="987" spans="1:17" hidden="1" x14ac:dyDescent="0.3">
      <c r="A987" t="s">
        <v>2128</v>
      </c>
      <c r="B987" t="s">
        <v>2129</v>
      </c>
      <c r="C987" t="s">
        <v>3172</v>
      </c>
      <c r="D987" t="s">
        <v>391</v>
      </c>
      <c r="E987">
        <v>2949.8847420000002</v>
      </c>
      <c r="F987">
        <v>1980.15</v>
      </c>
      <c r="G987">
        <v>-34.368783765213003</v>
      </c>
      <c r="H987">
        <v>7.78681125915557</v>
      </c>
      <c r="I987">
        <v>-4.9272266491242904</v>
      </c>
      <c r="J987">
        <v>0.67139449671750995</v>
      </c>
      <c r="K987">
        <v>1911.0057355819999</v>
      </c>
      <c r="L987">
        <v>1951.71680575907</v>
      </c>
      <c r="M987">
        <v>66.919594780555599</v>
      </c>
      <c r="N987">
        <v>1.44076922329197</v>
      </c>
      <c r="O987">
        <v>17.920359568719501</v>
      </c>
      <c r="P987">
        <v>17.168639053254399</v>
      </c>
      <c r="Q987">
        <v>-5.6341296650498002E-2</v>
      </c>
    </row>
    <row r="988" spans="1:17" x14ac:dyDescent="0.3">
      <c r="A988" t="s">
        <v>2130</v>
      </c>
      <c r="B988" t="s">
        <v>2131</v>
      </c>
      <c r="C988" t="s">
        <v>3159</v>
      </c>
      <c r="D988" t="s">
        <v>547</v>
      </c>
      <c r="E988">
        <v>2935.1115587999998</v>
      </c>
      <c r="F988">
        <v>395.8</v>
      </c>
      <c r="G988">
        <v>-13.765359189781901</v>
      </c>
      <c r="H988">
        <v>-7.6315097105971299</v>
      </c>
      <c r="I988">
        <v>10.9997305927987</v>
      </c>
      <c r="J988">
        <v>1.8658976184204199</v>
      </c>
      <c r="K988">
        <v>421.20051566014803</v>
      </c>
      <c r="L988">
        <v>394.76432253154502</v>
      </c>
      <c r="M988">
        <v>50.2206514015853</v>
      </c>
      <c r="N988">
        <v>0.28989213647642698</v>
      </c>
      <c r="O988">
        <v>27.5896917635169</v>
      </c>
      <c r="P988">
        <v>34.146754787324099</v>
      </c>
      <c r="Q988">
        <v>4.6507672911859999E-3</v>
      </c>
    </row>
    <row r="989" spans="1:17" hidden="1" x14ac:dyDescent="0.3">
      <c r="A989" t="s">
        <v>2132</v>
      </c>
      <c r="B989" t="s">
        <v>2133</v>
      </c>
      <c r="C989" t="s">
        <v>3172</v>
      </c>
      <c r="D989" t="s">
        <v>51</v>
      </c>
      <c r="E989">
        <v>2923.2781763849998</v>
      </c>
      <c r="F989">
        <v>130.88</v>
      </c>
      <c r="G989">
        <v>33.181107729679098</v>
      </c>
      <c r="H989">
        <v>-3.2929552204436598</v>
      </c>
      <c r="I989">
        <v>14.6760761455125</v>
      </c>
      <c r="J989">
        <v>8.3480202316905796</v>
      </c>
      <c r="K989">
        <v>133.60750278767401</v>
      </c>
      <c r="L989">
        <v>119.91644850818901</v>
      </c>
      <c r="M989">
        <v>62.622884956637897</v>
      </c>
      <c r="N989">
        <v>0.55254152296065895</v>
      </c>
      <c r="O989">
        <v>29.355134474327599</v>
      </c>
      <c r="P989">
        <v>75.677852348993298</v>
      </c>
      <c r="Q989">
        <v>3.9075247718580002E-2</v>
      </c>
    </row>
    <row r="990" spans="1:17" hidden="1" x14ac:dyDescent="0.3">
      <c r="A990" t="s">
        <v>2134</v>
      </c>
      <c r="B990" t="s">
        <v>2135</v>
      </c>
      <c r="C990" t="s">
        <v>3172</v>
      </c>
      <c r="D990" t="s">
        <v>21</v>
      </c>
      <c r="E990">
        <v>2923.012309875</v>
      </c>
      <c r="F990">
        <v>227.63</v>
      </c>
      <c r="G990">
        <v>-48.217556535357801</v>
      </c>
      <c r="H990">
        <v>-6.73693012953097</v>
      </c>
      <c r="I990">
        <v>-4.8106761268249203</v>
      </c>
      <c r="J990">
        <v>0.42574672301480898</v>
      </c>
      <c r="K990">
        <v>239.93970971216601</v>
      </c>
      <c r="L990">
        <v>234.820907421914</v>
      </c>
      <c r="M990">
        <v>49.272220553000601</v>
      </c>
      <c r="N990">
        <v>0.276332653929314</v>
      </c>
      <c r="O990">
        <v>40.579009796599699</v>
      </c>
      <c r="P990">
        <v>35.5263157894736</v>
      </c>
      <c r="Q990">
        <v>0.130451378026258</v>
      </c>
    </row>
    <row r="991" spans="1:17" hidden="1" x14ac:dyDescent="0.3">
      <c r="A991" t="s">
        <v>2136</v>
      </c>
      <c r="B991" t="s">
        <v>2137</v>
      </c>
      <c r="C991" t="s">
        <v>3172</v>
      </c>
      <c r="D991" t="s">
        <v>475</v>
      </c>
      <c r="E991">
        <v>2922.2839769249999</v>
      </c>
      <c r="F991">
        <v>4550.5</v>
      </c>
      <c r="G991">
        <v>2.86560858564809</v>
      </c>
      <c r="H991">
        <v>2.8255203990397701</v>
      </c>
      <c r="I991">
        <v>25.9758749242778</v>
      </c>
      <c r="J991">
        <v>1.2033526244860699</v>
      </c>
      <c r="K991">
        <v>4590.2087498035798</v>
      </c>
      <c r="L991">
        <v>4158.8416547975803</v>
      </c>
      <c r="M991">
        <v>53.113461165827097</v>
      </c>
      <c r="N991">
        <v>0.63243681522394402</v>
      </c>
      <c r="O991">
        <v>19.239643995165299</v>
      </c>
      <c r="P991">
        <v>59.551901264003</v>
      </c>
      <c r="Q991">
        <v>0.135239347484332</v>
      </c>
    </row>
    <row r="992" spans="1:17" hidden="1" x14ac:dyDescent="0.3">
      <c r="A992" t="s">
        <v>2138</v>
      </c>
      <c r="B992" t="s">
        <v>2139</v>
      </c>
      <c r="C992" t="s">
        <v>3172</v>
      </c>
      <c r="D992" t="s">
        <v>467</v>
      </c>
      <c r="E992">
        <v>2902.7310216000001</v>
      </c>
      <c r="F992">
        <v>514.15</v>
      </c>
      <c r="G992">
        <v>-6.9066199318239399</v>
      </c>
      <c r="H992">
        <v>-2.42926007076924</v>
      </c>
      <c r="I992">
        <v>-21.101785407948501</v>
      </c>
      <c r="J992">
        <v>1.1610392670196601</v>
      </c>
      <c r="K992">
        <v>515.90860530607199</v>
      </c>
      <c r="L992">
        <v>510.120772852779</v>
      </c>
      <c r="M992">
        <v>50.6286642508352</v>
      </c>
      <c r="N992">
        <v>0.392667674145109</v>
      </c>
      <c r="O992">
        <v>28.357483224739799</v>
      </c>
      <c r="P992">
        <v>22.987680899413899</v>
      </c>
      <c r="Q992">
        <v>3.873462019309E-3</v>
      </c>
    </row>
    <row r="993" spans="1:17" hidden="1" x14ac:dyDescent="0.3">
      <c r="A993" t="s">
        <v>2140</v>
      </c>
      <c r="B993" t="s">
        <v>2141</v>
      </c>
      <c r="C993" t="s">
        <v>3172</v>
      </c>
      <c r="D993" t="s">
        <v>51</v>
      </c>
      <c r="E993">
        <v>2898.1286647500001</v>
      </c>
      <c r="F993">
        <v>314.85000000000002</v>
      </c>
      <c r="G993">
        <v>-27.699549320995398</v>
      </c>
      <c r="H993">
        <v>-4.0909584059308699</v>
      </c>
      <c r="I993">
        <v>-14.3232277555273</v>
      </c>
      <c r="J993">
        <v>1.8871360865958999</v>
      </c>
      <c r="K993">
        <v>333.44059773552499</v>
      </c>
      <c r="L993">
        <v>340.24149127879099</v>
      </c>
      <c r="M993">
        <v>46.103875760115002</v>
      </c>
      <c r="N993">
        <v>1.27396973613332</v>
      </c>
      <c r="O993">
        <v>31.808797840241301</v>
      </c>
      <c r="P993">
        <v>9.8569434752267799</v>
      </c>
      <c r="Q993">
        <v>-7.2195723380363994E-2</v>
      </c>
    </row>
    <row r="994" spans="1:17" hidden="1" x14ac:dyDescent="0.3">
      <c r="A994" t="s">
        <v>2142</v>
      </c>
      <c r="B994" t="s">
        <v>2143</v>
      </c>
      <c r="C994" t="s">
        <v>3172</v>
      </c>
      <c r="D994" t="s">
        <v>460</v>
      </c>
      <c r="E994">
        <v>2897.1905386499998</v>
      </c>
      <c r="F994">
        <v>419.15</v>
      </c>
      <c r="G994">
        <v>34.9499292925315</v>
      </c>
      <c r="H994">
        <v>15.100563399851699</v>
      </c>
      <c r="I994">
        <v>30.932690759421899</v>
      </c>
      <c r="J994">
        <v>11.500831185119701</v>
      </c>
      <c r="K994">
        <v>375.21045953423499</v>
      </c>
      <c r="L994">
        <v>338.96247623987603</v>
      </c>
      <c r="M994">
        <v>73.953572973471495</v>
      </c>
      <c r="N994">
        <v>1.0987341250939699</v>
      </c>
      <c r="O994">
        <v>4.6403435524275496</v>
      </c>
      <c r="P994">
        <v>71.431492842535704</v>
      </c>
    </row>
    <row r="995" spans="1:17" hidden="1" x14ac:dyDescent="0.3">
      <c r="A995" t="s">
        <v>2144</v>
      </c>
      <c r="B995" t="s">
        <v>2145</v>
      </c>
      <c r="C995" t="s">
        <v>3172</v>
      </c>
      <c r="D995" t="s">
        <v>304</v>
      </c>
      <c r="E995">
        <v>2894.3867340219999</v>
      </c>
      <c r="F995">
        <v>2.23</v>
      </c>
      <c r="G995">
        <v>78.031420263948107</v>
      </c>
      <c r="H995">
        <v>-0.18095599669993101</v>
      </c>
      <c r="I995">
        <v>26.646414826439401</v>
      </c>
      <c r="J995">
        <v>13.024787908458199</v>
      </c>
      <c r="K995">
        <v>2.3006554062823898</v>
      </c>
      <c r="L995">
        <v>2.1724655676385298</v>
      </c>
      <c r="M995">
        <v>63.3795400529823</v>
      </c>
      <c r="N995">
        <v>0.79703108850711102</v>
      </c>
      <c r="O995">
        <v>94.1704035874439</v>
      </c>
      <c r="P995">
        <v>123</v>
      </c>
      <c r="Q995">
        <v>5.9639053221009999E-2</v>
      </c>
    </row>
    <row r="996" spans="1:17" hidden="1" x14ac:dyDescent="0.3">
      <c r="A996" t="s">
        <v>2146</v>
      </c>
      <c r="B996" t="s">
        <v>2147</v>
      </c>
      <c r="C996" t="s">
        <v>3172</v>
      </c>
      <c r="D996" t="s">
        <v>693</v>
      </c>
      <c r="E996">
        <v>2892.1125126900001</v>
      </c>
      <c r="F996">
        <v>26.48</v>
      </c>
      <c r="G996">
        <v>16.908425611541801</v>
      </c>
      <c r="H996">
        <v>-10.1684229704821</v>
      </c>
      <c r="I996">
        <v>-1.08116523379776</v>
      </c>
      <c r="J996">
        <v>0.47625517708128201</v>
      </c>
      <c r="K996">
        <v>26.547038055605402</v>
      </c>
      <c r="L996">
        <v>23.914445501847698</v>
      </c>
      <c r="M996">
        <v>44.512497623814397</v>
      </c>
      <c r="N996">
        <v>0.30955247228913202</v>
      </c>
      <c r="O996">
        <v>42.333836858006002</v>
      </c>
      <c r="P996">
        <v>43.913043478260803</v>
      </c>
      <c r="Q996">
        <v>-6.0104501506109999E-3</v>
      </c>
    </row>
    <row r="997" spans="1:17" hidden="1" x14ac:dyDescent="0.3">
      <c r="A997" t="s">
        <v>2148</v>
      </c>
      <c r="B997" t="s">
        <v>2149</v>
      </c>
      <c r="C997" t="s">
        <v>3172</v>
      </c>
      <c r="D997" t="s">
        <v>2150</v>
      </c>
      <c r="E997">
        <v>2891.8512500000002</v>
      </c>
      <c r="F997">
        <v>30.774999999999999</v>
      </c>
      <c r="G997">
        <v>172.503568106448</v>
      </c>
      <c r="H997">
        <v>14.3143418089427</v>
      </c>
      <c r="I997">
        <v>73.487803282257204</v>
      </c>
      <c r="J997">
        <v>2.9512093131405202</v>
      </c>
      <c r="K997">
        <v>26.9679014445272</v>
      </c>
      <c r="L997">
        <v>20.060340382839701</v>
      </c>
      <c r="M997">
        <v>56.151215968822797</v>
      </c>
      <c r="N997">
        <v>0.15166545143750099</v>
      </c>
      <c r="O997">
        <v>7.1811535337124397</v>
      </c>
      <c r="P997">
        <v>246.370287000562</v>
      </c>
    </row>
    <row r="998" spans="1:17" hidden="1" x14ac:dyDescent="0.3">
      <c r="A998" t="s">
        <v>2151</v>
      </c>
      <c r="B998" t="s">
        <v>2152</v>
      </c>
      <c r="C998" t="s">
        <v>3172</v>
      </c>
      <c r="D998" t="s">
        <v>2153</v>
      </c>
      <c r="E998">
        <v>2887.9468000500001</v>
      </c>
      <c r="F998">
        <v>1700.65</v>
      </c>
      <c r="G998">
        <v>17.5346401351533</v>
      </c>
      <c r="H998">
        <v>30.325940809190602</v>
      </c>
      <c r="I998">
        <v>33.7253922734022</v>
      </c>
      <c r="J998">
        <v>7.9538923860701898</v>
      </c>
      <c r="K998">
        <v>1422.2474497516</v>
      </c>
      <c r="M998">
        <v>63.148134060535</v>
      </c>
      <c r="O998">
        <v>6.7238996854144002</v>
      </c>
      <c r="P998">
        <v>53.191010223843598</v>
      </c>
    </row>
    <row r="999" spans="1:17" hidden="1" x14ac:dyDescent="0.3">
      <c r="A999" t="s">
        <v>2154</v>
      </c>
      <c r="B999" t="s">
        <v>2155</v>
      </c>
      <c r="C999" t="s">
        <v>3172</v>
      </c>
      <c r="D999" t="s">
        <v>141</v>
      </c>
      <c r="E999">
        <v>2882.5676074799999</v>
      </c>
      <c r="F999">
        <v>45.16</v>
      </c>
      <c r="G999">
        <v>16.6500004318241</v>
      </c>
      <c r="H999">
        <v>-3.8016456518723398</v>
      </c>
      <c r="I999">
        <v>2.0456952685595802</v>
      </c>
      <c r="J999">
        <v>3.1972017015617</v>
      </c>
      <c r="K999">
        <v>47.604294862097802</v>
      </c>
      <c r="L999">
        <v>45.571701751591696</v>
      </c>
      <c r="M999">
        <v>54.784558207456897</v>
      </c>
      <c r="N999">
        <v>0.41091403106964602</v>
      </c>
      <c r="O999">
        <v>50.4650132860938</v>
      </c>
      <c r="P999">
        <v>42.911392405063197</v>
      </c>
      <c r="Q999">
        <v>8.9804664386051003E-2</v>
      </c>
    </row>
    <row r="1000" spans="1:17" hidden="1" x14ac:dyDescent="0.3">
      <c r="A1000" t="s">
        <v>2156</v>
      </c>
      <c r="B1000" t="s">
        <v>2157</v>
      </c>
      <c r="C1000" t="s">
        <v>3172</v>
      </c>
      <c r="D1000" t="s">
        <v>128</v>
      </c>
      <c r="E1000">
        <v>2857.9171471499999</v>
      </c>
      <c r="F1000">
        <v>3901.85</v>
      </c>
      <c r="G1000">
        <v>27.4556810038906</v>
      </c>
      <c r="H1000">
        <v>2.7864725764697802</v>
      </c>
      <c r="I1000">
        <v>-26.925080044280701</v>
      </c>
      <c r="J1000">
        <v>5.5981187635755498</v>
      </c>
      <c r="K1000">
        <v>3972.4447964669098</v>
      </c>
      <c r="L1000">
        <v>3878.9938579823502</v>
      </c>
      <c r="M1000">
        <v>64.990041631474398</v>
      </c>
      <c r="N1000">
        <v>0.358976957711795</v>
      </c>
      <c r="O1000">
        <v>31.809269961684802</v>
      </c>
      <c r="P1000">
        <v>82.910650665666594</v>
      </c>
      <c r="Q1000">
        <v>0.14825914537669399</v>
      </c>
    </row>
    <row r="1001" spans="1:17" x14ac:dyDescent="0.3">
      <c r="A1001" t="s">
        <v>2158</v>
      </c>
      <c r="B1001" t="s">
        <v>2159</v>
      </c>
      <c r="C1001" t="s">
        <v>3157</v>
      </c>
      <c r="D1001" t="s">
        <v>54</v>
      </c>
      <c r="E1001">
        <v>2846.1448227599999</v>
      </c>
      <c r="F1001">
        <v>394.2</v>
      </c>
      <c r="G1001">
        <v>-82.336084571641706</v>
      </c>
      <c r="H1001">
        <v>-27.910740720259898</v>
      </c>
      <c r="I1001">
        <v>-60.252453284253001</v>
      </c>
      <c r="J1001">
        <v>-3.9910831989122002</v>
      </c>
      <c r="K1001">
        <v>520.183173703188</v>
      </c>
      <c r="L1001">
        <v>683.950379880539</v>
      </c>
      <c r="M1001">
        <v>28.827889661862901</v>
      </c>
      <c r="N1001">
        <v>2.26273254884982</v>
      </c>
      <c r="O1001">
        <v>215.37290715372899</v>
      </c>
      <c r="P1001">
        <v>5.8539205155746501</v>
      </c>
      <c r="Q1001">
        <v>-3.0053575447524E-2</v>
      </c>
    </row>
    <row r="1002" spans="1:17" x14ac:dyDescent="0.3">
      <c r="A1002" t="s">
        <v>2160</v>
      </c>
      <c r="B1002" t="s">
        <v>2161</v>
      </c>
      <c r="C1002" t="s">
        <v>3155</v>
      </c>
      <c r="D1002" t="s">
        <v>72</v>
      </c>
      <c r="E1002">
        <v>2819.8236513470001</v>
      </c>
      <c r="F1002">
        <v>207.34</v>
      </c>
      <c r="G1002">
        <v>-4.3242994879979397</v>
      </c>
      <c r="H1002">
        <v>-8.3771758783908794</v>
      </c>
      <c r="I1002">
        <v>-3.33644701541296</v>
      </c>
      <c r="J1002">
        <v>3.0394262967861798</v>
      </c>
      <c r="K1002">
        <v>222.04888866969799</v>
      </c>
      <c r="L1002">
        <v>214.00958045519599</v>
      </c>
      <c r="M1002">
        <v>56.6886398042557</v>
      </c>
      <c r="N1002">
        <v>0.40257896681266098</v>
      </c>
      <c r="O1002">
        <v>41.579048905179803</v>
      </c>
      <c r="P1002">
        <v>32.274322169058998</v>
      </c>
      <c r="Q1002">
        <v>2.1323251331224001E-2</v>
      </c>
    </row>
    <row r="1003" spans="1:17" hidden="1" x14ac:dyDescent="0.3">
      <c r="A1003" t="s">
        <v>2162</v>
      </c>
      <c r="B1003" t="s">
        <v>2163</v>
      </c>
      <c r="C1003" t="s">
        <v>3172</v>
      </c>
      <c r="D1003" t="s">
        <v>1582</v>
      </c>
      <c r="E1003">
        <v>2816.6950000000002</v>
      </c>
      <c r="F1003">
        <v>174.7</v>
      </c>
      <c r="G1003">
        <v>144.032035553903</v>
      </c>
      <c r="H1003">
        <v>-1.2566433732759601</v>
      </c>
      <c r="I1003">
        <v>137.55123770309299</v>
      </c>
      <c r="J1003">
        <v>1.4450777635307099</v>
      </c>
      <c r="K1003">
        <v>161.25191389690801</v>
      </c>
      <c r="L1003">
        <v>116.127043653195</v>
      </c>
      <c r="M1003">
        <v>53.733892775832501</v>
      </c>
      <c r="N1003">
        <v>0.10102327470469399</v>
      </c>
      <c r="O1003">
        <v>18.918145392100701</v>
      </c>
      <c r="P1003">
        <v>235.89694289559699</v>
      </c>
      <c r="Q1003">
        <v>0.197381051091266</v>
      </c>
    </row>
    <row r="1004" spans="1:17" x14ac:dyDescent="0.3">
      <c r="A1004" t="s">
        <v>2164</v>
      </c>
      <c r="B1004" t="s">
        <v>2165</v>
      </c>
      <c r="C1004" t="s">
        <v>3170</v>
      </c>
      <c r="D1004" t="s">
        <v>136</v>
      </c>
      <c r="E1004">
        <v>2795.44216302</v>
      </c>
      <c r="F1004">
        <v>372.2</v>
      </c>
      <c r="G1004">
        <v>-48.440986657137202</v>
      </c>
      <c r="H1004">
        <v>-2.8497722840740098</v>
      </c>
      <c r="I1004">
        <v>-35.467423715970398</v>
      </c>
      <c r="J1004">
        <v>-0.273395881186626</v>
      </c>
      <c r="K1004">
        <v>389.13464983980202</v>
      </c>
      <c r="L1004">
        <v>425.13341609423099</v>
      </c>
      <c r="M1004">
        <v>45.152305110140297</v>
      </c>
      <c r="N1004">
        <v>0.29607971208127798</v>
      </c>
      <c r="O1004">
        <v>57.173562600752199</v>
      </c>
      <c r="P1004">
        <v>7.8840579710144798</v>
      </c>
      <c r="Q1004">
        <v>8.3650891864070001E-3</v>
      </c>
    </row>
    <row r="1005" spans="1:17" hidden="1" x14ac:dyDescent="0.3">
      <c r="A1005" t="s">
        <v>2166</v>
      </c>
      <c r="B1005" t="s">
        <v>2167</v>
      </c>
      <c r="C1005" t="s">
        <v>3172</v>
      </c>
      <c r="D1005" t="s">
        <v>240</v>
      </c>
      <c r="E1005">
        <v>2790.9264896999998</v>
      </c>
      <c r="F1005">
        <v>1795</v>
      </c>
      <c r="G1005">
        <v>47.842235680088699</v>
      </c>
      <c r="H1005">
        <v>11.784132887429401</v>
      </c>
      <c r="I1005">
        <v>21.6900110116908</v>
      </c>
      <c r="J1005">
        <v>-1.31974990666779</v>
      </c>
      <c r="K1005">
        <v>1729.2384507900099</v>
      </c>
      <c r="L1005">
        <v>1618.97008732214</v>
      </c>
      <c r="M1005">
        <v>61.911786948849802</v>
      </c>
      <c r="N1005">
        <v>0.91811141423919695</v>
      </c>
      <c r="O1005">
        <v>40.389972144846702</v>
      </c>
      <c r="P1005">
        <v>79.679679679679595</v>
      </c>
      <c r="Q1005">
        <v>0.297262712479617</v>
      </c>
    </row>
    <row r="1006" spans="1:17" hidden="1" x14ac:dyDescent="0.3">
      <c r="A1006" t="s">
        <v>2168</v>
      </c>
      <c r="B1006" t="s">
        <v>2169</v>
      </c>
      <c r="C1006" t="s">
        <v>3172</v>
      </c>
      <c r="D1006" t="s">
        <v>220</v>
      </c>
      <c r="E1006">
        <v>2788.5356462700001</v>
      </c>
      <c r="F1006">
        <v>6575.15</v>
      </c>
      <c r="G1006">
        <v>129.92793253454499</v>
      </c>
      <c r="H1006">
        <v>3.8503949775401898</v>
      </c>
      <c r="I1006">
        <v>49.911254133971902</v>
      </c>
      <c r="J1006">
        <v>-0.164273114502509</v>
      </c>
      <c r="K1006">
        <v>6452.7636877477098</v>
      </c>
      <c r="L1006">
        <v>5281.59503311552</v>
      </c>
      <c r="M1006">
        <v>41.278296263307297</v>
      </c>
      <c r="N1006">
        <v>0.95618537698169304</v>
      </c>
      <c r="O1006">
        <v>25.1902998410682</v>
      </c>
      <c r="P1006">
        <v>155.34563106796099</v>
      </c>
      <c r="Q1006">
        <v>0.13248845523837099</v>
      </c>
    </row>
    <row r="1007" spans="1:17" hidden="1" x14ac:dyDescent="0.3">
      <c r="A1007" t="s">
        <v>2170</v>
      </c>
      <c r="B1007" t="s">
        <v>2171</v>
      </c>
      <c r="C1007" t="s">
        <v>3172</v>
      </c>
      <c r="D1007" t="s">
        <v>590</v>
      </c>
      <c r="E1007">
        <v>2776.1866140000002</v>
      </c>
      <c r="F1007">
        <v>633</v>
      </c>
      <c r="G1007">
        <v>-4.7754205224322099</v>
      </c>
      <c r="H1007">
        <v>11.0617134848858</v>
      </c>
      <c r="I1007">
        <v>13.4954778767167</v>
      </c>
      <c r="J1007">
        <v>6.1719884401080298</v>
      </c>
      <c r="K1007">
        <v>609.44720176119995</v>
      </c>
      <c r="L1007">
        <v>584.07676245397602</v>
      </c>
      <c r="M1007">
        <v>67.671817204754902</v>
      </c>
      <c r="N1007">
        <v>0.55181117086004805</v>
      </c>
      <c r="O1007">
        <v>10.584518167456499</v>
      </c>
      <c r="P1007">
        <v>39.120879120879103</v>
      </c>
      <c r="Q1007">
        <v>2.3493939547528001E-2</v>
      </c>
    </row>
    <row r="1008" spans="1:17" hidden="1" x14ac:dyDescent="0.3">
      <c r="A1008" t="s">
        <v>2172</v>
      </c>
      <c r="B1008" t="s">
        <v>2173</v>
      </c>
      <c r="C1008" t="s">
        <v>3172</v>
      </c>
      <c r="D1008" t="s">
        <v>117</v>
      </c>
      <c r="E1008">
        <v>2774.4945093599999</v>
      </c>
      <c r="F1008">
        <v>203.68</v>
      </c>
      <c r="G1008">
        <v>64.5978278340732</v>
      </c>
      <c r="H1008">
        <v>13.901997103756299</v>
      </c>
      <c r="I1008">
        <v>51.306590534084798</v>
      </c>
      <c r="J1008">
        <v>9.5379444014805106</v>
      </c>
      <c r="K1008">
        <v>184.88836812380299</v>
      </c>
      <c r="L1008">
        <v>160.534765614599</v>
      </c>
      <c r="M1008">
        <v>68.214289047279095</v>
      </c>
      <c r="N1008">
        <v>0.93538369688357703</v>
      </c>
      <c r="O1008">
        <v>5.5577376276512096</v>
      </c>
      <c r="P1008">
        <v>101.963311849281</v>
      </c>
      <c r="Q1008">
        <v>0.18934594817953901</v>
      </c>
    </row>
    <row r="1009" spans="1:17" hidden="1" x14ac:dyDescent="0.3">
      <c r="A1009" t="s">
        <v>2174</v>
      </c>
      <c r="B1009" t="s">
        <v>2175</v>
      </c>
      <c r="C1009" t="s">
        <v>3172</v>
      </c>
      <c r="D1009" t="s">
        <v>46</v>
      </c>
      <c r="E1009">
        <v>2774.4777281699999</v>
      </c>
      <c r="F1009">
        <v>397.8</v>
      </c>
      <c r="G1009">
        <v>98.787293604091204</v>
      </c>
      <c r="H1009">
        <v>10.4419001145114</v>
      </c>
      <c r="I1009">
        <v>14.901135133277</v>
      </c>
      <c r="J1009">
        <v>19.995718141016301</v>
      </c>
      <c r="K1009">
        <v>387.48894071645901</v>
      </c>
      <c r="L1009">
        <v>360.30161298056902</v>
      </c>
      <c r="M1009">
        <v>76.268423561452295</v>
      </c>
      <c r="N1009">
        <v>2.1725585589266898</v>
      </c>
      <c r="O1009">
        <v>62.393162393162299</v>
      </c>
      <c r="P1009">
        <v>148.78048780487799</v>
      </c>
      <c r="Q1009">
        <v>5.0323271074394001E-2</v>
      </c>
    </row>
    <row r="1010" spans="1:17" hidden="1" x14ac:dyDescent="0.3">
      <c r="A1010" t="s">
        <v>2176</v>
      </c>
      <c r="B1010" t="s">
        <v>2177</v>
      </c>
      <c r="C1010" t="s">
        <v>3172</v>
      </c>
      <c r="D1010" t="s">
        <v>590</v>
      </c>
      <c r="E1010">
        <v>2763.9554914400001</v>
      </c>
      <c r="F1010">
        <v>1868.45</v>
      </c>
      <c r="G1010">
        <v>254.94086820432301</v>
      </c>
      <c r="H1010">
        <v>6.6038064673843904</v>
      </c>
      <c r="I1010">
        <v>17.8824263093478</v>
      </c>
      <c r="J1010">
        <v>8.0032290824647792</v>
      </c>
      <c r="K1010">
        <v>1811.6166581537</v>
      </c>
      <c r="L1010">
        <v>1589.9483498833399</v>
      </c>
      <c r="M1010">
        <v>72.673918190389799</v>
      </c>
      <c r="N1010">
        <v>0.70656615249127397</v>
      </c>
      <c r="O1010">
        <v>20.174476170087502</v>
      </c>
      <c r="P1010">
        <v>272.94411177644702</v>
      </c>
      <c r="Q1010">
        <v>0.27111024652421001</v>
      </c>
    </row>
    <row r="1011" spans="1:17" hidden="1" x14ac:dyDescent="0.3">
      <c r="A1011" t="s">
        <v>2178</v>
      </c>
      <c r="B1011" t="s">
        <v>2179</v>
      </c>
      <c r="C1011" t="s">
        <v>3172</v>
      </c>
      <c r="D1011" t="s">
        <v>801</v>
      </c>
      <c r="E1011">
        <v>2753.0521409049902</v>
      </c>
      <c r="F1011">
        <v>677.1</v>
      </c>
      <c r="G1011">
        <v>-21.7852969499876</v>
      </c>
      <c r="H1011">
        <v>-6.2421841253216899</v>
      </c>
      <c r="I1011">
        <v>-9.1042203227914301E-2</v>
      </c>
      <c r="J1011">
        <v>2.7719565647178199</v>
      </c>
      <c r="K1011">
        <v>697.01687860979496</v>
      </c>
      <c r="L1011">
        <v>701.29094359766202</v>
      </c>
      <c r="M1011">
        <v>50.501388300718702</v>
      </c>
      <c r="N1011">
        <v>1.0315009592940101</v>
      </c>
      <c r="O1011">
        <v>28.873135430512399</v>
      </c>
      <c r="P1011">
        <v>20.652173913043399</v>
      </c>
      <c r="Q1011">
        <v>-5.3253415386915998E-2</v>
      </c>
    </row>
    <row r="1012" spans="1:17" hidden="1" x14ac:dyDescent="0.3">
      <c r="A1012" t="s">
        <v>2180</v>
      </c>
      <c r="B1012" t="s">
        <v>2181</v>
      </c>
      <c r="C1012" t="s">
        <v>3172</v>
      </c>
      <c r="D1012" t="s">
        <v>21</v>
      </c>
      <c r="E1012">
        <v>2746.9719832549999</v>
      </c>
      <c r="F1012">
        <v>580.75</v>
      </c>
      <c r="G1012">
        <v>89.603040525605294</v>
      </c>
      <c r="H1012">
        <v>55.264225258826102</v>
      </c>
      <c r="I1012">
        <v>34.642545718799099</v>
      </c>
      <c r="J1012">
        <v>13.566355378222999</v>
      </c>
      <c r="K1012">
        <v>461.20918473114199</v>
      </c>
      <c r="L1012">
        <v>400.97853530311301</v>
      </c>
      <c r="M1012">
        <v>74.484503148543695</v>
      </c>
      <c r="N1012">
        <v>1.4097653586550201</v>
      </c>
      <c r="O1012">
        <v>18.941024537236299</v>
      </c>
      <c r="P1012">
        <v>120.817490494296</v>
      </c>
      <c r="Q1012">
        <v>0.146143523714409</v>
      </c>
    </row>
    <row r="1013" spans="1:17" hidden="1" x14ac:dyDescent="0.3">
      <c r="A1013" t="s">
        <v>2182</v>
      </c>
      <c r="B1013" t="s">
        <v>2183</v>
      </c>
      <c r="C1013" t="s">
        <v>3172</v>
      </c>
      <c r="D1013" t="s">
        <v>199</v>
      </c>
      <c r="E1013">
        <v>2743.3523816249999</v>
      </c>
      <c r="F1013">
        <v>1803.65</v>
      </c>
      <c r="G1013">
        <v>-47.239440885552398</v>
      </c>
      <c r="H1013">
        <v>-3.0452699334815398</v>
      </c>
      <c r="I1013">
        <v>-13.984085756372099</v>
      </c>
      <c r="J1013">
        <v>0.56199057785707496</v>
      </c>
      <c r="K1013">
        <v>1877.6676337234901</v>
      </c>
      <c r="L1013">
        <v>1971.5310903725599</v>
      </c>
      <c r="M1013">
        <v>46.673671396808402</v>
      </c>
      <c r="N1013">
        <v>0.81978199247788197</v>
      </c>
      <c r="O1013">
        <v>36.390097857123003</v>
      </c>
      <c r="P1013">
        <v>3.5301208277128899</v>
      </c>
      <c r="Q1013">
        <v>2.1160984101846001E-2</v>
      </c>
    </row>
    <row r="1014" spans="1:17" hidden="1" x14ac:dyDescent="0.3">
      <c r="A1014" t="s">
        <v>2184</v>
      </c>
      <c r="B1014" t="s">
        <v>2185</v>
      </c>
      <c r="C1014" t="s">
        <v>3172</v>
      </c>
      <c r="D1014" t="s">
        <v>2186</v>
      </c>
      <c r="E1014">
        <v>2742.1877227499999</v>
      </c>
      <c r="F1014">
        <v>349.65</v>
      </c>
      <c r="G1014">
        <v>-37.283352463324498</v>
      </c>
      <c r="H1014">
        <v>-2.55983831659506</v>
      </c>
      <c r="I1014">
        <v>-21.092600325075601</v>
      </c>
      <c r="J1014">
        <v>6.9805504230100501</v>
      </c>
      <c r="M1014">
        <v>64.560658319353195</v>
      </c>
      <c r="O1014">
        <v>23.309023309023299</v>
      </c>
      <c r="P1014">
        <v>10.2649006622516</v>
      </c>
    </row>
    <row r="1015" spans="1:17" hidden="1" x14ac:dyDescent="0.3">
      <c r="A1015" t="s">
        <v>2187</v>
      </c>
      <c r="B1015" t="s">
        <v>2188</v>
      </c>
      <c r="C1015" t="s">
        <v>3172</v>
      </c>
      <c r="D1015" t="s">
        <v>108</v>
      </c>
      <c r="E1015">
        <v>2739.3924309899999</v>
      </c>
      <c r="F1015">
        <v>480.05</v>
      </c>
      <c r="G1015">
        <v>-23.579475422776799</v>
      </c>
      <c r="H1015">
        <v>3.1285213401033598</v>
      </c>
      <c r="I1015">
        <v>-7.3887232845279902</v>
      </c>
      <c r="J1015">
        <v>0.46379700221804598</v>
      </c>
      <c r="K1015">
        <v>492.377457429169</v>
      </c>
      <c r="M1015">
        <v>50.9658504329065</v>
      </c>
      <c r="N1015">
        <v>0.56468498055178895</v>
      </c>
      <c r="O1015">
        <v>30.715550463493301</v>
      </c>
      <c r="P1015">
        <v>9.3010018214936192</v>
      </c>
    </row>
    <row r="1016" spans="1:17" hidden="1" x14ac:dyDescent="0.3">
      <c r="A1016" t="s">
        <v>2189</v>
      </c>
      <c r="B1016" t="s">
        <v>2190</v>
      </c>
      <c r="C1016" t="s">
        <v>3172</v>
      </c>
      <c r="D1016" t="s">
        <v>967</v>
      </c>
      <c r="E1016">
        <v>2739.1195757249998</v>
      </c>
      <c r="F1016">
        <v>411.55</v>
      </c>
      <c r="G1016">
        <v>3.3134787963955499</v>
      </c>
      <c r="H1016">
        <v>14.2443468234358</v>
      </c>
      <c r="I1016">
        <v>15.0278427936396</v>
      </c>
      <c r="J1016">
        <v>3.48465100740037</v>
      </c>
      <c r="K1016">
        <v>391.57011744623998</v>
      </c>
      <c r="M1016">
        <v>67.708622275533997</v>
      </c>
      <c r="N1016">
        <v>1.24639074631182</v>
      </c>
      <c r="O1016">
        <v>15.393026363746699</v>
      </c>
      <c r="P1016">
        <v>45.836286321757598</v>
      </c>
    </row>
    <row r="1017" spans="1:17" hidden="1" x14ac:dyDescent="0.3">
      <c r="A1017" t="s">
        <v>2191</v>
      </c>
      <c r="B1017" t="s">
        <v>2192</v>
      </c>
      <c r="C1017" t="s">
        <v>3172</v>
      </c>
      <c r="D1017" t="s">
        <v>173</v>
      </c>
      <c r="E1017">
        <v>2730.5082000000002</v>
      </c>
      <c r="F1017">
        <v>2613.0500000000002</v>
      </c>
      <c r="G1017">
        <v>362.99545026157199</v>
      </c>
      <c r="H1017">
        <v>44.376537481850598</v>
      </c>
      <c r="I1017">
        <v>67.162126565680595</v>
      </c>
      <c r="J1017">
        <v>16.951433049210401</v>
      </c>
      <c r="K1017">
        <v>2120.17015965055</v>
      </c>
      <c r="L1017">
        <v>1656.69464480846</v>
      </c>
      <c r="M1017">
        <v>74.201970762208902</v>
      </c>
      <c r="N1017">
        <v>0.90699923959186102</v>
      </c>
      <c r="O1017">
        <v>2.9046516522836998</v>
      </c>
      <c r="P1017">
        <v>387.69130272489701</v>
      </c>
      <c r="Q1017">
        <v>0.19182071682544</v>
      </c>
    </row>
    <row r="1018" spans="1:17" hidden="1" x14ac:dyDescent="0.3">
      <c r="A1018" t="s">
        <v>2193</v>
      </c>
      <c r="B1018" t="s">
        <v>2194</v>
      </c>
      <c r="C1018" t="s">
        <v>3172</v>
      </c>
      <c r="D1018" t="s">
        <v>136</v>
      </c>
      <c r="E1018">
        <v>2727.027206496</v>
      </c>
      <c r="F1018">
        <v>142.24</v>
      </c>
      <c r="G1018">
        <v>-38.936778545562497</v>
      </c>
      <c r="H1018">
        <v>-1.46280329217647</v>
      </c>
      <c r="I1018">
        <v>-22.7460264073136</v>
      </c>
      <c r="J1018">
        <v>5.0891655908616702</v>
      </c>
      <c r="M1018">
        <v>57.094859471505202</v>
      </c>
      <c r="O1018">
        <v>33.577052868391398</v>
      </c>
      <c r="P1018">
        <v>8.5801526717557302</v>
      </c>
    </row>
    <row r="1019" spans="1:17" hidden="1" x14ac:dyDescent="0.3">
      <c r="A1019" t="s">
        <v>2195</v>
      </c>
      <c r="B1019" t="s">
        <v>2196</v>
      </c>
      <c r="C1019" t="s">
        <v>3172</v>
      </c>
      <c r="D1019" t="s">
        <v>136</v>
      </c>
      <c r="E1019">
        <v>2720.95308888</v>
      </c>
      <c r="F1019">
        <v>10.11</v>
      </c>
      <c r="G1019">
        <v>230.04098964193801</v>
      </c>
      <c r="H1019">
        <v>-11.9980412812181</v>
      </c>
      <c r="I1019">
        <v>-11.758688841822</v>
      </c>
      <c r="J1019">
        <v>5.0752929589633</v>
      </c>
      <c r="K1019">
        <v>10.470182048049599</v>
      </c>
      <c r="L1019">
        <v>9.9135819104908691</v>
      </c>
      <c r="M1019">
        <v>55.501324776247998</v>
      </c>
      <c r="N1019">
        <v>0.55210671318668902</v>
      </c>
      <c r="O1019">
        <v>95.845697329376804</v>
      </c>
      <c r="P1019">
        <v>254.73684210526301</v>
      </c>
      <c r="Q1019">
        <v>0.12935338847622099</v>
      </c>
    </row>
    <row r="1020" spans="1:17" hidden="1" x14ac:dyDescent="0.3">
      <c r="A1020" t="s">
        <v>2197</v>
      </c>
      <c r="B1020" t="s">
        <v>2198</v>
      </c>
      <c r="C1020" t="s">
        <v>3172</v>
      </c>
      <c r="D1020" t="s">
        <v>117</v>
      </c>
      <c r="E1020">
        <v>2714.7253700000001</v>
      </c>
      <c r="F1020">
        <v>544.15</v>
      </c>
      <c r="G1020">
        <v>-49.723408263820502</v>
      </c>
      <c r="H1020">
        <v>-5.7353988874946797E-2</v>
      </c>
      <c r="I1020">
        <v>-17.783193022641498</v>
      </c>
      <c r="J1020">
        <v>0.53230670545074299</v>
      </c>
      <c r="K1020">
        <v>559.94047704976902</v>
      </c>
      <c r="L1020">
        <v>608.53232699474404</v>
      </c>
      <c r="M1020">
        <v>40.938505352154799</v>
      </c>
      <c r="N1020">
        <v>0.56839209361410303</v>
      </c>
      <c r="O1020">
        <v>50.6661766057153</v>
      </c>
      <c r="P1020">
        <v>8.6127744510978008</v>
      </c>
      <c r="Q1020">
        <v>1.4130825546076E-2</v>
      </c>
    </row>
    <row r="1021" spans="1:17" hidden="1" x14ac:dyDescent="0.3">
      <c r="A1021" t="s">
        <v>2199</v>
      </c>
      <c r="B1021" t="s">
        <v>2200</v>
      </c>
      <c r="C1021" t="s">
        <v>3172</v>
      </c>
      <c r="D1021" t="s">
        <v>366</v>
      </c>
      <c r="E1021">
        <v>2708.559433375</v>
      </c>
      <c r="F1021">
        <v>1108.3</v>
      </c>
      <c r="G1021">
        <v>9.3105558553986594</v>
      </c>
      <c r="H1021">
        <v>9.0609500772900908</v>
      </c>
      <c r="I1021">
        <v>16.599313265623</v>
      </c>
      <c r="J1021">
        <v>9.5373361710065101</v>
      </c>
      <c r="K1021">
        <v>1014.51870878299</v>
      </c>
      <c r="L1021">
        <v>953.82900897827801</v>
      </c>
      <c r="M1021">
        <v>71.517834530335904</v>
      </c>
      <c r="N1021">
        <v>0.27642785809771597</v>
      </c>
      <c r="O1021">
        <v>30.831002436163502</v>
      </c>
      <c r="P1021">
        <v>48.426409535288499</v>
      </c>
      <c r="Q1021">
        <v>4.3061847560100001E-2</v>
      </c>
    </row>
    <row r="1022" spans="1:17" hidden="1" x14ac:dyDescent="0.3">
      <c r="A1022" t="s">
        <v>2201</v>
      </c>
      <c r="B1022" t="s">
        <v>2202</v>
      </c>
      <c r="C1022" t="s">
        <v>3172</v>
      </c>
      <c r="D1022" t="s">
        <v>291</v>
      </c>
      <c r="E1022">
        <v>2698.841381145</v>
      </c>
      <c r="F1022">
        <v>819.85</v>
      </c>
      <c r="G1022">
        <v>33.561072543914101</v>
      </c>
      <c r="H1022">
        <v>-4.5936101479842</v>
      </c>
      <c r="I1022">
        <v>73.421006409640796</v>
      </c>
      <c r="J1022">
        <v>5.7681186517889804</v>
      </c>
      <c r="K1022">
        <v>824.26145924591799</v>
      </c>
      <c r="L1022">
        <v>669.20006430592605</v>
      </c>
      <c r="M1022">
        <v>47.105880761989901</v>
      </c>
      <c r="N1022">
        <v>0.66117747594682597</v>
      </c>
      <c r="O1022">
        <v>18.0093919619442</v>
      </c>
      <c r="P1022">
        <v>100.20757020757</v>
      </c>
      <c r="Q1022">
        <v>-4.1128305833764998E-2</v>
      </c>
    </row>
    <row r="1023" spans="1:17" hidden="1" x14ac:dyDescent="0.3">
      <c r="A1023" t="s">
        <v>2203</v>
      </c>
      <c r="B1023" t="s">
        <v>2204</v>
      </c>
      <c r="C1023" t="s">
        <v>3172</v>
      </c>
      <c r="D1023" t="s">
        <v>199</v>
      </c>
      <c r="E1023">
        <v>2690.0819936900002</v>
      </c>
      <c r="F1023">
        <v>1828.25</v>
      </c>
      <c r="G1023">
        <v>27.6837107972189</v>
      </c>
      <c r="H1023">
        <v>-2.1972807457178298</v>
      </c>
      <c r="I1023">
        <v>18.122548933824401</v>
      </c>
      <c r="J1023">
        <v>0.194919228570956</v>
      </c>
      <c r="K1023">
        <v>1927.259580941</v>
      </c>
      <c r="L1023">
        <v>1623.7166846790001</v>
      </c>
      <c r="M1023">
        <v>47.8979258487756</v>
      </c>
      <c r="N1023">
        <v>0.51045374540798005</v>
      </c>
      <c r="O1023">
        <v>34.483795979762</v>
      </c>
      <c r="P1023">
        <v>79.222625232820306</v>
      </c>
      <c r="Q1023">
        <v>0.129640811273461</v>
      </c>
    </row>
    <row r="1024" spans="1:17" hidden="1" x14ac:dyDescent="0.3">
      <c r="A1024" t="s">
        <v>2205</v>
      </c>
      <c r="B1024" t="s">
        <v>2206</v>
      </c>
      <c r="C1024" t="s">
        <v>3172</v>
      </c>
      <c r="D1024" t="s">
        <v>240</v>
      </c>
      <c r="E1024">
        <v>2684.44</v>
      </c>
      <c r="F1024">
        <v>603.79999999999995</v>
      </c>
      <c r="G1024">
        <v>95.267717664179997</v>
      </c>
      <c r="H1024">
        <v>-10.162820180687</v>
      </c>
      <c r="I1024">
        <v>56.354967934309997</v>
      </c>
      <c r="J1024">
        <v>5.0605114171093604</v>
      </c>
      <c r="K1024">
        <v>603.94059599366301</v>
      </c>
      <c r="L1024">
        <v>466.00327065593098</v>
      </c>
      <c r="M1024">
        <v>50.958926024247802</v>
      </c>
      <c r="N1024">
        <v>0.32070057409728497</v>
      </c>
      <c r="O1024">
        <v>25.505134150380901</v>
      </c>
      <c r="P1024">
        <v>145.746845746845</v>
      </c>
      <c r="Q1024">
        <v>0.19231791143823401</v>
      </c>
    </row>
    <row r="1025" spans="1:17" hidden="1" x14ac:dyDescent="0.3">
      <c r="A1025" t="s">
        <v>2207</v>
      </c>
      <c r="B1025" t="s">
        <v>2208</v>
      </c>
      <c r="C1025" t="s">
        <v>3172</v>
      </c>
      <c r="D1025" t="s">
        <v>264</v>
      </c>
      <c r="E1025">
        <v>2682.0920758500001</v>
      </c>
      <c r="F1025">
        <v>18550.650000000001</v>
      </c>
      <c r="G1025">
        <v>14.1594362033371</v>
      </c>
      <c r="H1025">
        <v>6.0067012538741196</v>
      </c>
      <c r="I1025">
        <v>23.8577252189842</v>
      </c>
      <c r="J1025">
        <v>1.0313651624410201</v>
      </c>
      <c r="K1025">
        <v>18053.751399435801</v>
      </c>
      <c r="L1025">
        <v>16477.608976006399</v>
      </c>
      <c r="M1025">
        <v>59.153264834831198</v>
      </c>
      <c r="N1025">
        <v>0.47590914365893999</v>
      </c>
      <c r="O1025">
        <v>12.6645157986377</v>
      </c>
      <c r="P1025">
        <v>47.227380952380898</v>
      </c>
      <c r="Q1025">
        <v>0.14929314667919699</v>
      </c>
    </row>
    <row r="1026" spans="1:17" hidden="1" x14ac:dyDescent="0.3">
      <c r="A1026" t="s">
        <v>2209</v>
      </c>
      <c r="B1026" t="s">
        <v>2210</v>
      </c>
      <c r="C1026" t="s">
        <v>3172</v>
      </c>
      <c r="D1026" t="s">
        <v>414</v>
      </c>
      <c r="E1026">
        <v>2675.3709574999998</v>
      </c>
      <c r="F1026">
        <v>1572.55</v>
      </c>
      <c r="G1026">
        <v>208.68640796863099</v>
      </c>
      <c r="H1026">
        <v>10.119044003300001</v>
      </c>
      <c r="I1026">
        <v>50.250136664475598</v>
      </c>
      <c r="J1026">
        <v>5.9057451316973504</v>
      </c>
      <c r="K1026">
        <v>1582.21234174236</v>
      </c>
      <c r="L1026">
        <v>1322.01033052551</v>
      </c>
      <c r="M1026">
        <v>55.535535020871102</v>
      </c>
      <c r="N1026">
        <v>0.70439446198378297</v>
      </c>
      <c r="O1026">
        <v>38.577469714794397</v>
      </c>
      <c r="P1026">
        <v>241.858695652173</v>
      </c>
      <c r="Q1026">
        <v>0.25399238927290202</v>
      </c>
    </row>
    <row r="1027" spans="1:17" x14ac:dyDescent="0.3">
      <c r="A1027" t="s">
        <v>2211</v>
      </c>
      <c r="B1027" t="s">
        <v>2212</v>
      </c>
      <c r="C1027" t="s">
        <v>3163</v>
      </c>
      <c r="D1027" t="s">
        <v>264</v>
      </c>
      <c r="E1027">
        <v>2672.156082</v>
      </c>
      <c r="F1027">
        <v>277.55</v>
      </c>
      <c r="G1027">
        <v>-16.951287245933202</v>
      </c>
      <c r="H1027">
        <v>-3.2254182769409399</v>
      </c>
      <c r="I1027">
        <v>-16.9799560546716</v>
      </c>
      <c r="J1027">
        <v>6.8024796203095299</v>
      </c>
      <c r="K1027">
        <v>286.26652626127799</v>
      </c>
      <c r="L1027">
        <v>299.34567808802802</v>
      </c>
      <c r="M1027">
        <v>60.9622536648398</v>
      </c>
      <c r="N1027">
        <v>1.16260346322857</v>
      </c>
      <c r="O1027">
        <v>44.6766348405692</v>
      </c>
      <c r="P1027">
        <v>14.406430338004901</v>
      </c>
      <c r="Q1027">
        <v>7.5518453532884E-2</v>
      </c>
    </row>
    <row r="1028" spans="1:17" hidden="1" x14ac:dyDescent="0.3">
      <c r="A1028" t="s">
        <v>2213</v>
      </c>
      <c r="B1028" t="s">
        <v>2214</v>
      </c>
      <c r="C1028" t="s">
        <v>3172</v>
      </c>
      <c r="D1028" t="s">
        <v>257</v>
      </c>
      <c r="E1028">
        <v>2671.3298107349901</v>
      </c>
      <c r="F1028">
        <v>1752.6</v>
      </c>
      <c r="G1028">
        <v>25.451930787906999</v>
      </c>
      <c r="H1028">
        <v>22.3991438224276</v>
      </c>
      <c r="I1028">
        <v>10.5169709822248</v>
      </c>
      <c r="J1028">
        <v>4.6763635853335197</v>
      </c>
      <c r="K1028">
        <v>1639.2586384214301</v>
      </c>
      <c r="L1028">
        <v>1541.02204112449</v>
      </c>
      <c r="M1028">
        <v>61.742554777838102</v>
      </c>
      <c r="N1028">
        <v>1.7030012422038801</v>
      </c>
      <c r="O1028">
        <v>11.559968047472299</v>
      </c>
      <c r="P1028">
        <v>54.686672550750203</v>
      </c>
      <c r="Q1028">
        <v>3.0459225774262001E-2</v>
      </c>
    </row>
    <row r="1029" spans="1:17" hidden="1" x14ac:dyDescent="0.3">
      <c r="A1029" t="s">
        <v>2215</v>
      </c>
      <c r="B1029" t="s">
        <v>2216</v>
      </c>
      <c r="C1029" t="s">
        <v>3172</v>
      </c>
      <c r="D1029" t="s">
        <v>51</v>
      </c>
      <c r="E1029">
        <v>2667.0998919399999</v>
      </c>
      <c r="F1029">
        <v>1086.4000000000001</v>
      </c>
      <c r="G1029">
        <v>39.251932943753097</v>
      </c>
      <c r="H1029">
        <v>3.9182665938655199</v>
      </c>
      <c r="I1029">
        <v>-6.5483643671196496</v>
      </c>
      <c r="J1029">
        <v>2.0748587634417199</v>
      </c>
      <c r="K1029">
        <v>1081.71305096529</v>
      </c>
      <c r="L1029">
        <v>1030.3606678275</v>
      </c>
      <c r="M1029">
        <v>57.123883473938598</v>
      </c>
      <c r="N1029">
        <v>0.61466804800138097</v>
      </c>
      <c r="O1029">
        <v>14.8748159057437</v>
      </c>
      <c r="P1029">
        <v>69.221183800622995</v>
      </c>
      <c r="Q1029">
        <v>2.0453667744856002E-2</v>
      </c>
    </row>
    <row r="1030" spans="1:17" x14ac:dyDescent="0.3">
      <c r="A1030" t="s">
        <v>2217</v>
      </c>
      <c r="B1030" t="s">
        <v>2218</v>
      </c>
      <c r="C1030" t="s">
        <v>3159</v>
      </c>
      <c r="D1030" t="s">
        <v>366</v>
      </c>
      <c r="E1030">
        <v>2666.9440148399999</v>
      </c>
      <c r="F1030">
        <v>1732.1</v>
      </c>
      <c r="G1030">
        <v>-39.6159104243727</v>
      </c>
      <c r="H1030">
        <v>1.0427224867271399E-2</v>
      </c>
      <c r="I1030">
        <v>-10.154590714877701</v>
      </c>
      <c r="J1030">
        <v>5.9797340397021301</v>
      </c>
      <c r="K1030">
        <v>1936.5164835388</v>
      </c>
      <c r="L1030">
        <v>1952.7793996553701</v>
      </c>
      <c r="M1030">
        <v>67.233039101836994</v>
      </c>
      <c r="N1030">
        <v>0.64197817708267402</v>
      </c>
      <c r="O1030">
        <v>47.794584608278903</v>
      </c>
      <c r="P1030">
        <v>13.1352057478771</v>
      </c>
      <c r="Q1030">
        <v>-6.2697599262361001E-2</v>
      </c>
    </row>
    <row r="1031" spans="1:17" x14ac:dyDescent="0.3">
      <c r="A1031" t="s">
        <v>2219</v>
      </c>
      <c r="B1031" t="s">
        <v>2220</v>
      </c>
      <c r="C1031" t="s">
        <v>3163</v>
      </c>
      <c r="D1031" t="s">
        <v>2186</v>
      </c>
      <c r="E1031">
        <v>2652.82445835</v>
      </c>
      <c r="F1031">
        <v>636.79999999999995</v>
      </c>
      <c r="G1031">
        <v>-31.820478730370301</v>
      </c>
      <c r="H1031">
        <v>2.66298285861467</v>
      </c>
      <c r="I1031">
        <v>-26.989483325587699</v>
      </c>
      <c r="J1031">
        <v>5.8620374756113502</v>
      </c>
      <c r="K1031">
        <v>623.77027548804597</v>
      </c>
      <c r="L1031">
        <v>666.31461698942906</v>
      </c>
      <c r="M1031">
        <v>66.850938958747193</v>
      </c>
      <c r="N1031">
        <v>0.372478747384895</v>
      </c>
      <c r="O1031">
        <v>42.116834170854197</v>
      </c>
      <c r="P1031">
        <v>17.664449371766398</v>
      </c>
    </row>
    <row r="1032" spans="1:17" hidden="1" x14ac:dyDescent="0.3">
      <c r="A1032" t="s">
        <v>2221</v>
      </c>
      <c r="B1032" t="s">
        <v>2222</v>
      </c>
      <c r="C1032" t="s">
        <v>3172</v>
      </c>
      <c r="D1032" t="s">
        <v>141</v>
      </c>
      <c r="E1032">
        <v>2649.702475</v>
      </c>
      <c r="F1032">
        <v>460.1</v>
      </c>
      <c r="G1032">
        <v>-30.064013713838602</v>
      </c>
      <c r="H1032">
        <v>0.75587330649080098</v>
      </c>
      <c r="I1032">
        <v>-5.6779688020004402</v>
      </c>
      <c r="J1032">
        <v>5.6038524964315304</v>
      </c>
      <c r="K1032">
        <v>462.00547656799603</v>
      </c>
      <c r="L1032">
        <v>450.97643952000402</v>
      </c>
      <c r="M1032">
        <v>64.393018820044702</v>
      </c>
      <c r="N1032">
        <v>0.39957102262361599</v>
      </c>
      <c r="O1032">
        <v>25.190176048685</v>
      </c>
      <c r="P1032">
        <v>41.5692307692307</v>
      </c>
      <c r="Q1032">
        <v>0.22011975340508699</v>
      </c>
    </row>
    <row r="1033" spans="1:17" hidden="1" x14ac:dyDescent="0.3">
      <c r="A1033" t="s">
        <v>2223</v>
      </c>
      <c r="B1033" t="s">
        <v>2224</v>
      </c>
      <c r="C1033" t="s">
        <v>3172</v>
      </c>
      <c r="D1033" t="s">
        <v>51</v>
      </c>
      <c r="E1033">
        <v>2645.7991976500002</v>
      </c>
      <c r="F1033">
        <v>305.89999999999998</v>
      </c>
      <c r="G1033">
        <v>128.009641134362</v>
      </c>
      <c r="H1033">
        <v>-12.046644542874301</v>
      </c>
      <c r="I1033">
        <v>38.033821830612901</v>
      </c>
      <c r="J1033">
        <v>6.6971428572637102</v>
      </c>
      <c r="K1033">
        <v>317.621073662426</v>
      </c>
      <c r="L1033">
        <v>255.267435710896</v>
      </c>
      <c r="M1033">
        <v>57.791749084146097</v>
      </c>
      <c r="N1033">
        <v>0.33027537528502598</v>
      </c>
      <c r="O1033">
        <v>30.1078783916312</v>
      </c>
      <c r="P1033">
        <v>169.99117387466899</v>
      </c>
      <c r="Q1033">
        <v>8.6615332895880998E-2</v>
      </c>
    </row>
    <row r="1034" spans="1:17" hidden="1" x14ac:dyDescent="0.3">
      <c r="A1034" t="s">
        <v>2225</v>
      </c>
      <c r="B1034" t="s">
        <v>2226</v>
      </c>
      <c r="C1034" t="s">
        <v>3172</v>
      </c>
      <c r="D1034" t="s">
        <v>1699</v>
      </c>
      <c r="E1034">
        <v>2644.090741</v>
      </c>
      <c r="F1034">
        <v>66.22</v>
      </c>
      <c r="G1034">
        <v>0.31830649457618698</v>
      </c>
      <c r="H1034">
        <v>4.3875625802421503</v>
      </c>
      <c r="I1034">
        <v>-2.7054518189245198</v>
      </c>
      <c r="J1034">
        <v>-3.0476758596576898</v>
      </c>
      <c r="K1034">
        <v>65.798256180047105</v>
      </c>
      <c r="L1034">
        <v>61.750388797569201</v>
      </c>
      <c r="M1034">
        <v>53.860821394049402</v>
      </c>
      <c r="N1034">
        <v>1.12505768567172</v>
      </c>
      <c r="O1034">
        <v>6.9163394744789999</v>
      </c>
      <c r="P1034">
        <v>26.446438800840099</v>
      </c>
      <c r="Q1034">
        <v>-2.7484158448541001E-2</v>
      </c>
    </row>
    <row r="1035" spans="1:17" hidden="1" x14ac:dyDescent="0.3">
      <c r="A1035" t="s">
        <v>2227</v>
      </c>
      <c r="B1035" t="s">
        <v>2228</v>
      </c>
      <c r="C1035" t="s">
        <v>3172</v>
      </c>
      <c r="D1035" t="s">
        <v>125</v>
      </c>
      <c r="E1035">
        <v>2641.984884</v>
      </c>
      <c r="F1035">
        <v>3635.65</v>
      </c>
      <c r="G1035">
        <v>308.40320048801198</v>
      </c>
      <c r="H1035">
        <v>-5.7098419190011098</v>
      </c>
      <c r="I1035">
        <v>94.796918351880095</v>
      </c>
      <c r="J1035">
        <v>2.1288538737695899</v>
      </c>
      <c r="K1035">
        <v>3369.0363566347201</v>
      </c>
      <c r="L1035">
        <v>2272.73730153518</v>
      </c>
      <c r="M1035">
        <v>52.606153501281497</v>
      </c>
      <c r="N1035">
        <v>0.45350875180748801</v>
      </c>
      <c r="O1035">
        <v>34.187834362493597</v>
      </c>
      <c r="P1035">
        <v>411.12751300435798</v>
      </c>
      <c r="Q1035">
        <v>0.245190436328311</v>
      </c>
    </row>
    <row r="1036" spans="1:17" hidden="1" x14ac:dyDescent="0.3">
      <c r="A1036" t="s">
        <v>2229</v>
      </c>
      <c r="B1036" t="s">
        <v>2230</v>
      </c>
      <c r="C1036" t="s">
        <v>3172</v>
      </c>
      <c r="D1036" t="s">
        <v>294</v>
      </c>
      <c r="E1036">
        <v>2639.7815101799902</v>
      </c>
      <c r="F1036">
        <v>104.35</v>
      </c>
      <c r="G1036">
        <v>15.277319904214</v>
      </c>
      <c r="H1036">
        <v>6.1948719377479904</v>
      </c>
      <c r="I1036">
        <v>16.990991076006701</v>
      </c>
      <c r="J1036">
        <v>1.05651849051003</v>
      </c>
      <c r="K1036">
        <v>100.880219314995</v>
      </c>
      <c r="L1036">
        <v>92.524241523584905</v>
      </c>
      <c r="M1036">
        <v>55.855329538409997</v>
      </c>
      <c r="N1036">
        <v>0.62861629475295699</v>
      </c>
      <c r="O1036">
        <v>11.1164350742692</v>
      </c>
      <c r="P1036">
        <v>46.148459383753398</v>
      </c>
      <c r="Q1036">
        <v>2.0766130223E-5</v>
      </c>
    </row>
    <row r="1037" spans="1:17" hidden="1" x14ac:dyDescent="0.3">
      <c r="A1037" t="s">
        <v>2231</v>
      </c>
      <c r="B1037" t="s">
        <v>2232</v>
      </c>
      <c r="C1037" t="s">
        <v>3172</v>
      </c>
      <c r="D1037" t="s">
        <v>67</v>
      </c>
      <c r="E1037">
        <v>2638.1039999999998</v>
      </c>
      <c r="F1037">
        <v>995.75</v>
      </c>
      <c r="G1037">
        <v>252.83969256037199</v>
      </c>
      <c r="H1037">
        <v>-14.9404021870864</v>
      </c>
      <c r="I1037">
        <v>-38.9379085131498</v>
      </c>
      <c r="J1037">
        <v>-0.46064898474562399</v>
      </c>
      <c r="K1037">
        <v>1033.9296280148201</v>
      </c>
      <c r="L1037">
        <v>964.65812874380902</v>
      </c>
      <c r="M1037">
        <v>42.0154403974351</v>
      </c>
      <c r="N1037">
        <v>0.37075404573584397</v>
      </c>
      <c r="O1037">
        <v>59.4777805674115</v>
      </c>
      <c r="P1037">
        <v>277.53554502369599</v>
      </c>
      <c r="Q1037">
        <v>0.22194039492134601</v>
      </c>
    </row>
    <row r="1038" spans="1:17" hidden="1" x14ac:dyDescent="0.3">
      <c r="A1038" t="s">
        <v>2233</v>
      </c>
      <c r="B1038" t="s">
        <v>2234</v>
      </c>
      <c r="C1038" t="s">
        <v>3172</v>
      </c>
      <c r="D1038" t="s">
        <v>2235</v>
      </c>
      <c r="E1038">
        <v>2632.9159587949998</v>
      </c>
      <c r="F1038">
        <v>5295.65</v>
      </c>
      <c r="G1038">
        <v>56.727262012771298</v>
      </c>
      <c r="H1038">
        <v>-5.2631473685464796</v>
      </c>
      <c r="I1038">
        <v>35.232431058516603</v>
      </c>
      <c r="J1038">
        <v>9.5156451041173398</v>
      </c>
      <c r="K1038">
        <v>5330.5021710546798</v>
      </c>
      <c r="L1038">
        <v>4601.3457515437303</v>
      </c>
      <c r="M1038">
        <v>55.960735222579899</v>
      </c>
      <c r="N1038">
        <v>0.85780691877058801</v>
      </c>
      <c r="O1038">
        <v>21.665895593553198</v>
      </c>
      <c r="P1038">
        <v>90.830795841516306</v>
      </c>
      <c r="Q1038">
        <v>0.16123301814413499</v>
      </c>
    </row>
    <row r="1039" spans="1:17" x14ac:dyDescent="0.3">
      <c r="A1039" t="s">
        <v>2236</v>
      </c>
      <c r="B1039" t="s">
        <v>2237</v>
      </c>
      <c r="C1039" t="s">
        <v>3167</v>
      </c>
      <c r="D1039" t="s">
        <v>88</v>
      </c>
      <c r="E1039">
        <v>2628.9353231700002</v>
      </c>
      <c r="F1039">
        <v>619.29999999999995</v>
      </c>
      <c r="G1039">
        <v>-53.797169005969003</v>
      </c>
      <c r="H1039">
        <v>-8.6257670119000593</v>
      </c>
      <c r="I1039">
        <v>-18.451297794902601</v>
      </c>
      <c r="J1039">
        <v>9.5140352202862193</v>
      </c>
      <c r="K1039">
        <v>656.27675096975997</v>
      </c>
      <c r="L1039">
        <v>738.34155183762402</v>
      </c>
      <c r="M1039">
        <v>54.130423906158398</v>
      </c>
      <c r="N1039">
        <v>1.32343155247995</v>
      </c>
      <c r="O1039">
        <v>43.516873889875598</v>
      </c>
      <c r="P1039">
        <v>15.7570093457943</v>
      </c>
    </row>
    <row r="1040" spans="1:17" hidden="1" x14ac:dyDescent="0.3">
      <c r="A1040" t="s">
        <v>2238</v>
      </c>
      <c r="B1040" t="s">
        <v>2239</v>
      </c>
      <c r="C1040" t="s">
        <v>3172</v>
      </c>
      <c r="D1040" t="s">
        <v>294</v>
      </c>
      <c r="E1040">
        <v>2612.8509073999999</v>
      </c>
      <c r="F1040">
        <v>1012.7</v>
      </c>
      <c r="G1040">
        <v>302.28844183413503</v>
      </c>
      <c r="H1040">
        <v>7.7508006380716798</v>
      </c>
      <c r="I1040">
        <v>195.65468342623799</v>
      </c>
      <c r="J1040">
        <v>2.95603407174861</v>
      </c>
      <c r="K1040">
        <v>940.72481589521203</v>
      </c>
      <c r="L1040">
        <v>653.15125851170399</v>
      </c>
      <c r="M1040">
        <v>60.670490792177503</v>
      </c>
      <c r="N1040">
        <v>0.61599679639274396</v>
      </c>
      <c r="O1040">
        <v>17.507652809321598</v>
      </c>
      <c r="P1040">
        <v>429.58556674074998</v>
      </c>
    </row>
    <row r="1041" spans="1:17" hidden="1" x14ac:dyDescent="0.3">
      <c r="A1041" t="s">
        <v>2240</v>
      </c>
      <c r="B1041" t="s">
        <v>2241</v>
      </c>
      <c r="C1041" t="s">
        <v>3172</v>
      </c>
      <c r="D1041" t="s">
        <v>117</v>
      </c>
      <c r="E1041">
        <v>2611.3662314099902</v>
      </c>
      <c r="F1041">
        <v>196.9</v>
      </c>
      <c r="G1041">
        <v>-3.7870406733337099</v>
      </c>
      <c r="H1041">
        <v>9.2465207411216301</v>
      </c>
      <c r="I1041">
        <v>29.042926220505802</v>
      </c>
      <c r="J1041">
        <v>3.6317658458620499</v>
      </c>
      <c r="K1041">
        <v>186.10625233414899</v>
      </c>
      <c r="L1041">
        <v>167.22844600214501</v>
      </c>
      <c r="M1041">
        <v>64.750120848350605</v>
      </c>
      <c r="N1041">
        <v>0.62911878355772899</v>
      </c>
      <c r="O1041">
        <v>8.6846114779075503</v>
      </c>
      <c r="P1041">
        <v>71.2173913043478</v>
      </c>
    </row>
    <row r="1042" spans="1:17" hidden="1" x14ac:dyDescent="0.3">
      <c r="A1042" t="s">
        <v>2242</v>
      </c>
      <c r="B1042" t="s">
        <v>2243</v>
      </c>
      <c r="C1042" t="s">
        <v>3172</v>
      </c>
      <c r="D1042" t="s">
        <v>1582</v>
      </c>
      <c r="E1042">
        <v>2608.2531789680002</v>
      </c>
      <c r="F1042">
        <v>183.45</v>
      </c>
      <c r="G1042">
        <v>28.179147536675401</v>
      </c>
      <c r="H1042">
        <v>19.5342046711413</v>
      </c>
      <c r="I1042">
        <v>71.701186511859504</v>
      </c>
      <c r="J1042">
        <v>23.5002608164415</v>
      </c>
      <c r="K1042">
        <v>161.694913236985</v>
      </c>
      <c r="L1042">
        <v>134.872680928319</v>
      </c>
      <c r="M1042">
        <v>76.363243342538098</v>
      </c>
      <c r="N1042">
        <v>0.70561709281367002</v>
      </c>
      <c r="O1042">
        <v>11.1474516216953</v>
      </c>
      <c r="P1042">
        <v>102.595251242407</v>
      </c>
      <c r="Q1042">
        <v>8.6240527831536004E-2</v>
      </c>
    </row>
    <row r="1043" spans="1:17" hidden="1" x14ac:dyDescent="0.3">
      <c r="A1043" t="s">
        <v>2244</v>
      </c>
      <c r="B1043" t="s">
        <v>2245</v>
      </c>
      <c r="C1043" t="s">
        <v>3172</v>
      </c>
      <c r="D1043" t="s">
        <v>916</v>
      </c>
      <c r="E1043">
        <v>2598.6</v>
      </c>
      <c r="F1043">
        <v>416.65</v>
      </c>
      <c r="G1043">
        <v>-30.6757689701506</v>
      </c>
      <c r="H1043">
        <v>-6.0302670705498898</v>
      </c>
      <c r="I1043">
        <v>-14.485016831901699</v>
      </c>
      <c r="J1043">
        <v>9.1867286772043197</v>
      </c>
      <c r="M1043">
        <v>62.210402815621897</v>
      </c>
      <c r="O1043">
        <v>42.493699747989901</v>
      </c>
      <c r="P1043">
        <v>16.4314656979181</v>
      </c>
    </row>
    <row r="1044" spans="1:17" hidden="1" x14ac:dyDescent="0.3">
      <c r="A1044" t="s">
        <v>2246</v>
      </c>
      <c r="B1044" t="s">
        <v>2247</v>
      </c>
      <c r="C1044" t="s">
        <v>3172</v>
      </c>
      <c r="D1044" t="s">
        <v>196</v>
      </c>
      <c r="E1044">
        <v>2590.3522757699998</v>
      </c>
      <c r="F1044">
        <v>1791.95</v>
      </c>
      <c r="G1044">
        <v>12.476421429583199</v>
      </c>
      <c r="H1044">
        <v>-3.3372451507011198</v>
      </c>
      <c r="I1044">
        <v>-18.9277552277225</v>
      </c>
      <c r="J1044">
        <v>-0.411856879616053</v>
      </c>
      <c r="K1044">
        <v>1855.8859736765301</v>
      </c>
      <c r="L1044">
        <v>1848.8024740287301</v>
      </c>
      <c r="M1044">
        <v>51.612016772062702</v>
      </c>
      <c r="N1044">
        <v>0.77908722969432997</v>
      </c>
      <c r="O1044">
        <v>38.396718658444698</v>
      </c>
      <c r="P1044">
        <v>45.2324026421364</v>
      </c>
      <c r="Q1044">
        <v>8.9262890788143007E-2</v>
      </c>
    </row>
    <row r="1045" spans="1:17" x14ac:dyDescent="0.3">
      <c r="A1045" t="s">
        <v>2248</v>
      </c>
      <c r="B1045" t="s">
        <v>2249</v>
      </c>
      <c r="C1045" t="s">
        <v>3155</v>
      </c>
      <c r="D1045" t="s">
        <v>445</v>
      </c>
      <c r="E1045">
        <v>2582.8418682820002</v>
      </c>
      <c r="F1045">
        <v>77.5</v>
      </c>
      <c r="G1045">
        <v>-34.1584692857544</v>
      </c>
      <c r="H1045">
        <v>-5.0361111670609304</v>
      </c>
      <c r="I1045">
        <v>-18.754087007183301</v>
      </c>
      <c r="J1045">
        <v>-1.44542755415265</v>
      </c>
      <c r="K1045">
        <v>82.365731979384094</v>
      </c>
      <c r="L1045">
        <v>85.015825592527804</v>
      </c>
      <c r="M1045">
        <v>41.525178324828602</v>
      </c>
      <c r="N1045">
        <v>0.37664313820665302</v>
      </c>
      <c r="O1045">
        <v>54.838709677419303</v>
      </c>
      <c r="P1045">
        <v>23.900879296562699</v>
      </c>
      <c r="Q1045">
        <v>-1.7047551125465001E-2</v>
      </c>
    </row>
    <row r="1046" spans="1:17" hidden="1" x14ac:dyDescent="0.3">
      <c r="A1046" t="s">
        <v>2250</v>
      </c>
      <c r="B1046" t="s">
        <v>2251</v>
      </c>
      <c r="C1046" t="s">
        <v>3172</v>
      </c>
      <c r="D1046" t="s">
        <v>1371</v>
      </c>
      <c r="E1046">
        <v>2580.8388</v>
      </c>
      <c r="F1046">
        <v>1000</v>
      </c>
      <c r="G1046">
        <v>-24.695852463324499</v>
      </c>
      <c r="H1046">
        <v>2.4062509098518898</v>
      </c>
      <c r="I1046">
        <v>-8.5051003250756505</v>
      </c>
      <c r="J1046">
        <v>2.4787908458254002E-2</v>
      </c>
      <c r="K1046">
        <v>999.99537554577796</v>
      </c>
      <c r="L1046">
        <v>999.99611230352002</v>
      </c>
      <c r="M1046">
        <v>55.379180563809697</v>
      </c>
      <c r="N1046">
        <v>0.81104106460027003</v>
      </c>
      <c r="O1046">
        <v>3</v>
      </c>
      <c r="P1046">
        <v>3.0927835051546202</v>
      </c>
      <c r="Q1046">
        <v>-0.101916752053546</v>
      </c>
    </row>
    <row r="1047" spans="1:17" x14ac:dyDescent="0.3">
      <c r="A1047" t="s">
        <v>2252</v>
      </c>
      <c r="B1047" t="s">
        <v>2253</v>
      </c>
      <c r="C1047" t="s">
        <v>3169</v>
      </c>
      <c r="D1047" t="s">
        <v>590</v>
      </c>
      <c r="E1047">
        <v>2576.4141729950002</v>
      </c>
      <c r="F1047">
        <v>174.71</v>
      </c>
      <c r="G1047">
        <v>-55.104137665475399</v>
      </c>
      <c r="H1047">
        <v>4.2398461240801</v>
      </c>
      <c r="I1047">
        <v>-13.579808284869101</v>
      </c>
      <c r="J1047">
        <v>0.490198158975377</v>
      </c>
      <c r="K1047">
        <v>173.063106639377</v>
      </c>
      <c r="L1047">
        <v>196.744472753662</v>
      </c>
      <c r="M1047">
        <v>55.102370021984001</v>
      </c>
      <c r="N1047">
        <v>0.58239968723984403</v>
      </c>
      <c r="O1047">
        <v>78.581649590750303</v>
      </c>
      <c r="P1047">
        <v>21.393829905503001</v>
      </c>
    </row>
    <row r="1048" spans="1:17" hidden="1" x14ac:dyDescent="0.3">
      <c r="A1048" t="s">
        <v>2254</v>
      </c>
      <c r="B1048" t="s">
        <v>2255</v>
      </c>
      <c r="C1048" t="s">
        <v>3172</v>
      </c>
      <c r="D1048" t="s">
        <v>46</v>
      </c>
      <c r="E1048">
        <v>2560.8532484049902</v>
      </c>
      <c r="F1048">
        <v>2354.4</v>
      </c>
      <c r="G1048">
        <v>7.9501375645636001</v>
      </c>
      <c r="H1048">
        <v>-5.7056440417824303</v>
      </c>
      <c r="I1048">
        <v>-27.9852644837623</v>
      </c>
      <c r="J1048">
        <v>2.40930157605704</v>
      </c>
      <c r="K1048">
        <v>2485.5658978936199</v>
      </c>
      <c r="L1048">
        <v>2532.08888467012</v>
      </c>
      <c r="M1048">
        <v>56.341810706199503</v>
      </c>
      <c r="N1048">
        <v>0.49891560126893197</v>
      </c>
      <c r="O1048">
        <v>57.488107373428399</v>
      </c>
      <c r="P1048">
        <v>34.537142857142797</v>
      </c>
      <c r="Q1048">
        <v>8.9282908450037002E-2</v>
      </c>
    </row>
    <row r="1049" spans="1:17" hidden="1" x14ac:dyDescent="0.3">
      <c r="A1049" t="s">
        <v>2256</v>
      </c>
      <c r="B1049" t="s">
        <v>2257</v>
      </c>
      <c r="C1049" t="s">
        <v>3172</v>
      </c>
      <c r="D1049" t="s">
        <v>294</v>
      </c>
      <c r="E1049">
        <v>2559.839299925</v>
      </c>
      <c r="F1049">
        <v>499.95</v>
      </c>
      <c r="G1049">
        <v>82.014641210701697</v>
      </c>
      <c r="H1049">
        <v>-2.5927538886557802</v>
      </c>
      <c r="I1049">
        <v>1.2389509524728299</v>
      </c>
      <c r="J1049">
        <v>8.4995572443735004</v>
      </c>
      <c r="K1049">
        <v>512.46488357461601</v>
      </c>
      <c r="L1049">
        <v>486.63973197923599</v>
      </c>
      <c r="M1049">
        <v>55.944152056642601</v>
      </c>
      <c r="N1049">
        <v>1.0858266672293899</v>
      </c>
      <c r="O1049">
        <v>81.778177817781696</v>
      </c>
      <c r="P1049">
        <v>111.619047619047</v>
      </c>
      <c r="Q1049">
        <v>0.17967465584721301</v>
      </c>
    </row>
    <row r="1050" spans="1:17" hidden="1" x14ac:dyDescent="0.3">
      <c r="A1050" t="s">
        <v>2258</v>
      </c>
      <c r="B1050" t="s">
        <v>2259</v>
      </c>
      <c r="C1050" t="s">
        <v>3172</v>
      </c>
      <c r="D1050" t="s">
        <v>220</v>
      </c>
      <c r="E1050">
        <v>2553.1118258400002</v>
      </c>
      <c r="F1050">
        <v>683.1</v>
      </c>
      <c r="G1050">
        <v>15.3984871593169</v>
      </c>
      <c r="H1050">
        <v>9.8561069556539493</v>
      </c>
      <c r="I1050">
        <v>17.4235566940044</v>
      </c>
      <c r="J1050">
        <v>0.94795646116818999</v>
      </c>
      <c r="K1050">
        <v>648.50645205767398</v>
      </c>
      <c r="L1050">
        <v>595.51854563874497</v>
      </c>
      <c r="M1050">
        <v>53.967716159413598</v>
      </c>
      <c r="N1050">
        <v>0.65641281419242004</v>
      </c>
      <c r="O1050">
        <v>18.986971160884099</v>
      </c>
      <c r="P1050">
        <v>42.907949790794902</v>
      </c>
      <c r="Q1050">
        <v>6.4654291320182994E-2</v>
      </c>
    </row>
    <row r="1051" spans="1:17" hidden="1" x14ac:dyDescent="0.3">
      <c r="A1051" t="s">
        <v>2260</v>
      </c>
      <c r="B1051" t="s">
        <v>2261</v>
      </c>
      <c r="C1051" t="s">
        <v>3172</v>
      </c>
      <c r="D1051" t="s">
        <v>396</v>
      </c>
      <c r="E1051">
        <v>2540.2411701000001</v>
      </c>
      <c r="F1051">
        <v>907.3</v>
      </c>
      <c r="G1051">
        <v>51.632978554069297</v>
      </c>
      <c r="H1051">
        <v>5.43233533957563</v>
      </c>
      <c r="I1051">
        <v>53.759050618320501</v>
      </c>
      <c r="J1051">
        <v>6.2550142408992402</v>
      </c>
      <c r="K1051">
        <v>845.51561345791697</v>
      </c>
      <c r="L1051">
        <v>737.03630700053805</v>
      </c>
      <c r="M1051">
        <v>67.342647715244695</v>
      </c>
      <c r="N1051">
        <v>0.299930026875315</v>
      </c>
      <c r="O1051">
        <v>19.5029207538851</v>
      </c>
      <c r="P1051">
        <v>94.866838487972402</v>
      </c>
      <c r="Q1051">
        <v>7.4045689408504006E-2</v>
      </c>
    </row>
    <row r="1052" spans="1:17" hidden="1" x14ac:dyDescent="0.3">
      <c r="A1052" t="s">
        <v>2262</v>
      </c>
      <c r="B1052" t="s">
        <v>2263</v>
      </c>
      <c r="C1052" t="s">
        <v>3172</v>
      </c>
      <c r="D1052" t="s">
        <v>264</v>
      </c>
      <c r="E1052">
        <v>2539.475856</v>
      </c>
      <c r="F1052">
        <v>385.5</v>
      </c>
      <c r="G1052">
        <v>-49.137247994488703</v>
      </c>
      <c r="H1052">
        <v>-4.5947491001482001</v>
      </c>
      <c r="I1052">
        <v>-21.327352699566799</v>
      </c>
      <c r="J1052">
        <v>1.11174443019738</v>
      </c>
      <c r="K1052">
        <v>389.94793154057902</v>
      </c>
      <c r="L1052">
        <v>442.84794073232501</v>
      </c>
      <c r="M1052">
        <v>48.245088356019302</v>
      </c>
      <c r="N1052">
        <v>0.67748651767704204</v>
      </c>
      <c r="O1052">
        <v>49.883268482490202</v>
      </c>
      <c r="P1052">
        <v>10.1428571428571</v>
      </c>
      <c r="Q1052">
        <v>-0.19026394262687399</v>
      </c>
    </row>
    <row r="1053" spans="1:17" hidden="1" x14ac:dyDescent="0.3">
      <c r="A1053" t="s">
        <v>2264</v>
      </c>
      <c r="B1053" t="s">
        <v>2265</v>
      </c>
      <c r="C1053" t="s">
        <v>3172</v>
      </c>
      <c r="D1053" t="s">
        <v>51</v>
      </c>
      <c r="E1053">
        <v>2538.0063089999999</v>
      </c>
      <c r="F1053">
        <v>277.55</v>
      </c>
      <c r="G1053">
        <v>66.586022105938</v>
      </c>
      <c r="H1053">
        <v>3.04393703123865</v>
      </c>
      <c r="I1053">
        <v>19.871402912667101</v>
      </c>
      <c r="J1053">
        <v>6.26635985991269</v>
      </c>
      <c r="K1053">
        <v>264.56932006624402</v>
      </c>
      <c r="L1053">
        <v>234.90918907482001</v>
      </c>
      <c r="M1053">
        <v>64.035480796100899</v>
      </c>
      <c r="N1053">
        <v>0.40511407359114598</v>
      </c>
      <c r="O1053">
        <v>9.1695190055845792</v>
      </c>
      <c r="P1053">
        <v>94.771929824561397</v>
      </c>
      <c r="Q1053">
        <v>0.120469413392991</v>
      </c>
    </row>
    <row r="1054" spans="1:17" hidden="1" x14ac:dyDescent="0.3">
      <c r="A1054" t="s">
        <v>2266</v>
      </c>
      <c r="B1054" t="s">
        <v>2267</v>
      </c>
      <c r="C1054" t="s">
        <v>3172</v>
      </c>
      <c r="D1054" t="s">
        <v>149</v>
      </c>
      <c r="E1054">
        <v>2529.8988577199998</v>
      </c>
      <c r="F1054">
        <v>1394.35</v>
      </c>
      <c r="G1054">
        <v>406.485099917627</v>
      </c>
      <c r="H1054">
        <v>11.108375899851801</v>
      </c>
      <c r="I1054">
        <v>32.902536204512003</v>
      </c>
      <c r="J1054">
        <v>1.2911634543097801</v>
      </c>
      <c r="K1054">
        <v>1314.92459771169</v>
      </c>
      <c r="M1054">
        <v>64.149303146797195</v>
      </c>
      <c r="N1054">
        <v>1.5166786878624301</v>
      </c>
      <c r="O1054">
        <v>12.5255495392118</v>
      </c>
      <c r="P1054">
        <v>502.70153447157901</v>
      </c>
    </row>
    <row r="1055" spans="1:17" hidden="1" x14ac:dyDescent="0.3">
      <c r="A1055" t="s">
        <v>2268</v>
      </c>
      <c r="B1055" t="s">
        <v>2269</v>
      </c>
      <c r="C1055" t="s">
        <v>3172</v>
      </c>
      <c r="D1055" t="s">
        <v>243</v>
      </c>
      <c r="E1055">
        <v>2525.7160919849998</v>
      </c>
      <c r="F1055">
        <v>232.67</v>
      </c>
      <c r="G1055">
        <v>-44.547729831564197</v>
      </c>
      <c r="H1055">
        <v>-11.056711613929901</v>
      </c>
      <c r="I1055">
        <v>-18.077583807391999</v>
      </c>
      <c r="J1055">
        <v>-3.6881542301637098</v>
      </c>
      <c r="K1055">
        <v>258.53974979803399</v>
      </c>
      <c r="L1055">
        <v>264.90657499845599</v>
      </c>
      <c r="M1055">
        <v>41.352583130450398</v>
      </c>
      <c r="N1055">
        <v>1.42268660091396</v>
      </c>
      <c r="O1055">
        <v>45.914814973997501</v>
      </c>
      <c r="P1055">
        <v>10.6108866175421</v>
      </c>
      <c r="Q1055">
        <v>4.9636953146557E-2</v>
      </c>
    </row>
    <row r="1056" spans="1:17" hidden="1" x14ac:dyDescent="0.3">
      <c r="A1056" t="s">
        <v>2270</v>
      </c>
      <c r="B1056" t="s">
        <v>2271</v>
      </c>
      <c r="C1056" t="s">
        <v>3172</v>
      </c>
      <c r="D1056" t="s">
        <v>515</v>
      </c>
      <c r="E1056">
        <v>2524.5439999999999</v>
      </c>
      <c r="F1056">
        <v>141.69</v>
      </c>
      <c r="G1056">
        <v>120.01917344341101</v>
      </c>
      <c r="H1056">
        <v>3.49052221768124</v>
      </c>
      <c r="I1056">
        <v>0.73930985225665502</v>
      </c>
      <c r="J1056">
        <v>6.6716280571571298</v>
      </c>
      <c r="K1056">
        <v>142.94243764783801</v>
      </c>
      <c r="L1056">
        <v>124.622499272239</v>
      </c>
      <c r="M1056">
        <v>62.374026539756898</v>
      </c>
      <c r="N1056">
        <v>0.45871694476526298</v>
      </c>
      <c r="O1056">
        <v>31.625379349283602</v>
      </c>
      <c r="P1056">
        <v>153.24396782841799</v>
      </c>
      <c r="Q1056">
        <v>5.0969873337595999E-2</v>
      </c>
    </row>
    <row r="1057" spans="1:17" hidden="1" x14ac:dyDescent="0.3">
      <c r="A1057" t="s">
        <v>2272</v>
      </c>
      <c r="B1057" t="s">
        <v>2273</v>
      </c>
      <c r="C1057" t="s">
        <v>3172</v>
      </c>
      <c r="D1057" t="s">
        <v>723</v>
      </c>
      <c r="E1057">
        <v>2523.7597844799998</v>
      </c>
      <c r="F1057">
        <v>2118.85</v>
      </c>
      <c r="G1057">
        <v>-40.173443862889698</v>
      </c>
      <c r="H1057">
        <v>-4.47509191481402</v>
      </c>
      <c r="I1057">
        <v>-21.241396194273701</v>
      </c>
      <c r="J1057">
        <v>7.0963583350652497</v>
      </c>
      <c r="K1057">
        <v>2204.1028272510798</v>
      </c>
      <c r="L1057">
        <v>2334.5641144588099</v>
      </c>
      <c r="M1057">
        <v>62.805682542921801</v>
      </c>
      <c r="N1057">
        <v>0.42613248697035699</v>
      </c>
      <c r="O1057">
        <v>52.441182717039901</v>
      </c>
      <c r="P1057">
        <v>14.538623709389601</v>
      </c>
      <c r="Q1057">
        <v>7.5783804637035004E-2</v>
      </c>
    </row>
    <row r="1058" spans="1:17" x14ac:dyDescent="0.3">
      <c r="A1058" t="s">
        <v>2274</v>
      </c>
      <c r="B1058" t="s">
        <v>2275</v>
      </c>
      <c r="C1058" t="s">
        <v>3168</v>
      </c>
      <c r="D1058" t="s">
        <v>1276</v>
      </c>
      <c r="E1058">
        <v>2521.5194317649998</v>
      </c>
      <c r="F1058">
        <v>291.05</v>
      </c>
      <c r="G1058">
        <v>-61.2451438271329</v>
      </c>
      <c r="H1058">
        <v>6.6647550180948496</v>
      </c>
      <c r="I1058">
        <v>-19.542709654469601</v>
      </c>
      <c r="J1058">
        <v>-0.65066513931769698</v>
      </c>
      <c r="K1058">
        <v>319.161397760939</v>
      </c>
      <c r="L1058">
        <v>370.27282983894099</v>
      </c>
      <c r="M1058">
        <v>48.474560143198602</v>
      </c>
      <c r="N1058">
        <v>0.79690155924098605</v>
      </c>
      <c r="O1058">
        <v>81.7659885275677</v>
      </c>
      <c r="P1058">
        <v>8.5243040078892296</v>
      </c>
      <c r="Q1058">
        <v>-4.4338100325758002E-2</v>
      </c>
    </row>
    <row r="1059" spans="1:17" hidden="1" x14ac:dyDescent="0.3">
      <c r="A1059" t="s">
        <v>2276</v>
      </c>
      <c r="B1059" t="s">
        <v>2277</v>
      </c>
      <c r="C1059" t="s">
        <v>3172</v>
      </c>
      <c r="D1059" t="s">
        <v>149</v>
      </c>
      <c r="E1059">
        <v>2513.8647949679998</v>
      </c>
      <c r="F1059">
        <v>258.73</v>
      </c>
      <c r="G1059">
        <v>-42.376412437871103</v>
      </c>
      <c r="H1059">
        <v>-11.622844493810399</v>
      </c>
      <c r="I1059">
        <v>-26.757864938029801</v>
      </c>
      <c r="J1059">
        <v>5.3309103574378502</v>
      </c>
      <c r="K1059">
        <v>295.93637205582201</v>
      </c>
      <c r="L1059">
        <v>326.10474301288798</v>
      </c>
      <c r="M1059">
        <v>48.186431060593897</v>
      </c>
      <c r="N1059">
        <v>2.7683853762133501</v>
      </c>
      <c r="O1059">
        <v>86.758396784292401</v>
      </c>
      <c r="P1059">
        <v>29.074582190072299</v>
      </c>
      <c r="Q1059">
        <v>8.2712534177961997E-2</v>
      </c>
    </row>
    <row r="1060" spans="1:17" hidden="1" x14ac:dyDescent="0.3">
      <c r="A1060" t="s">
        <v>2278</v>
      </c>
      <c r="B1060" t="s">
        <v>2279</v>
      </c>
      <c r="C1060" t="s">
        <v>3172</v>
      </c>
      <c r="D1060" t="s">
        <v>294</v>
      </c>
      <c r="E1060">
        <v>2476.0132748400001</v>
      </c>
      <c r="F1060">
        <v>460.55</v>
      </c>
      <c r="G1060">
        <v>83.509391659641096</v>
      </c>
      <c r="H1060">
        <v>20.046169480227501</v>
      </c>
      <c r="I1060">
        <v>107.007300236459</v>
      </c>
      <c r="J1060">
        <v>6.0953761437523699</v>
      </c>
      <c r="K1060">
        <v>402.12056380466498</v>
      </c>
      <c r="M1060">
        <v>63.256896148296399</v>
      </c>
      <c r="N1060">
        <v>0.69041116111462597</v>
      </c>
      <c r="O1060">
        <v>5.2654434914775701</v>
      </c>
      <c r="P1060">
        <v>176.19190404797601</v>
      </c>
    </row>
    <row r="1061" spans="1:17" hidden="1" x14ac:dyDescent="0.3">
      <c r="A1061" t="s">
        <v>2280</v>
      </c>
      <c r="B1061" t="s">
        <v>2281</v>
      </c>
      <c r="C1061" t="s">
        <v>3172</v>
      </c>
      <c r="D1061" t="s">
        <v>243</v>
      </c>
      <c r="E1061">
        <v>2473.8685</v>
      </c>
      <c r="F1061">
        <v>5229.45</v>
      </c>
      <c r="G1061">
        <v>64.137267221800101</v>
      </c>
      <c r="H1061">
        <v>10.9320550235631</v>
      </c>
      <c r="I1061">
        <v>45.599129883119502</v>
      </c>
      <c r="J1061">
        <v>4.2328655168526303</v>
      </c>
      <c r="K1061">
        <v>4790.7516770645097</v>
      </c>
      <c r="L1061">
        <v>3807.4496852080802</v>
      </c>
      <c r="M1061">
        <v>57.684069229603097</v>
      </c>
      <c r="N1061">
        <v>0.51869867015263804</v>
      </c>
      <c r="O1061">
        <v>9.7419422692635003</v>
      </c>
      <c r="P1061">
        <v>106.812069920113</v>
      </c>
      <c r="Q1061">
        <v>0.20595896580970999</v>
      </c>
    </row>
    <row r="1062" spans="1:17" x14ac:dyDescent="0.3">
      <c r="A1062" t="s">
        <v>2282</v>
      </c>
      <c r="B1062" t="s">
        <v>2283</v>
      </c>
      <c r="C1062" t="s">
        <v>3166</v>
      </c>
      <c r="D1062" t="s">
        <v>433</v>
      </c>
      <c r="E1062">
        <v>2470.8862339099901</v>
      </c>
      <c r="F1062">
        <v>462.4</v>
      </c>
      <c r="G1062">
        <v>-34.489063544089198</v>
      </c>
      <c r="H1062">
        <v>2.9668666250920999</v>
      </c>
      <c r="I1062">
        <v>-19.376341651212801</v>
      </c>
      <c r="J1062">
        <v>2.52368707182241</v>
      </c>
      <c r="K1062">
        <v>462.62516495043297</v>
      </c>
      <c r="L1062">
        <v>483.72467603814198</v>
      </c>
      <c r="M1062">
        <v>64.249009660423695</v>
      </c>
      <c r="N1062">
        <v>0.25360291838527399</v>
      </c>
      <c r="O1062">
        <v>25.8650519031141</v>
      </c>
      <c r="P1062">
        <v>9.8076466397530204</v>
      </c>
      <c r="Q1062">
        <v>-6.203633912358E-3</v>
      </c>
    </row>
    <row r="1063" spans="1:17" hidden="1" x14ac:dyDescent="0.3">
      <c r="A1063" t="s">
        <v>2284</v>
      </c>
      <c r="B1063" t="s">
        <v>2285</v>
      </c>
      <c r="C1063" t="s">
        <v>3172</v>
      </c>
      <c r="D1063" t="s">
        <v>391</v>
      </c>
      <c r="E1063">
        <v>2462.4286719699999</v>
      </c>
      <c r="F1063">
        <v>737.3</v>
      </c>
      <c r="G1063">
        <v>-43.027708909935001</v>
      </c>
      <c r="H1063">
        <v>0.95568643412932797</v>
      </c>
      <c r="I1063">
        <v>-16.715495594294399</v>
      </c>
      <c r="J1063">
        <v>6.5127890580487096</v>
      </c>
      <c r="K1063">
        <v>743.61613983618099</v>
      </c>
      <c r="L1063">
        <v>797.88207027694398</v>
      </c>
      <c r="M1063">
        <v>60.258314004015403</v>
      </c>
      <c r="N1063">
        <v>1.1333195270415399</v>
      </c>
      <c r="O1063">
        <v>27.4515122745151</v>
      </c>
      <c r="P1063">
        <v>10.102292242216</v>
      </c>
      <c r="Q1063">
        <v>-2.6328810367575999E-2</v>
      </c>
    </row>
    <row r="1064" spans="1:17" hidden="1" x14ac:dyDescent="0.3">
      <c r="A1064" t="s">
        <v>2286</v>
      </c>
      <c r="B1064" t="s">
        <v>2287</v>
      </c>
      <c r="C1064" t="s">
        <v>3172</v>
      </c>
      <c r="D1064" t="s">
        <v>199</v>
      </c>
      <c r="E1064">
        <v>2459.1455002399998</v>
      </c>
      <c r="F1064">
        <v>786.75</v>
      </c>
      <c r="G1064">
        <v>10.6007941402868</v>
      </c>
      <c r="H1064">
        <v>23.199932408818999</v>
      </c>
      <c r="I1064">
        <v>48.4994895771394</v>
      </c>
      <c r="J1064">
        <v>7.7977377670691803</v>
      </c>
      <c r="K1064">
        <v>681.56477498845697</v>
      </c>
      <c r="L1064">
        <v>592.36879498129701</v>
      </c>
      <c r="M1064">
        <v>71.625575851093004</v>
      </c>
      <c r="N1064">
        <v>0.92874045888325496</v>
      </c>
      <c r="O1064">
        <v>3.8449316809659999</v>
      </c>
      <c r="P1064">
        <v>95.708955223880594</v>
      </c>
      <c r="Q1064">
        <v>4.5913866220886002E-2</v>
      </c>
    </row>
    <row r="1065" spans="1:17" hidden="1" x14ac:dyDescent="0.3">
      <c r="A1065" t="s">
        <v>2288</v>
      </c>
      <c r="B1065" t="s">
        <v>2289</v>
      </c>
      <c r="C1065" t="s">
        <v>3172</v>
      </c>
      <c r="D1065" t="s">
        <v>2290</v>
      </c>
      <c r="E1065">
        <v>2446.5672</v>
      </c>
      <c r="F1065">
        <v>951.05</v>
      </c>
      <c r="G1065">
        <v>854.47020136812102</v>
      </c>
      <c r="H1065">
        <v>9.7805220495264091</v>
      </c>
      <c r="I1065">
        <v>95.648597217051602</v>
      </c>
      <c r="J1065">
        <v>-9.0661211824508303</v>
      </c>
      <c r="K1065">
        <v>932.09277768469894</v>
      </c>
      <c r="L1065">
        <v>672.04733685636904</v>
      </c>
      <c r="M1065">
        <v>43.535387268619601</v>
      </c>
      <c r="N1065">
        <v>0.319842539057694</v>
      </c>
      <c r="O1065">
        <v>20.209242416276702</v>
      </c>
      <c r="P1065">
        <v>928.95672333848495</v>
      </c>
      <c r="Q1065">
        <v>0.30123033098195701</v>
      </c>
    </row>
    <row r="1066" spans="1:17" hidden="1" x14ac:dyDescent="0.3">
      <c r="A1066" t="s">
        <v>2291</v>
      </c>
      <c r="B1066" t="s">
        <v>2292</v>
      </c>
      <c r="C1066" t="s">
        <v>3172</v>
      </c>
      <c r="D1066" t="s">
        <v>128</v>
      </c>
      <c r="E1066">
        <v>2442.6428343919902</v>
      </c>
      <c r="F1066">
        <v>220.35</v>
      </c>
      <c r="G1066">
        <v>-25.6176150532525</v>
      </c>
      <c r="H1066">
        <v>2.1181602473288001</v>
      </c>
      <c r="I1066">
        <v>0.76839335208773796</v>
      </c>
      <c r="J1066">
        <v>2.22927668651311</v>
      </c>
      <c r="K1066">
        <v>201.15386551397901</v>
      </c>
      <c r="L1066">
        <v>196.94606150612901</v>
      </c>
      <c r="M1066">
        <v>52.207563849931901</v>
      </c>
      <c r="N1066">
        <v>0.88878944069277499</v>
      </c>
      <c r="O1066">
        <v>31.495348309507499</v>
      </c>
      <c r="P1066">
        <v>47.096128170894502</v>
      </c>
      <c r="Q1066">
        <v>3.3973001185671002E-2</v>
      </c>
    </row>
    <row r="1067" spans="1:17" hidden="1" x14ac:dyDescent="0.3">
      <c r="A1067" t="s">
        <v>2293</v>
      </c>
      <c r="B1067" t="s">
        <v>2294</v>
      </c>
      <c r="C1067" t="s">
        <v>3172</v>
      </c>
      <c r="D1067" t="s">
        <v>311</v>
      </c>
      <c r="E1067">
        <v>2440.8239217599998</v>
      </c>
      <c r="F1067">
        <v>939.4</v>
      </c>
      <c r="G1067">
        <v>71.1348750747201</v>
      </c>
      <c r="H1067">
        <v>12.8110176711574</v>
      </c>
      <c r="I1067">
        <v>8.4156788148832593</v>
      </c>
      <c r="J1067">
        <v>21.070039661166899</v>
      </c>
      <c r="K1067">
        <v>868.43034829486498</v>
      </c>
      <c r="L1067">
        <v>784.00344697291496</v>
      </c>
      <c r="M1067">
        <v>79.047546876446205</v>
      </c>
      <c r="N1067">
        <v>0.917494099186413</v>
      </c>
      <c r="O1067">
        <v>29.337875239514499</v>
      </c>
      <c r="P1067">
        <v>113.937599635618</v>
      </c>
      <c r="Q1067">
        <v>0.12726492412974</v>
      </c>
    </row>
    <row r="1068" spans="1:17" hidden="1" x14ac:dyDescent="0.3">
      <c r="A1068" t="s">
        <v>2295</v>
      </c>
      <c r="B1068" t="s">
        <v>2296</v>
      </c>
      <c r="C1068" t="s">
        <v>3172</v>
      </c>
      <c r="D1068" t="s">
        <v>391</v>
      </c>
      <c r="E1068">
        <v>2431.8642540149999</v>
      </c>
      <c r="F1068">
        <v>1119.45</v>
      </c>
      <c r="G1068">
        <v>-2.94371803513374</v>
      </c>
      <c r="H1068">
        <v>2.2823000801796698</v>
      </c>
      <c r="I1068">
        <v>1.87797910104474</v>
      </c>
      <c r="J1068">
        <v>4.3930962596359899</v>
      </c>
      <c r="K1068">
        <v>1108.01233865274</v>
      </c>
      <c r="L1068">
        <v>1069.1145459798399</v>
      </c>
      <c r="M1068">
        <v>49.057261677675001</v>
      </c>
      <c r="N1068">
        <v>0.97454295630472199</v>
      </c>
      <c r="O1068">
        <v>15.9319308589039</v>
      </c>
      <c r="P1068">
        <v>30.168604651162799</v>
      </c>
      <c r="Q1068">
        <v>8.2752279279488E-2</v>
      </c>
    </row>
    <row r="1069" spans="1:17" hidden="1" x14ac:dyDescent="0.3">
      <c r="A1069" t="s">
        <v>2297</v>
      </c>
      <c r="B1069" t="s">
        <v>2298</v>
      </c>
      <c r="C1069" t="s">
        <v>3172</v>
      </c>
      <c r="D1069" t="s">
        <v>46</v>
      </c>
      <c r="E1069">
        <v>2429.0507435250001</v>
      </c>
      <c r="F1069">
        <v>617.04999999999995</v>
      </c>
      <c r="G1069">
        <v>-45.495493074285797</v>
      </c>
      <c r="H1069">
        <v>-3.3979773860821001</v>
      </c>
      <c r="I1069">
        <v>-14.313373871099101</v>
      </c>
      <c r="J1069">
        <v>2.83519059302201</v>
      </c>
      <c r="K1069">
        <v>641.04165364713106</v>
      </c>
      <c r="L1069">
        <v>675.840778424468</v>
      </c>
      <c r="M1069">
        <v>49.004558665409398</v>
      </c>
      <c r="N1069">
        <v>1.9045154264326001</v>
      </c>
      <c r="O1069">
        <v>30.783566971882301</v>
      </c>
      <c r="P1069">
        <v>9.1351255748142801</v>
      </c>
      <c r="Q1069">
        <v>8.4492451466200002E-4</v>
      </c>
    </row>
    <row r="1070" spans="1:17" hidden="1" x14ac:dyDescent="0.3">
      <c r="A1070" t="s">
        <v>2299</v>
      </c>
      <c r="B1070" t="s">
        <v>2300</v>
      </c>
      <c r="C1070" t="s">
        <v>3172</v>
      </c>
      <c r="D1070" t="s">
        <v>366</v>
      </c>
      <c r="E1070">
        <v>2428.5190039200002</v>
      </c>
      <c r="F1070">
        <v>1000.15</v>
      </c>
      <c r="G1070">
        <v>-2.87490240242317</v>
      </c>
      <c r="H1070">
        <v>19.756875958730699</v>
      </c>
      <c r="I1070">
        <v>29.1239075186012</v>
      </c>
      <c r="J1070">
        <v>4.9358311761706402</v>
      </c>
      <c r="K1070">
        <v>898.02222902022004</v>
      </c>
      <c r="L1070">
        <v>835.45185052178704</v>
      </c>
      <c r="M1070">
        <v>68.421109162205198</v>
      </c>
      <c r="N1070">
        <v>1.1305343857682799</v>
      </c>
      <c r="O1070">
        <v>8.9836524521321692</v>
      </c>
      <c r="P1070">
        <v>55.194351772829499</v>
      </c>
      <c r="Q1070">
        <v>-2.3426167024114999E-2</v>
      </c>
    </row>
    <row r="1071" spans="1:17" hidden="1" x14ac:dyDescent="0.3">
      <c r="A1071" t="s">
        <v>2301</v>
      </c>
      <c r="B1071" t="s">
        <v>2302</v>
      </c>
      <c r="C1071" t="s">
        <v>3172</v>
      </c>
      <c r="D1071" t="s">
        <v>257</v>
      </c>
      <c r="E1071">
        <v>2421.6365846399999</v>
      </c>
      <c r="F1071">
        <v>1624.45</v>
      </c>
      <c r="G1071">
        <v>-7.5043508220879902</v>
      </c>
      <c r="H1071">
        <v>-5.6219599845019399</v>
      </c>
      <c r="I1071">
        <v>-9.1533985422555499</v>
      </c>
      <c r="J1071">
        <v>3.0179635948572399</v>
      </c>
      <c r="K1071">
        <v>1700.07730320223</v>
      </c>
      <c r="L1071">
        <v>1701.0001095615501</v>
      </c>
      <c r="M1071">
        <v>48.315528030719697</v>
      </c>
      <c r="N1071">
        <v>0.58127247215106104</v>
      </c>
      <c r="O1071">
        <v>30.961248422543001</v>
      </c>
      <c r="P1071">
        <v>24.003816793893101</v>
      </c>
      <c r="Q1071">
        <v>2.9717565397170999E-2</v>
      </c>
    </row>
    <row r="1072" spans="1:17" hidden="1" x14ac:dyDescent="0.3">
      <c r="A1072" t="s">
        <v>2303</v>
      </c>
      <c r="B1072" t="s">
        <v>2304</v>
      </c>
      <c r="C1072" t="s">
        <v>3172</v>
      </c>
      <c r="D1072" t="s">
        <v>590</v>
      </c>
      <c r="E1072">
        <v>2418.8654999999999</v>
      </c>
      <c r="F1072">
        <v>405.95</v>
      </c>
      <c r="G1072">
        <v>14.757943483085599</v>
      </c>
      <c r="H1072">
        <v>16.879110152213102</v>
      </c>
      <c r="I1072">
        <v>4.2431290875059204</v>
      </c>
      <c r="J1072">
        <v>5.6076099943478201</v>
      </c>
      <c r="K1072">
        <v>404.27273122524599</v>
      </c>
      <c r="L1072">
        <v>374.64631529505101</v>
      </c>
      <c r="M1072">
        <v>70.875358229745601</v>
      </c>
      <c r="N1072">
        <v>1.1484180212929</v>
      </c>
      <c r="O1072">
        <v>16.763148170956999</v>
      </c>
      <c r="P1072">
        <v>42.940140845070403</v>
      </c>
      <c r="Q1072">
        <v>5.8549348604323002E-2</v>
      </c>
    </row>
    <row r="1073" spans="1:17" hidden="1" x14ac:dyDescent="0.3">
      <c r="A1073" t="s">
        <v>2305</v>
      </c>
      <c r="B1073" t="s">
        <v>2306</v>
      </c>
      <c r="C1073" t="s">
        <v>3172</v>
      </c>
      <c r="D1073" t="s">
        <v>2004</v>
      </c>
      <c r="E1073">
        <v>2414.4764258999999</v>
      </c>
      <c r="F1073">
        <v>576.9</v>
      </c>
      <c r="G1073">
        <v>791.09111475629595</v>
      </c>
      <c r="H1073">
        <v>8.4586685768856906</v>
      </c>
      <c r="I1073">
        <v>-4.5404220046575601</v>
      </c>
      <c r="J1073">
        <v>0.95288155394319596</v>
      </c>
      <c r="K1073">
        <v>581.13390333881398</v>
      </c>
      <c r="L1073">
        <v>482.37892657523997</v>
      </c>
      <c r="M1073">
        <v>61.986512377373202</v>
      </c>
      <c r="N1073">
        <v>1.18851771479904</v>
      </c>
      <c r="O1073">
        <v>64.447911249783303</v>
      </c>
    </row>
    <row r="1074" spans="1:17" hidden="1" x14ac:dyDescent="0.3">
      <c r="A1074" t="s">
        <v>2307</v>
      </c>
      <c r="B1074" t="s">
        <v>2308</v>
      </c>
      <c r="C1074" t="s">
        <v>3172</v>
      </c>
      <c r="D1074" t="s">
        <v>544</v>
      </c>
      <c r="E1074">
        <v>2408.3793327200001</v>
      </c>
      <c r="F1074">
        <v>373.55</v>
      </c>
      <c r="G1074">
        <v>111.503957843346</v>
      </c>
      <c r="H1074">
        <v>35.693386493072097</v>
      </c>
      <c r="I1074">
        <v>162.08526548441299</v>
      </c>
      <c r="J1074">
        <v>23.2849759962325</v>
      </c>
      <c r="K1074">
        <v>298.00248577825897</v>
      </c>
      <c r="L1074">
        <v>211.695750597553</v>
      </c>
      <c r="M1074">
        <v>81.6237078626082</v>
      </c>
      <c r="N1074">
        <v>0.19230595320709001</v>
      </c>
      <c r="O1074">
        <v>5.9965198768571604</v>
      </c>
      <c r="P1074">
        <v>232.487761459724</v>
      </c>
      <c r="Q1074">
        <v>6.5057188022175999E-2</v>
      </c>
    </row>
    <row r="1075" spans="1:17" hidden="1" x14ac:dyDescent="0.3">
      <c r="A1075" t="s">
        <v>2309</v>
      </c>
      <c r="B1075" t="s">
        <v>2310</v>
      </c>
      <c r="C1075" t="s">
        <v>3172</v>
      </c>
      <c r="D1075" t="s">
        <v>294</v>
      </c>
      <c r="E1075">
        <v>2407.8061645299999</v>
      </c>
      <c r="F1075">
        <v>407.45</v>
      </c>
      <c r="G1075">
        <v>-32.429095216947701</v>
      </c>
      <c r="H1075">
        <v>-7.6594349898532803</v>
      </c>
      <c r="I1075">
        <v>-2.2738397332362599</v>
      </c>
      <c r="J1075">
        <v>2.8966213671991499</v>
      </c>
      <c r="K1075">
        <v>426.29917072267398</v>
      </c>
      <c r="L1075">
        <v>421.943677574162</v>
      </c>
      <c r="M1075">
        <v>56.7230927856343</v>
      </c>
      <c r="N1075">
        <v>0.215215601061678</v>
      </c>
      <c r="O1075">
        <v>31.9671125291447</v>
      </c>
      <c r="P1075">
        <v>23.152486020855299</v>
      </c>
      <c r="Q1075">
        <v>-3.2840305637775E-2</v>
      </c>
    </row>
    <row r="1076" spans="1:17" hidden="1" x14ac:dyDescent="0.3">
      <c r="A1076" t="s">
        <v>2311</v>
      </c>
      <c r="B1076" t="s">
        <v>2312</v>
      </c>
      <c r="C1076" t="s">
        <v>3172</v>
      </c>
      <c r="D1076" t="s">
        <v>1158</v>
      </c>
      <c r="E1076">
        <v>2401.7618943000002</v>
      </c>
      <c r="F1076">
        <v>460.35</v>
      </c>
      <c r="G1076">
        <v>71.448161171102399</v>
      </c>
      <c r="H1076">
        <v>-2.6155824334815398</v>
      </c>
      <c r="I1076">
        <v>69.648924442726198</v>
      </c>
      <c r="J1076">
        <v>2.2445188501622799</v>
      </c>
      <c r="K1076">
        <v>467.92758979644998</v>
      </c>
      <c r="L1076">
        <v>401.62724346978501</v>
      </c>
      <c r="M1076">
        <v>59.107853004556503</v>
      </c>
      <c r="N1076">
        <v>0.243110758888715</v>
      </c>
      <c r="O1076">
        <v>33.311610730965498</v>
      </c>
      <c r="P1076">
        <v>102.307185234014</v>
      </c>
      <c r="Q1076">
        <v>8.3417581709236993E-2</v>
      </c>
    </row>
    <row r="1077" spans="1:17" hidden="1" x14ac:dyDescent="0.3">
      <c r="A1077" t="s">
        <v>2313</v>
      </c>
      <c r="B1077" t="s">
        <v>2314</v>
      </c>
      <c r="C1077" t="s">
        <v>3172</v>
      </c>
      <c r="D1077" t="s">
        <v>467</v>
      </c>
      <c r="E1077">
        <v>2401.1108939999999</v>
      </c>
      <c r="F1077">
        <v>942.65</v>
      </c>
      <c r="G1077">
        <v>33.719406758589599</v>
      </c>
      <c r="H1077">
        <v>8.7274731220740094</v>
      </c>
      <c r="I1077">
        <v>58.913423784683602</v>
      </c>
      <c r="J1077">
        <v>5.6953748445744203</v>
      </c>
      <c r="K1077">
        <v>904.57283988255801</v>
      </c>
      <c r="L1077">
        <v>771.10481956513695</v>
      </c>
      <c r="M1077">
        <v>78.113170109776107</v>
      </c>
      <c r="N1077">
        <v>0.14510299573006499</v>
      </c>
      <c r="O1077">
        <v>20.203681111759298</v>
      </c>
      <c r="P1077">
        <v>82.772661173048903</v>
      </c>
      <c r="Q1077">
        <v>0.101485518390311</v>
      </c>
    </row>
    <row r="1078" spans="1:17" hidden="1" x14ac:dyDescent="0.3">
      <c r="A1078" t="s">
        <v>2315</v>
      </c>
      <c r="B1078" t="s">
        <v>2316</v>
      </c>
      <c r="C1078" t="s">
        <v>3172</v>
      </c>
      <c r="D1078" t="s">
        <v>294</v>
      </c>
      <c r="E1078">
        <v>2400.6064249999999</v>
      </c>
      <c r="F1078">
        <v>481.65</v>
      </c>
      <c r="G1078">
        <v>-10.5743028838908</v>
      </c>
      <c r="H1078">
        <v>2.1044834242243202</v>
      </c>
      <c r="I1078">
        <v>-5.0134802133438097</v>
      </c>
      <c r="J1078">
        <v>2.2798671553468699</v>
      </c>
      <c r="K1078">
        <v>466.500396180395</v>
      </c>
      <c r="L1078">
        <v>450.27192423015401</v>
      </c>
      <c r="M1078">
        <v>65.866582436308803</v>
      </c>
      <c r="N1078">
        <v>0.27425579146540102</v>
      </c>
      <c r="O1078">
        <v>10.0176476694695</v>
      </c>
      <c r="P1078">
        <v>26.235093696763201</v>
      </c>
      <c r="Q1078">
        <v>3.2390794381386999E-2</v>
      </c>
    </row>
    <row r="1079" spans="1:17" hidden="1" x14ac:dyDescent="0.3">
      <c r="A1079" t="s">
        <v>2317</v>
      </c>
      <c r="B1079" t="s">
        <v>2318</v>
      </c>
      <c r="C1079" t="s">
        <v>3172</v>
      </c>
      <c r="D1079" t="s">
        <v>117</v>
      </c>
      <c r="E1079">
        <v>2399.1835200559999</v>
      </c>
      <c r="F1079">
        <v>47.02</v>
      </c>
      <c r="G1079">
        <v>-9.98494736451992</v>
      </c>
      <c r="H1079">
        <v>-10.539546176509001</v>
      </c>
      <c r="I1079">
        <v>15.199188020096599</v>
      </c>
      <c r="J1079">
        <v>-1.7760365653972501</v>
      </c>
      <c r="K1079">
        <v>47.866229825125401</v>
      </c>
      <c r="L1079">
        <v>43.797593166254103</v>
      </c>
      <c r="M1079">
        <v>46.249314508535498</v>
      </c>
      <c r="N1079">
        <v>0.55599243901211404</v>
      </c>
      <c r="O1079">
        <v>25.265844321565201</v>
      </c>
      <c r="P1079">
        <v>53.259452411994701</v>
      </c>
      <c r="Q1079">
        <v>0.118610175256592</v>
      </c>
    </row>
    <row r="1080" spans="1:17" hidden="1" x14ac:dyDescent="0.3">
      <c r="A1080" t="s">
        <v>2319</v>
      </c>
      <c r="B1080" t="s">
        <v>2320</v>
      </c>
      <c r="C1080" t="s">
        <v>3172</v>
      </c>
      <c r="D1080" t="s">
        <v>240</v>
      </c>
      <c r="E1080">
        <v>2389.4158238660002</v>
      </c>
      <c r="F1080">
        <v>133.19999999999999</v>
      </c>
      <c r="G1080">
        <v>86.665620085072703</v>
      </c>
      <c r="H1080">
        <v>-5.4067229704425097</v>
      </c>
      <c r="I1080">
        <v>99.424965238458498</v>
      </c>
      <c r="J1080">
        <v>5.3653034913747497</v>
      </c>
      <c r="K1080">
        <v>122.512917797513</v>
      </c>
      <c r="L1080">
        <v>91.960994469632794</v>
      </c>
      <c r="M1080">
        <v>50.987171022398002</v>
      </c>
      <c r="N1080">
        <v>0.35946865069900202</v>
      </c>
      <c r="O1080">
        <v>24.917417417417401</v>
      </c>
      <c r="P1080">
        <v>157.839721254355</v>
      </c>
    </row>
    <row r="1081" spans="1:17" hidden="1" x14ac:dyDescent="0.3">
      <c r="A1081" t="s">
        <v>2321</v>
      </c>
      <c r="B1081" t="s">
        <v>2322</v>
      </c>
      <c r="C1081" t="s">
        <v>3172</v>
      </c>
      <c r="D1081" t="s">
        <v>199</v>
      </c>
      <c r="E1081">
        <v>2387.6444461000001</v>
      </c>
      <c r="F1081">
        <v>2548.6999999999998</v>
      </c>
      <c r="G1081">
        <v>-10.4223079523733</v>
      </c>
      <c r="H1081">
        <v>3.6378828966759298</v>
      </c>
      <c r="I1081">
        <v>-5.3710588480903301</v>
      </c>
      <c r="J1081">
        <v>4.3746600312204098</v>
      </c>
      <c r="K1081">
        <v>2596.50105435045</v>
      </c>
      <c r="L1081">
        <v>2592.67419462629</v>
      </c>
      <c r="M1081">
        <v>59.9997114076332</v>
      </c>
      <c r="N1081">
        <v>0.43895131064463599</v>
      </c>
      <c r="O1081">
        <v>19.0332326283988</v>
      </c>
      <c r="P1081">
        <v>20.165016501650101</v>
      </c>
      <c r="Q1081">
        <v>6.6721354588322998E-2</v>
      </c>
    </row>
    <row r="1082" spans="1:17" hidden="1" x14ac:dyDescent="0.3">
      <c r="A1082" t="s">
        <v>2323</v>
      </c>
      <c r="B1082" t="s">
        <v>2324</v>
      </c>
      <c r="C1082" t="s">
        <v>3172</v>
      </c>
      <c r="D1082" t="s">
        <v>141</v>
      </c>
      <c r="E1082">
        <v>2365.3995901200001</v>
      </c>
      <c r="F1082">
        <v>22403.8</v>
      </c>
      <c r="G1082">
        <v>582.52829009392997</v>
      </c>
      <c r="H1082">
        <v>5.8621244428769002</v>
      </c>
      <c r="I1082">
        <v>326.444131847942</v>
      </c>
      <c r="J1082">
        <v>8.0634842928442296</v>
      </c>
      <c r="K1082">
        <v>19569.2588873649</v>
      </c>
      <c r="L1082">
        <v>12217.446837716299</v>
      </c>
      <c r="M1082">
        <v>70.135723339693897</v>
      </c>
      <c r="N1082">
        <v>0.72658483630344495</v>
      </c>
      <c r="O1082">
        <v>23.974504325159099</v>
      </c>
      <c r="P1082">
        <v>709.60520372210601</v>
      </c>
      <c r="Q1082">
        <v>0.186866846012504</v>
      </c>
    </row>
    <row r="1083" spans="1:17" hidden="1" x14ac:dyDescent="0.3">
      <c r="A1083" t="s">
        <v>2325</v>
      </c>
      <c r="B1083" t="s">
        <v>2326</v>
      </c>
      <c r="C1083" t="s">
        <v>3172</v>
      </c>
      <c r="D1083" t="s">
        <v>257</v>
      </c>
      <c r="E1083">
        <v>2362.5374999999999</v>
      </c>
      <c r="F1083">
        <v>3799.45</v>
      </c>
      <c r="G1083">
        <v>1698.4567387075001</v>
      </c>
      <c r="H1083">
        <v>-6.5427539369075696</v>
      </c>
      <c r="I1083">
        <v>99.478805959137105</v>
      </c>
      <c r="J1083">
        <v>0.96312571006683301</v>
      </c>
      <c r="K1083">
        <v>3743.6824025348401</v>
      </c>
      <c r="L1083">
        <v>2767.00670465761</v>
      </c>
      <c r="M1083">
        <v>54.012380198721097</v>
      </c>
      <c r="N1083">
        <v>0.60200588941733002</v>
      </c>
      <c r="O1083">
        <v>26.305123109923802</v>
      </c>
      <c r="P1083">
        <v>1799.7249999999899</v>
      </c>
      <c r="Q1083">
        <v>0.22961172687343601</v>
      </c>
    </row>
    <row r="1084" spans="1:17" hidden="1" x14ac:dyDescent="0.3">
      <c r="A1084" t="s">
        <v>2327</v>
      </c>
      <c r="B1084" t="s">
        <v>2328</v>
      </c>
      <c r="C1084" t="s">
        <v>3172</v>
      </c>
      <c r="D1084" t="s">
        <v>75</v>
      </c>
      <c r="E1084">
        <v>2361.4679522400002</v>
      </c>
      <c r="F1084">
        <v>871.45</v>
      </c>
      <c r="G1084">
        <v>87.078145106541797</v>
      </c>
      <c r="H1084">
        <v>-9.3846322202466494E-3</v>
      </c>
      <c r="I1084">
        <v>-9.9024752967886993</v>
      </c>
      <c r="J1084">
        <v>2.27505579749266</v>
      </c>
      <c r="K1084">
        <v>871.30998781028302</v>
      </c>
      <c r="L1084">
        <v>812.65665171772105</v>
      </c>
      <c r="M1084">
        <v>65.180882776613402</v>
      </c>
      <c r="N1084">
        <v>0.56788654573425601</v>
      </c>
      <c r="O1084">
        <v>25.503471226117298</v>
      </c>
      <c r="P1084">
        <v>113.40761601567201</v>
      </c>
      <c r="Q1084">
        <v>8.4295829227123004E-2</v>
      </c>
    </row>
    <row r="1085" spans="1:17" hidden="1" x14ac:dyDescent="0.3">
      <c r="A1085" t="s">
        <v>2329</v>
      </c>
      <c r="B1085" t="s">
        <v>2330</v>
      </c>
      <c r="C1085" t="s">
        <v>3172</v>
      </c>
      <c r="D1085" t="s">
        <v>1341</v>
      </c>
      <c r="E1085">
        <v>2359.3704152349901</v>
      </c>
      <c r="F1085">
        <v>809.45</v>
      </c>
      <c r="G1085">
        <v>87.1743215976622</v>
      </c>
      <c r="H1085">
        <v>14.4238342556287</v>
      </c>
      <c r="I1085">
        <v>58.4262257215319</v>
      </c>
      <c r="J1085">
        <v>4.0710668327859603</v>
      </c>
      <c r="K1085">
        <v>750.97459803664594</v>
      </c>
      <c r="L1085">
        <v>620.90796059131401</v>
      </c>
      <c r="M1085">
        <v>65.507951427190804</v>
      </c>
      <c r="N1085">
        <v>0.94467489020050199</v>
      </c>
      <c r="O1085">
        <v>11.4336895422817</v>
      </c>
      <c r="P1085">
        <v>114.48065712771501</v>
      </c>
      <c r="Q1085">
        <v>9.7608798694725996E-2</v>
      </c>
    </row>
    <row r="1086" spans="1:17" hidden="1" x14ac:dyDescent="0.3">
      <c r="A1086" t="s">
        <v>2331</v>
      </c>
      <c r="B1086" t="s">
        <v>2332</v>
      </c>
      <c r="C1086" t="s">
        <v>3172</v>
      </c>
      <c r="D1086" t="s">
        <v>51</v>
      </c>
      <c r="E1086">
        <v>2358.7045979049999</v>
      </c>
      <c r="F1086">
        <v>1072.05</v>
      </c>
      <c r="G1086">
        <v>161.83361432806899</v>
      </c>
      <c r="H1086">
        <v>29.637494417326401</v>
      </c>
      <c r="I1086">
        <v>97.085080900353404</v>
      </c>
      <c r="J1086">
        <v>10.8244541005941</v>
      </c>
      <c r="K1086">
        <v>938.39601958936396</v>
      </c>
      <c r="L1086">
        <v>729.43910126831099</v>
      </c>
      <c r="M1086">
        <v>68.864922864507903</v>
      </c>
      <c r="N1086">
        <v>1.02686387479431</v>
      </c>
      <c r="O1086">
        <v>11.771839000046601</v>
      </c>
      <c r="P1086">
        <v>194.64064861893601</v>
      </c>
      <c r="Q1086">
        <v>0.15006213860175299</v>
      </c>
    </row>
    <row r="1087" spans="1:17" hidden="1" x14ac:dyDescent="0.3">
      <c r="A1087" t="s">
        <v>2333</v>
      </c>
      <c r="B1087" t="s">
        <v>2334</v>
      </c>
      <c r="C1087" t="s">
        <v>3172</v>
      </c>
      <c r="D1087" t="s">
        <v>276</v>
      </c>
      <c r="E1087">
        <v>2354.57840016</v>
      </c>
      <c r="F1087">
        <v>387.7</v>
      </c>
      <c r="G1087">
        <v>53.148184233923097</v>
      </c>
      <c r="H1087">
        <v>-3.1204214717863499</v>
      </c>
      <c r="I1087">
        <v>-3.8768450288943099</v>
      </c>
      <c r="J1087">
        <v>5.9894115201406901</v>
      </c>
      <c r="K1087">
        <v>390.46466979971598</v>
      </c>
      <c r="L1087">
        <v>377.99775024202802</v>
      </c>
      <c r="M1087">
        <v>60.379705569520603</v>
      </c>
      <c r="N1087">
        <v>0.33332973407150002</v>
      </c>
      <c r="O1087">
        <v>40.301779726592699</v>
      </c>
      <c r="P1087">
        <v>81.1682242990654</v>
      </c>
      <c r="Q1087">
        <v>7.4271383955055004E-2</v>
      </c>
    </row>
    <row r="1088" spans="1:17" x14ac:dyDescent="0.3">
      <c r="A1088" t="s">
        <v>2335</v>
      </c>
      <c r="B1088" t="s">
        <v>2336</v>
      </c>
      <c r="C1088" t="s">
        <v>3171</v>
      </c>
      <c r="D1088" t="s">
        <v>396</v>
      </c>
      <c r="E1088">
        <v>2347.1474565479998</v>
      </c>
      <c r="F1088">
        <v>206.02</v>
      </c>
      <c r="G1088">
        <v>-54.917698356635199</v>
      </c>
      <c r="H1088">
        <v>1.94615444075533</v>
      </c>
      <c r="I1088">
        <v>-12.992814743248999</v>
      </c>
      <c r="J1088">
        <v>8.6597220804107007</v>
      </c>
      <c r="K1088">
        <v>202.55492402209299</v>
      </c>
      <c r="L1088">
        <v>233.83313637997699</v>
      </c>
      <c r="M1088">
        <v>70.338827788642405</v>
      </c>
      <c r="N1088">
        <v>1.01888290149929</v>
      </c>
      <c r="O1088">
        <v>109.567032326958</v>
      </c>
      <c r="P1088">
        <v>18.743515850144</v>
      </c>
      <c r="Q1088">
        <v>-3.9938371071041E-2</v>
      </c>
    </row>
    <row r="1089" spans="1:17" hidden="1" x14ac:dyDescent="0.3">
      <c r="A1089" t="s">
        <v>2337</v>
      </c>
      <c r="B1089" t="s">
        <v>2338</v>
      </c>
      <c r="C1089" t="s">
        <v>3172</v>
      </c>
      <c r="D1089" t="s">
        <v>414</v>
      </c>
      <c r="E1089">
        <v>2344.9411016200002</v>
      </c>
      <c r="F1089">
        <v>1035.5999999999999</v>
      </c>
      <c r="G1089">
        <v>-45.130266697322803</v>
      </c>
      <c r="H1089">
        <v>-8.5754846518119496</v>
      </c>
      <c r="I1089">
        <v>-19.3061339168069</v>
      </c>
      <c r="J1089">
        <v>0.77800891936013905</v>
      </c>
      <c r="K1089">
        <v>1100.73010468804</v>
      </c>
      <c r="L1089">
        <v>1171.16948920972</v>
      </c>
      <c r="M1089">
        <v>29.888284096339401</v>
      </c>
      <c r="N1089">
        <v>1.0608258818071401</v>
      </c>
      <c r="O1089">
        <v>39.049826187717201</v>
      </c>
      <c r="P1089">
        <v>3.1474103585657298</v>
      </c>
      <c r="Q1089">
        <v>-3.2880621268464E-2</v>
      </c>
    </row>
    <row r="1090" spans="1:17" x14ac:dyDescent="0.3">
      <c r="A1090" t="s">
        <v>2339</v>
      </c>
      <c r="B1090" t="s">
        <v>2340</v>
      </c>
      <c r="C1090" t="s">
        <v>3175</v>
      </c>
      <c r="D1090" t="s">
        <v>1994</v>
      </c>
      <c r="E1090">
        <v>2340.2365717339999</v>
      </c>
      <c r="F1090">
        <v>12.74</v>
      </c>
      <c r="G1090">
        <v>-53.5226681057826</v>
      </c>
      <c r="H1090">
        <v>-12.0055235109226</v>
      </c>
      <c r="I1090">
        <v>-31.988583808559099</v>
      </c>
      <c r="J1090">
        <v>-0.60070075455971494</v>
      </c>
      <c r="K1090">
        <v>13.6971972184497</v>
      </c>
      <c r="L1090">
        <v>15.6521031894705</v>
      </c>
      <c r="M1090">
        <v>40.4722701620151</v>
      </c>
      <c r="N1090">
        <v>0.494039998852836</v>
      </c>
      <c r="O1090">
        <v>104.47409733124</v>
      </c>
      <c r="P1090">
        <v>4.6836483155299797</v>
      </c>
      <c r="Q1090">
        <v>-1.6774634614664E-2</v>
      </c>
    </row>
    <row r="1091" spans="1:17" hidden="1" x14ac:dyDescent="0.3">
      <c r="A1091" t="s">
        <v>2341</v>
      </c>
      <c r="B1091" t="s">
        <v>2342</v>
      </c>
      <c r="C1091" t="s">
        <v>3172</v>
      </c>
      <c r="D1091" t="s">
        <v>515</v>
      </c>
      <c r="E1091">
        <v>2337.0240210299999</v>
      </c>
      <c r="F1091">
        <v>250.41</v>
      </c>
      <c r="G1091">
        <v>-34.164399101068497</v>
      </c>
      <c r="H1091">
        <v>5.5853197675852302</v>
      </c>
      <c r="I1091">
        <v>-13.508893951782699</v>
      </c>
      <c r="J1091">
        <v>2.4373331436814101</v>
      </c>
      <c r="K1091">
        <v>248.65332144906</v>
      </c>
      <c r="L1091">
        <v>254.61843449942799</v>
      </c>
      <c r="M1091">
        <v>62.4632577676309</v>
      </c>
      <c r="N1091">
        <v>1.7960938220413101</v>
      </c>
      <c r="O1091">
        <v>26.592388482888001</v>
      </c>
      <c r="P1091">
        <v>17.563380281690101</v>
      </c>
      <c r="Q1091">
        <v>4.0454784256923997E-2</v>
      </c>
    </row>
    <row r="1092" spans="1:17" x14ac:dyDescent="0.3">
      <c r="A1092" t="s">
        <v>2343</v>
      </c>
      <c r="B1092" t="s">
        <v>2344</v>
      </c>
      <c r="C1092" t="s">
        <v>3175</v>
      </c>
      <c r="D1092" t="s">
        <v>1994</v>
      </c>
      <c r="E1092">
        <v>2329.4782558040001</v>
      </c>
      <c r="F1092">
        <v>48.69</v>
      </c>
      <c r="G1092">
        <v>-35.356402922040097</v>
      </c>
      <c r="H1092">
        <v>-4.2078989472429997</v>
      </c>
      <c r="I1092">
        <v>-9.6421561626391092</v>
      </c>
      <c r="J1092">
        <v>3.6515111322122298</v>
      </c>
      <c r="K1092">
        <v>49.827540047535798</v>
      </c>
      <c r="L1092">
        <v>51.232983738129398</v>
      </c>
      <c r="M1092">
        <v>59.791465701152603</v>
      </c>
      <c r="N1092">
        <v>0.66584514744449697</v>
      </c>
      <c r="O1092">
        <v>42.534401314438298</v>
      </c>
      <c r="P1092">
        <v>15.488614800759001</v>
      </c>
      <c r="Q1092">
        <v>8.6961609143150001E-3</v>
      </c>
    </row>
    <row r="1093" spans="1:17" hidden="1" x14ac:dyDescent="0.3">
      <c r="A1093" t="s">
        <v>2345</v>
      </c>
      <c r="B1093" t="s">
        <v>2346</v>
      </c>
      <c r="C1093" t="s">
        <v>3172</v>
      </c>
      <c r="D1093" t="s">
        <v>1276</v>
      </c>
      <c r="E1093">
        <v>2322.2654003500002</v>
      </c>
      <c r="F1093">
        <v>787.15</v>
      </c>
      <c r="G1093">
        <v>-12.693860431451901</v>
      </c>
      <c r="H1093">
        <v>8.7280245939908703</v>
      </c>
      <c r="I1093">
        <v>-23.586819943178</v>
      </c>
      <c r="J1093">
        <v>2.7782926547963398</v>
      </c>
      <c r="K1093">
        <v>807.68686087395895</v>
      </c>
      <c r="L1093">
        <v>827.543640689727</v>
      </c>
      <c r="M1093">
        <v>63.5311566009442</v>
      </c>
      <c r="N1093">
        <v>0.65214875994728105</v>
      </c>
      <c r="O1093">
        <v>46.2173664485803</v>
      </c>
      <c r="P1093">
        <v>16.3476461458872</v>
      </c>
      <c r="Q1093">
        <v>-7.5764824515529997E-3</v>
      </c>
    </row>
    <row r="1094" spans="1:17" hidden="1" x14ac:dyDescent="0.3">
      <c r="A1094" t="s">
        <v>2347</v>
      </c>
      <c r="B1094" t="s">
        <v>2348</v>
      </c>
      <c r="C1094" t="s">
        <v>3172</v>
      </c>
      <c r="D1094" t="s">
        <v>246</v>
      </c>
      <c r="E1094">
        <v>2317.386246</v>
      </c>
      <c r="F1094">
        <v>947.4</v>
      </c>
      <c r="G1094">
        <v>149.555124523214</v>
      </c>
      <c r="H1094">
        <v>11.244331359621899</v>
      </c>
      <c r="I1094">
        <v>30.1252771990683</v>
      </c>
      <c r="J1094">
        <v>11.1046166374159</v>
      </c>
      <c r="K1094">
        <v>863.01803497328297</v>
      </c>
      <c r="M1094">
        <v>67.373315258261002</v>
      </c>
      <c r="N1094">
        <v>1.13380127499293</v>
      </c>
      <c r="O1094">
        <v>19.453240447540601</v>
      </c>
      <c r="P1094">
        <v>303.14893617021198</v>
      </c>
    </row>
    <row r="1095" spans="1:17" hidden="1" x14ac:dyDescent="0.3">
      <c r="A1095" t="s">
        <v>2349</v>
      </c>
      <c r="B1095" t="s">
        <v>2350</v>
      </c>
      <c r="C1095" t="s">
        <v>3172</v>
      </c>
      <c r="D1095" t="s">
        <v>117</v>
      </c>
      <c r="E1095">
        <v>2317.275392</v>
      </c>
      <c r="F1095">
        <v>482.05</v>
      </c>
      <c r="G1095">
        <v>-16.303025435385798</v>
      </c>
      <c r="H1095">
        <v>-15.5169380697933</v>
      </c>
      <c r="I1095">
        <v>-24.633851956219601</v>
      </c>
      <c r="J1095">
        <v>-2.0761809849634698</v>
      </c>
      <c r="K1095">
        <v>543.40747437422306</v>
      </c>
      <c r="L1095">
        <v>544.38756322853499</v>
      </c>
      <c r="M1095">
        <v>25.698148006559201</v>
      </c>
      <c r="N1095">
        <v>0.63019406958495705</v>
      </c>
      <c r="O1095">
        <v>51.395083497562403</v>
      </c>
      <c r="P1095">
        <v>14.4264435345083</v>
      </c>
      <c r="Q1095">
        <v>-6.1417296902249998E-3</v>
      </c>
    </row>
    <row r="1096" spans="1:17" hidden="1" x14ac:dyDescent="0.3">
      <c r="A1096" t="s">
        <v>2351</v>
      </c>
      <c r="B1096" t="s">
        <v>2352</v>
      </c>
      <c r="C1096" t="s">
        <v>3172</v>
      </c>
      <c r="D1096" t="s">
        <v>366</v>
      </c>
      <c r="E1096">
        <v>2317.0617257899999</v>
      </c>
      <c r="F1096">
        <v>44.34</v>
      </c>
      <c r="G1096">
        <v>-61.352995320467301</v>
      </c>
      <c r="H1096">
        <v>-1.0983987351847</v>
      </c>
      <c r="I1096">
        <v>-30.851860395128099</v>
      </c>
      <c r="J1096">
        <v>11.923215961662599</v>
      </c>
      <c r="K1096">
        <v>46.659938841597203</v>
      </c>
      <c r="L1096">
        <v>54.411087483026499</v>
      </c>
      <c r="M1096">
        <v>58.149471911755001</v>
      </c>
      <c r="N1096">
        <v>1.2936743897615499</v>
      </c>
      <c r="O1096">
        <v>89.557961208840695</v>
      </c>
      <c r="P1096">
        <v>13.343558282208599</v>
      </c>
    </row>
    <row r="1097" spans="1:17" x14ac:dyDescent="0.3">
      <c r="A1097" t="s">
        <v>2353</v>
      </c>
      <c r="B1097" t="s">
        <v>2354</v>
      </c>
      <c r="C1097" t="s">
        <v>3165</v>
      </c>
      <c r="D1097" t="s">
        <v>75</v>
      </c>
      <c r="E1097">
        <v>2316.1509160000001</v>
      </c>
      <c r="F1097">
        <v>88.49</v>
      </c>
      <c r="G1097">
        <v>-47.445743340670603</v>
      </c>
      <c r="H1097">
        <v>9.2069185591728093</v>
      </c>
      <c r="I1097">
        <v>-11.3167422800454</v>
      </c>
      <c r="J1097">
        <v>14.9735058571761</v>
      </c>
      <c r="K1097">
        <v>84.821901835043306</v>
      </c>
      <c r="L1097">
        <v>92.937286151819904</v>
      </c>
      <c r="M1097">
        <v>82.648098935660101</v>
      </c>
      <c r="N1097">
        <v>1.4622177692823499</v>
      </c>
      <c r="O1097">
        <v>76.291106339699397</v>
      </c>
      <c r="P1097">
        <v>21.452099917650202</v>
      </c>
      <c r="Q1097">
        <v>3.4818090521599003E-2</v>
      </c>
    </row>
    <row r="1098" spans="1:17" x14ac:dyDescent="0.3">
      <c r="A1098" t="s">
        <v>2355</v>
      </c>
      <c r="B1098" t="s">
        <v>2356</v>
      </c>
      <c r="C1098" t="s">
        <v>3157</v>
      </c>
      <c r="D1098" t="s">
        <v>24</v>
      </c>
      <c r="E1098">
        <v>2315.1312506879999</v>
      </c>
      <c r="F1098">
        <v>45.44</v>
      </c>
      <c r="G1098">
        <v>-58.888466511115901</v>
      </c>
      <c r="H1098">
        <v>-3.2400796353003498</v>
      </c>
      <c r="I1098">
        <v>-33.273312245605403</v>
      </c>
      <c r="J1098">
        <v>1.42307388049252</v>
      </c>
      <c r="K1098">
        <v>46.652348502464399</v>
      </c>
      <c r="L1098">
        <v>55.057845841527502</v>
      </c>
      <c r="M1098">
        <v>54.152246656581298</v>
      </c>
      <c r="N1098">
        <v>0.52033210816994602</v>
      </c>
      <c r="O1098">
        <v>81.338028169014095</v>
      </c>
      <c r="P1098">
        <v>8.1647226850749703</v>
      </c>
    </row>
    <row r="1099" spans="1:17" hidden="1" x14ac:dyDescent="0.3">
      <c r="A1099" t="s">
        <v>2357</v>
      </c>
      <c r="B1099" t="s">
        <v>2358</v>
      </c>
      <c r="C1099" t="s">
        <v>3172</v>
      </c>
      <c r="D1099" t="s">
        <v>202</v>
      </c>
      <c r="E1099">
        <v>2311.6097977200002</v>
      </c>
      <c r="F1099">
        <v>85</v>
      </c>
      <c r="G1099">
        <v>98.284210495752006</v>
      </c>
      <c r="H1099">
        <v>10.0802508998517</v>
      </c>
      <c r="I1099">
        <v>-20.147511967487301</v>
      </c>
      <c r="J1099">
        <v>6.8452244163947604</v>
      </c>
      <c r="K1099">
        <v>82.535065597388694</v>
      </c>
      <c r="L1099">
        <v>82.684768653323403</v>
      </c>
      <c r="M1099">
        <v>78.4770208339893</v>
      </c>
      <c r="N1099">
        <v>0.94462335025780098</v>
      </c>
      <c r="O1099">
        <v>64.705882352941103</v>
      </c>
      <c r="P1099">
        <v>146.39466628016501</v>
      </c>
      <c r="Q1099">
        <v>0.18866738696780799</v>
      </c>
    </row>
    <row r="1100" spans="1:17" hidden="1" x14ac:dyDescent="0.3">
      <c r="A1100" t="s">
        <v>2359</v>
      </c>
      <c r="B1100" t="s">
        <v>2360</v>
      </c>
      <c r="C1100" t="s">
        <v>3172</v>
      </c>
      <c r="D1100" t="s">
        <v>568</v>
      </c>
      <c r="E1100">
        <v>2306.2019750700001</v>
      </c>
      <c r="F1100">
        <v>670.4</v>
      </c>
      <c r="G1100">
        <v>-1.60763066951196</v>
      </c>
      <c r="H1100">
        <v>5.4595144657432702</v>
      </c>
      <c r="I1100">
        <v>14.7868536979128</v>
      </c>
      <c r="J1100">
        <v>-1.0394377371471599</v>
      </c>
      <c r="K1100">
        <v>671.69424342564798</v>
      </c>
      <c r="L1100">
        <v>632.21570128219503</v>
      </c>
      <c r="M1100">
        <v>56.483116827048299</v>
      </c>
      <c r="N1100">
        <v>0.38167091895265098</v>
      </c>
      <c r="O1100">
        <v>39.916467780429599</v>
      </c>
      <c r="P1100">
        <v>74.129870129870099</v>
      </c>
      <c r="Q1100">
        <v>0.16673332642234501</v>
      </c>
    </row>
    <row r="1101" spans="1:17" hidden="1" x14ac:dyDescent="0.3">
      <c r="A1101" t="s">
        <v>2361</v>
      </c>
      <c r="B1101" t="s">
        <v>2362</v>
      </c>
      <c r="C1101" t="s">
        <v>3172</v>
      </c>
      <c r="D1101" t="s">
        <v>475</v>
      </c>
      <c r="E1101">
        <v>2305.71348777</v>
      </c>
      <c r="F1101">
        <v>374.75</v>
      </c>
      <c r="G1101">
        <v>-8.0965991963674302</v>
      </c>
      <c r="H1101">
        <v>-0.53592557073644298</v>
      </c>
      <c r="I1101">
        <v>2.7296874457762299</v>
      </c>
      <c r="J1101">
        <v>2.2234740594168199</v>
      </c>
      <c r="K1101">
        <v>389.29663686451403</v>
      </c>
      <c r="L1101">
        <v>374.59587242421497</v>
      </c>
      <c r="M1101">
        <v>53.698799698166503</v>
      </c>
      <c r="N1101">
        <v>0.38488054695171797</v>
      </c>
      <c r="O1101">
        <v>20.7471647765176</v>
      </c>
      <c r="P1101">
        <v>27.683134582623499</v>
      </c>
      <c r="Q1101">
        <v>3.2450591075540998E-2</v>
      </c>
    </row>
    <row r="1102" spans="1:17" hidden="1" x14ac:dyDescent="0.3">
      <c r="A1102" t="s">
        <v>2363</v>
      </c>
      <c r="B1102" t="s">
        <v>2364</v>
      </c>
      <c r="C1102" t="s">
        <v>3172</v>
      </c>
      <c r="D1102" t="s">
        <v>125</v>
      </c>
      <c r="E1102">
        <v>2302.2735016050001</v>
      </c>
      <c r="F1102">
        <v>1807.45</v>
      </c>
      <c r="G1102">
        <v>4.72665299655878</v>
      </c>
      <c r="H1102">
        <v>-1.5156317696853301</v>
      </c>
      <c r="I1102">
        <v>-14.2836542530326</v>
      </c>
      <c r="J1102">
        <v>5.6487154867080704</v>
      </c>
      <c r="K1102">
        <v>1765.36277554613</v>
      </c>
      <c r="L1102">
        <v>1669.22604321217</v>
      </c>
      <c r="M1102">
        <v>51.369416454473701</v>
      </c>
      <c r="N1102">
        <v>0.504113109060632</v>
      </c>
      <c r="O1102">
        <v>16.1304600403883</v>
      </c>
      <c r="P1102">
        <v>36.447363454497399</v>
      </c>
      <c r="Q1102">
        <v>0.116980745652491</v>
      </c>
    </row>
    <row r="1103" spans="1:17" hidden="1" x14ac:dyDescent="0.3">
      <c r="A1103" t="s">
        <v>2365</v>
      </c>
      <c r="B1103" t="s">
        <v>2366</v>
      </c>
      <c r="C1103" t="s">
        <v>3172</v>
      </c>
      <c r="D1103" t="s">
        <v>125</v>
      </c>
      <c r="E1103">
        <v>2301.958436115</v>
      </c>
      <c r="F1103">
        <v>897.75</v>
      </c>
      <c r="G1103">
        <v>34.324606309149097</v>
      </c>
      <c r="H1103">
        <v>57.791164016680099</v>
      </c>
      <c r="I1103">
        <v>50.515358447398</v>
      </c>
      <c r="J1103">
        <v>29.385742964637998</v>
      </c>
      <c r="M1103">
        <v>80.611747320720099</v>
      </c>
      <c r="O1103">
        <v>9.3845725424672697</v>
      </c>
      <c r="P1103">
        <v>66.961130742049406</v>
      </c>
    </row>
    <row r="1104" spans="1:17" hidden="1" x14ac:dyDescent="0.3">
      <c r="A1104" t="s">
        <v>2367</v>
      </c>
      <c r="B1104" t="s">
        <v>2368</v>
      </c>
      <c r="C1104" t="s">
        <v>3172</v>
      </c>
      <c r="D1104" t="s">
        <v>199</v>
      </c>
      <c r="E1104">
        <v>2295.3816837999998</v>
      </c>
      <c r="F1104">
        <v>418.5</v>
      </c>
      <c r="G1104">
        <v>-7.2386534737090198</v>
      </c>
      <c r="H1104">
        <v>4.7746839726715402</v>
      </c>
      <c r="I1104">
        <v>7.3266184681709401</v>
      </c>
      <c r="J1104">
        <v>3.3944484370815902</v>
      </c>
      <c r="K1104">
        <v>418.95187865566697</v>
      </c>
      <c r="L1104">
        <v>405.40098185291902</v>
      </c>
      <c r="M1104">
        <v>59.515912151420402</v>
      </c>
      <c r="N1104">
        <v>0.490170322505869</v>
      </c>
      <c r="O1104">
        <v>16.8458781362007</v>
      </c>
      <c r="P1104">
        <v>33.6847149017728</v>
      </c>
      <c r="Q1104">
        <v>3.9646576066223002E-2</v>
      </c>
    </row>
    <row r="1105" spans="1:17" hidden="1" x14ac:dyDescent="0.3">
      <c r="A1105" t="s">
        <v>2369</v>
      </c>
      <c r="B1105" t="s">
        <v>2370</v>
      </c>
      <c r="C1105" t="s">
        <v>3172</v>
      </c>
      <c r="D1105" t="s">
        <v>1034</v>
      </c>
      <c r="E1105">
        <v>2294.9605799999999</v>
      </c>
      <c r="F1105">
        <v>988.2</v>
      </c>
      <c r="G1105">
        <v>14.252404004616899</v>
      </c>
      <c r="H1105">
        <v>4.1503191851325196</v>
      </c>
      <c r="I1105">
        <v>26.338319201430402</v>
      </c>
      <c r="J1105">
        <v>10.9062167161314</v>
      </c>
      <c r="K1105">
        <v>980.79110095708199</v>
      </c>
      <c r="L1105">
        <v>895.89405734368302</v>
      </c>
      <c r="M1105">
        <v>69.2083561373408</v>
      </c>
      <c r="N1105">
        <v>0.28765236863921001</v>
      </c>
      <c r="O1105">
        <v>35.094110503946503</v>
      </c>
      <c r="P1105">
        <v>53.793479106684302</v>
      </c>
      <c r="Q1105">
        <v>2.9563031036571E-2</v>
      </c>
    </row>
    <row r="1106" spans="1:17" hidden="1" x14ac:dyDescent="0.3">
      <c r="A1106" t="s">
        <v>2371</v>
      </c>
      <c r="B1106" t="s">
        <v>2372</v>
      </c>
      <c r="C1106" t="s">
        <v>3172</v>
      </c>
      <c r="D1106" t="s">
        <v>956</v>
      </c>
      <c r="E1106">
        <v>2290.11169556</v>
      </c>
      <c r="F1106">
        <v>330.45</v>
      </c>
      <c r="G1106">
        <v>272.53644697570297</v>
      </c>
      <c r="H1106">
        <v>8.2378147656566707</v>
      </c>
      <c r="I1106">
        <v>51.519112749984799</v>
      </c>
      <c r="J1106">
        <v>8.9759919642250399</v>
      </c>
      <c r="K1106">
        <v>337.90216935953799</v>
      </c>
      <c r="L1106">
        <v>272.54194531606697</v>
      </c>
      <c r="M1106">
        <v>60.633557326580302</v>
      </c>
      <c r="N1106">
        <v>0.41538897860788498</v>
      </c>
      <c r="O1106">
        <v>31.6840671811166</v>
      </c>
      <c r="Q1106">
        <v>0.173165520607652</v>
      </c>
    </row>
    <row r="1107" spans="1:17" hidden="1" x14ac:dyDescent="0.3">
      <c r="A1107" t="s">
        <v>2373</v>
      </c>
      <c r="B1107" t="s">
        <v>2374</v>
      </c>
      <c r="C1107" t="s">
        <v>3172</v>
      </c>
      <c r="D1107" t="s">
        <v>405</v>
      </c>
      <c r="E1107">
        <v>2285.1744208999999</v>
      </c>
      <c r="F1107">
        <v>178.4</v>
      </c>
      <c r="G1107">
        <v>326.94971715692799</v>
      </c>
      <c r="H1107">
        <v>6.4137582699519298</v>
      </c>
      <c r="I1107">
        <v>127.162006676245</v>
      </c>
      <c r="J1107">
        <v>-9.7024195574426706</v>
      </c>
      <c r="K1107">
        <v>169.77497691522299</v>
      </c>
      <c r="L1107">
        <v>124.1219448879</v>
      </c>
      <c r="M1107">
        <v>41.494172945724799</v>
      </c>
      <c r="N1107">
        <v>3.1989497004594001</v>
      </c>
      <c r="O1107">
        <v>13.284753363228701</v>
      </c>
      <c r="P1107">
        <v>363.25629706569703</v>
      </c>
      <c r="Q1107">
        <v>0.133804651975301</v>
      </c>
    </row>
    <row r="1108" spans="1:17" hidden="1" x14ac:dyDescent="0.3">
      <c r="A1108" t="s">
        <v>2375</v>
      </c>
      <c r="B1108" t="s">
        <v>2376</v>
      </c>
      <c r="C1108" t="s">
        <v>3172</v>
      </c>
      <c r="D1108" t="s">
        <v>75</v>
      </c>
      <c r="E1108">
        <v>2281.7761421</v>
      </c>
      <c r="F1108">
        <v>284.23</v>
      </c>
      <c r="G1108">
        <v>1.4603836662804599</v>
      </c>
      <c r="H1108">
        <v>12.384330397759699</v>
      </c>
      <c r="I1108">
        <v>21.339577610054501</v>
      </c>
      <c r="J1108">
        <v>7.9536702275844799</v>
      </c>
      <c r="K1108">
        <v>244.29126898691999</v>
      </c>
      <c r="L1108">
        <v>233.329437314068</v>
      </c>
      <c r="M1108">
        <v>73.028340386569099</v>
      </c>
      <c r="N1108">
        <v>2.0469566893705302</v>
      </c>
      <c r="O1108">
        <v>1.17510466875416</v>
      </c>
      <c r="P1108">
        <v>47.269430051813401</v>
      </c>
      <c r="Q1108">
        <v>-3.1215581512808E-2</v>
      </c>
    </row>
    <row r="1109" spans="1:17" hidden="1" x14ac:dyDescent="0.3">
      <c r="A1109" t="s">
        <v>2377</v>
      </c>
      <c r="B1109" t="s">
        <v>2378</v>
      </c>
      <c r="C1109" t="s">
        <v>3172</v>
      </c>
      <c r="D1109" t="s">
        <v>264</v>
      </c>
      <c r="E1109">
        <v>2275.7661175500002</v>
      </c>
      <c r="F1109">
        <v>1305.4000000000001</v>
      </c>
      <c r="G1109">
        <v>-25.062208744808199</v>
      </c>
      <c r="H1109">
        <v>-0.72808243348153401</v>
      </c>
      <c r="I1109">
        <v>-10.5792910906133</v>
      </c>
      <c r="J1109">
        <v>1.85472094069622</v>
      </c>
      <c r="K1109">
        <v>1329.51653474459</v>
      </c>
      <c r="L1109">
        <v>1345.49991879599</v>
      </c>
      <c r="M1109">
        <v>50.217041613444998</v>
      </c>
      <c r="N1109">
        <v>0.45192615013994702</v>
      </c>
      <c r="O1109">
        <v>35.590623563658603</v>
      </c>
      <c r="P1109">
        <v>17.916986585971699</v>
      </c>
      <c r="Q1109">
        <v>5.1825697889213998E-2</v>
      </c>
    </row>
    <row r="1110" spans="1:17" hidden="1" x14ac:dyDescent="0.3">
      <c r="A1110" t="s">
        <v>2379</v>
      </c>
      <c r="B1110" t="s">
        <v>2380</v>
      </c>
      <c r="C1110" t="s">
        <v>3172</v>
      </c>
      <c r="D1110" t="s">
        <v>749</v>
      </c>
      <c r="E1110">
        <v>2275.6791179709999</v>
      </c>
      <c r="F1110">
        <v>20.94</v>
      </c>
      <c r="G1110">
        <v>-22.946581326298201</v>
      </c>
      <c r="H1110">
        <v>-3.2755002738571202</v>
      </c>
      <c r="I1110">
        <v>1.2433273478803299</v>
      </c>
      <c r="J1110">
        <v>5.5394937908111999</v>
      </c>
      <c r="K1110">
        <v>20.0424514884673</v>
      </c>
      <c r="L1110">
        <v>18.841464359938499</v>
      </c>
      <c r="M1110">
        <v>47.748575649292299</v>
      </c>
      <c r="N1110">
        <v>0.97417666318805396</v>
      </c>
      <c r="O1110">
        <v>31.327602674307499</v>
      </c>
      <c r="P1110">
        <v>48.405386250885897</v>
      </c>
      <c r="Q1110">
        <v>8.0376719887574999E-2</v>
      </c>
    </row>
    <row r="1111" spans="1:17" hidden="1" x14ac:dyDescent="0.3">
      <c r="A1111" t="s">
        <v>2381</v>
      </c>
      <c r="B1111" t="s">
        <v>2382</v>
      </c>
      <c r="C1111" t="s">
        <v>3172</v>
      </c>
      <c r="D1111" t="s">
        <v>102</v>
      </c>
      <c r="E1111">
        <v>2267.4702161770001</v>
      </c>
      <c r="F1111">
        <v>19.09</v>
      </c>
      <c r="G1111">
        <v>4.6202700192312198</v>
      </c>
      <c r="H1111">
        <v>-2.1850748652025098</v>
      </c>
      <c r="I1111">
        <v>-4.8572534106653897</v>
      </c>
      <c r="J1111">
        <v>1.86883427305255</v>
      </c>
      <c r="K1111">
        <v>19.685854781425199</v>
      </c>
      <c r="L1111">
        <v>19.258659716932801</v>
      </c>
      <c r="M1111">
        <v>54.620788812799503</v>
      </c>
      <c r="N1111">
        <v>0.491653404218792</v>
      </c>
      <c r="O1111">
        <v>67.022840360978904</v>
      </c>
      <c r="P1111">
        <v>33.9345554283612</v>
      </c>
      <c r="Q1111">
        <v>0.118379910949994</v>
      </c>
    </row>
    <row r="1112" spans="1:17" hidden="1" x14ac:dyDescent="0.3">
      <c r="A1112" t="s">
        <v>2383</v>
      </c>
      <c r="B1112" t="s">
        <v>2384</v>
      </c>
      <c r="C1112" t="s">
        <v>3172</v>
      </c>
      <c r="D1112" t="s">
        <v>240</v>
      </c>
      <c r="E1112">
        <v>2266.7137217999998</v>
      </c>
      <c r="F1112">
        <v>94.19</v>
      </c>
      <c r="G1112">
        <v>106.445251831154</v>
      </c>
      <c r="H1112">
        <v>-1.6253613450461599</v>
      </c>
      <c r="I1112">
        <v>88.339204795091504</v>
      </c>
      <c r="J1112">
        <v>4.76919151687789</v>
      </c>
      <c r="K1112">
        <v>90.489624213117594</v>
      </c>
      <c r="L1112">
        <v>70.432505688114404</v>
      </c>
      <c r="M1112">
        <v>57.392667098571003</v>
      </c>
      <c r="N1112">
        <v>0.78525314518792799</v>
      </c>
      <c r="O1112">
        <v>21.870686909438302</v>
      </c>
      <c r="P1112">
        <v>194.80438184663501</v>
      </c>
      <c r="Q1112">
        <v>0.141135559524942</v>
      </c>
    </row>
    <row r="1113" spans="1:17" hidden="1" x14ac:dyDescent="0.3">
      <c r="A1113" t="s">
        <v>2385</v>
      </c>
      <c r="B1113" t="s">
        <v>2386</v>
      </c>
      <c r="C1113" t="s">
        <v>3172</v>
      </c>
      <c r="D1113" t="s">
        <v>568</v>
      </c>
      <c r="E1113">
        <v>2263.5315400099998</v>
      </c>
      <c r="F1113">
        <v>73.739999999999995</v>
      </c>
      <c r="G1113">
        <v>-6.9943361025902702</v>
      </c>
      <c r="H1113">
        <v>-6.3918986271171097</v>
      </c>
      <c r="I1113">
        <v>-3.2374343721848602</v>
      </c>
      <c r="J1113">
        <v>1.1693580133771799</v>
      </c>
      <c r="K1113">
        <v>78.107462930106195</v>
      </c>
      <c r="L1113">
        <v>76.981719915882906</v>
      </c>
      <c r="M1113">
        <v>55.2174026418651</v>
      </c>
      <c r="N1113">
        <v>0.35704087036923299</v>
      </c>
      <c r="O1113">
        <v>58.462164361269302</v>
      </c>
      <c r="P1113">
        <v>21.8842975206611</v>
      </c>
      <c r="Q1113">
        <v>0.14781722018659199</v>
      </c>
    </row>
    <row r="1114" spans="1:17" hidden="1" x14ac:dyDescent="0.3">
      <c r="A1114" t="s">
        <v>2387</v>
      </c>
      <c r="B1114" t="s">
        <v>2388</v>
      </c>
      <c r="C1114" t="s">
        <v>3172</v>
      </c>
      <c r="D1114" t="s">
        <v>1003</v>
      </c>
      <c r="E1114">
        <v>2253.81463975</v>
      </c>
      <c r="F1114">
        <v>120.94</v>
      </c>
      <c r="G1114">
        <v>-19.594609741503</v>
      </c>
      <c r="H1114">
        <v>-3.1901689474764399</v>
      </c>
      <c r="I1114">
        <v>-3.4038576032541501</v>
      </c>
      <c r="J1114">
        <v>3.0487799111240199</v>
      </c>
      <c r="K1114">
        <v>125.76158382507001</v>
      </c>
      <c r="M1114">
        <v>58.3848792195813</v>
      </c>
      <c r="N1114">
        <v>0.26339340332025202</v>
      </c>
      <c r="O1114">
        <v>31.304779229369899</v>
      </c>
      <c r="P1114">
        <v>12.922502334267</v>
      </c>
    </row>
    <row r="1115" spans="1:17" hidden="1" x14ac:dyDescent="0.3">
      <c r="A1115" t="s">
        <v>2389</v>
      </c>
      <c r="B1115" t="s">
        <v>2390</v>
      </c>
      <c r="C1115" t="s">
        <v>3172</v>
      </c>
      <c r="D1115" t="s">
        <v>117</v>
      </c>
      <c r="E1115">
        <v>2251.8185335799999</v>
      </c>
      <c r="F1115">
        <v>263.95</v>
      </c>
      <c r="G1115">
        <v>-2.5533258552726799</v>
      </c>
      <c r="H1115">
        <v>-3.3144007989701199</v>
      </c>
      <c r="I1115">
        <v>-8.7507541421580495</v>
      </c>
      <c r="J1115">
        <v>3.43302760883279</v>
      </c>
      <c r="K1115">
        <v>278.77615543344598</v>
      </c>
      <c r="L1115">
        <v>265.967011266528</v>
      </c>
      <c r="M1115">
        <v>60.614507611638103</v>
      </c>
      <c r="N1115">
        <v>0.65576259735616305</v>
      </c>
      <c r="O1115">
        <v>28.888046978594399</v>
      </c>
      <c r="P1115">
        <v>42.367853290183298</v>
      </c>
      <c r="Q1115">
        <v>8.5090630299982997E-2</v>
      </c>
    </row>
    <row r="1116" spans="1:17" hidden="1" x14ac:dyDescent="0.3">
      <c r="A1116" t="s">
        <v>2391</v>
      </c>
      <c r="B1116" t="s">
        <v>2392</v>
      </c>
      <c r="C1116" t="s">
        <v>3172</v>
      </c>
      <c r="D1116" t="s">
        <v>533</v>
      </c>
      <c r="E1116">
        <v>2247.47562384</v>
      </c>
      <c r="F1116">
        <v>570.6</v>
      </c>
      <c r="G1116">
        <v>-34.318090524621702</v>
      </c>
      <c r="H1116">
        <v>-7.5297682812332898</v>
      </c>
      <c r="I1116">
        <v>2.1191726489452898</v>
      </c>
      <c r="J1116">
        <v>4.6161143926840902</v>
      </c>
      <c r="K1116">
        <v>603.82247883938896</v>
      </c>
      <c r="L1116">
        <v>604.44826221714595</v>
      </c>
      <c r="M1116">
        <v>46.418314818855301</v>
      </c>
      <c r="N1116">
        <v>0.710820118281</v>
      </c>
      <c r="O1116">
        <v>26.182965299684501</v>
      </c>
      <c r="P1116">
        <v>23.760980370892501</v>
      </c>
      <c r="Q1116">
        <v>-0.15228492756602999</v>
      </c>
    </row>
    <row r="1117" spans="1:17" hidden="1" x14ac:dyDescent="0.3">
      <c r="A1117" t="s">
        <v>2393</v>
      </c>
      <c r="B1117" t="s">
        <v>2394</v>
      </c>
      <c r="C1117" t="s">
        <v>3172</v>
      </c>
      <c r="D1117" t="s">
        <v>660</v>
      </c>
      <c r="E1117">
        <v>2229.3431738999998</v>
      </c>
      <c r="F1117">
        <v>429.45</v>
      </c>
      <c r="G1117">
        <v>-35.699893495341897</v>
      </c>
      <c r="H1117">
        <v>-2.2157370354999002</v>
      </c>
      <c r="I1117">
        <v>-10.3675317693169</v>
      </c>
      <c r="J1117">
        <v>4.0466349789646996</v>
      </c>
      <c r="K1117">
        <v>432.63352827222701</v>
      </c>
      <c r="L1117">
        <v>464.46256235223001</v>
      </c>
      <c r="M1117">
        <v>59.838971942460503</v>
      </c>
      <c r="N1117">
        <v>0.63363990262759295</v>
      </c>
      <c r="O1117">
        <v>33.752474094772303</v>
      </c>
      <c r="P1117">
        <v>10.370084811102499</v>
      </c>
      <c r="Q1117">
        <v>-0.10517767470525501</v>
      </c>
    </row>
    <row r="1118" spans="1:17" hidden="1" x14ac:dyDescent="0.3">
      <c r="A1118" t="s">
        <v>2395</v>
      </c>
      <c r="B1118" t="s">
        <v>2396</v>
      </c>
      <c r="C1118" t="s">
        <v>3172</v>
      </c>
      <c r="D1118" t="s">
        <v>51</v>
      </c>
      <c r="E1118">
        <v>2214.435136095</v>
      </c>
      <c r="F1118">
        <v>1552.35</v>
      </c>
      <c r="G1118">
        <v>-4.4378829083800904</v>
      </c>
      <c r="H1118">
        <v>-0.25623978337801301</v>
      </c>
      <c r="I1118">
        <v>-2.8131854314586402</v>
      </c>
      <c r="J1118">
        <v>0.79965769175194401</v>
      </c>
      <c r="K1118">
        <v>1601.55588821216</v>
      </c>
      <c r="L1118">
        <v>1524.03836262138</v>
      </c>
      <c r="M1118">
        <v>51.530754637104899</v>
      </c>
      <c r="N1118">
        <v>0.60260598192333503</v>
      </c>
      <c r="O1118">
        <v>22.0053467323735</v>
      </c>
      <c r="P1118">
        <v>23.688299270945301</v>
      </c>
      <c r="Q1118">
        <v>9.8770838567799002E-2</v>
      </c>
    </row>
    <row r="1119" spans="1:17" hidden="1" x14ac:dyDescent="0.3">
      <c r="A1119" t="s">
        <v>2397</v>
      </c>
      <c r="B1119" t="s">
        <v>2398</v>
      </c>
      <c r="C1119" t="s">
        <v>3172</v>
      </c>
      <c r="D1119" t="s">
        <v>264</v>
      </c>
      <c r="E1119">
        <v>2199.9929179999999</v>
      </c>
      <c r="F1119">
        <v>1637.85</v>
      </c>
      <c r="G1119">
        <v>24.104910687397702</v>
      </c>
      <c r="H1119">
        <v>5.4954344593090996</v>
      </c>
      <c r="I1119">
        <v>17.517290318559098</v>
      </c>
      <c r="J1119">
        <v>6.0459967465685001</v>
      </c>
      <c r="K1119">
        <v>1533.14353259926</v>
      </c>
      <c r="L1119">
        <v>1424.2222798725099</v>
      </c>
      <c r="M1119">
        <v>68.747346133446698</v>
      </c>
      <c r="N1119">
        <v>0.66259186497071498</v>
      </c>
      <c r="O1119">
        <v>5.6812284397228296</v>
      </c>
      <c r="P1119">
        <v>50.801031212595497</v>
      </c>
      <c r="Q1119">
        <v>4.0235768986804997E-2</v>
      </c>
    </row>
    <row r="1120" spans="1:17" hidden="1" x14ac:dyDescent="0.3">
      <c r="A1120" t="s">
        <v>2399</v>
      </c>
      <c r="B1120" t="s">
        <v>2400</v>
      </c>
      <c r="C1120" t="s">
        <v>3172</v>
      </c>
      <c r="D1120" t="s">
        <v>2004</v>
      </c>
      <c r="E1120">
        <v>2195.7533445599902</v>
      </c>
      <c r="F1120">
        <v>760.3</v>
      </c>
      <c r="G1120">
        <v>-11.841466238001599</v>
      </c>
      <c r="H1120">
        <v>28.617144952825299</v>
      </c>
      <c r="I1120">
        <v>-8.7347440492407298</v>
      </c>
      <c r="J1120">
        <v>13.5049047361374</v>
      </c>
      <c r="K1120">
        <v>644.19601413214298</v>
      </c>
      <c r="L1120">
        <v>641.61007507156796</v>
      </c>
      <c r="M1120">
        <v>88.411276548359396</v>
      </c>
      <c r="N1120">
        <v>1.91858003134792</v>
      </c>
      <c r="O1120">
        <v>20.347231356043601</v>
      </c>
      <c r="P1120">
        <v>46.211538461538403</v>
      </c>
      <c r="Q1120">
        <v>0.16275364517704199</v>
      </c>
    </row>
    <row r="1121" spans="1:17" hidden="1" x14ac:dyDescent="0.3">
      <c r="A1121" t="s">
        <v>2401</v>
      </c>
      <c r="B1121" t="s">
        <v>2402</v>
      </c>
      <c r="C1121" t="s">
        <v>3172</v>
      </c>
      <c r="D1121" t="s">
        <v>46</v>
      </c>
      <c r="E1121">
        <v>2190.129371475</v>
      </c>
      <c r="F1121">
        <v>516.85</v>
      </c>
      <c r="G1121">
        <v>-26.8075948875669</v>
      </c>
      <c r="H1121">
        <v>-4.38903327377992</v>
      </c>
      <c r="I1121">
        <v>-24.784358444456799</v>
      </c>
      <c r="J1121">
        <v>5.2500314149517404</v>
      </c>
      <c r="K1121">
        <v>531.16549497679705</v>
      </c>
      <c r="L1121">
        <v>557.62722884904497</v>
      </c>
      <c r="M1121">
        <v>64.752526928739499</v>
      </c>
      <c r="N1121">
        <v>0.29047912390723302</v>
      </c>
      <c r="O1121">
        <v>64.457773048273097</v>
      </c>
      <c r="P1121">
        <v>19.4890764073517</v>
      </c>
      <c r="Q1121">
        <v>0.16699825342222599</v>
      </c>
    </row>
    <row r="1122" spans="1:17" hidden="1" x14ac:dyDescent="0.3">
      <c r="A1122" t="s">
        <v>2403</v>
      </c>
      <c r="B1122" t="s">
        <v>2404</v>
      </c>
      <c r="C1122" t="s">
        <v>3172</v>
      </c>
      <c r="D1122" t="s">
        <v>199</v>
      </c>
      <c r="E1122">
        <v>2186.8109340000001</v>
      </c>
      <c r="F1122">
        <v>1308</v>
      </c>
      <c r="G1122">
        <v>34.748287233146499</v>
      </c>
      <c r="H1122">
        <v>4.1992783779941796</v>
      </c>
      <c r="I1122">
        <v>40.809968168075002</v>
      </c>
      <c r="J1122">
        <v>8.9996663525425298</v>
      </c>
      <c r="K1122">
        <v>1306.7027647117</v>
      </c>
      <c r="L1122">
        <v>1172.61087911451</v>
      </c>
      <c r="M1122">
        <v>67.820174966023501</v>
      </c>
      <c r="N1122">
        <v>0.42433250770674802</v>
      </c>
      <c r="O1122">
        <v>17.8822629969419</v>
      </c>
      <c r="P1122">
        <v>68.654503255753994</v>
      </c>
      <c r="Q1122">
        <v>5.5271565154746002E-2</v>
      </c>
    </row>
    <row r="1123" spans="1:17" hidden="1" x14ac:dyDescent="0.3">
      <c r="A1123" t="s">
        <v>2405</v>
      </c>
      <c r="B1123" t="s">
        <v>2406</v>
      </c>
      <c r="C1123" t="s">
        <v>3172</v>
      </c>
      <c r="D1123" t="s">
        <v>515</v>
      </c>
      <c r="E1123">
        <v>2186.7631078320001</v>
      </c>
      <c r="F1123">
        <v>120.18</v>
      </c>
      <c r="G1123">
        <v>11.639938801564799</v>
      </c>
      <c r="H1123">
        <v>3.3106417130422598</v>
      </c>
      <c r="I1123">
        <v>4.9257632898370396</v>
      </c>
      <c r="J1123">
        <v>4.0761797714132797</v>
      </c>
      <c r="K1123">
        <v>120.137349699712</v>
      </c>
      <c r="L1123">
        <v>113.885173628026</v>
      </c>
      <c r="M1123">
        <v>69.994611438737905</v>
      </c>
      <c r="N1123">
        <v>1.5465250771969901</v>
      </c>
      <c r="O1123">
        <v>23.980695623231799</v>
      </c>
      <c r="P1123">
        <v>38.775981524249403</v>
      </c>
      <c r="Q1123">
        <v>6.3341863884273999E-2</v>
      </c>
    </row>
    <row r="1124" spans="1:17" hidden="1" x14ac:dyDescent="0.3">
      <c r="A1124" t="s">
        <v>2407</v>
      </c>
      <c r="B1124" t="s">
        <v>2408</v>
      </c>
      <c r="C1124" t="s">
        <v>3172</v>
      </c>
      <c r="D1124" t="s">
        <v>746</v>
      </c>
      <c r="E1124">
        <v>2180.653534008</v>
      </c>
      <c r="F1124">
        <v>269.27</v>
      </c>
      <c r="G1124">
        <v>1.46729236167664</v>
      </c>
      <c r="H1124">
        <v>2.89068138302912E-2</v>
      </c>
      <c r="I1124">
        <v>1.0878992679239301</v>
      </c>
      <c r="J1124">
        <v>0.78687588152621302</v>
      </c>
      <c r="K1124">
        <v>274.69198568688199</v>
      </c>
      <c r="L1124">
        <v>260.30154851588702</v>
      </c>
      <c r="M1124">
        <v>58.290846172297002</v>
      </c>
      <c r="N1124">
        <v>2.2955164046603</v>
      </c>
      <c r="O1124">
        <v>9.6668771121922195</v>
      </c>
      <c r="P1124">
        <v>27.858499525166099</v>
      </c>
      <c r="Q1124">
        <v>3.2968413234804997E-2</v>
      </c>
    </row>
    <row r="1125" spans="1:17" hidden="1" x14ac:dyDescent="0.3">
      <c r="A1125" t="s">
        <v>2409</v>
      </c>
      <c r="B1125" t="s">
        <v>2410</v>
      </c>
      <c r="C1125" t="s">
        <v>3172</v>
      </c>
      <c r="D1125" t="s">
        <v>396</v>
      </c>
      <c r="E1125">
        <v>2177.93300881</v>
      </c>
      <c r="F1125">
        <v>540.20000000000005</v>
      </c>
      <c r="G1125">
        <v>24.551281118661901</v>
      </c>
      <c r="H1125">
        <v>18.957713426618302</v>
      </c>
      <c r="I1125">
        <v>63.587922930738301</v>
      </c>
      <c r="J1125">
        <v>11.344963795563199</v>
      </c>
      <c r="K1125">
        <v>473.676583058792</v>
      </c>
      <c r="L1125">
        <v>414.57330907953701</v>
      </c>
      <c r="M1125">
        <v>77.844990860933194</v>
      </c>
      <c r="N1125">
        <v>0.724727588954303</v>
      </c>
      <c r="O1125">
        <v>4.0355423917067501</v>
      </c>
      <c r="P1125">
        <v>92.653352353780306</v>
      </c>
      <c r="Q1125">
        <v>-3.7581693714629001E-2</v>
      </c>
    </row>
    <row r="1126" spans="1:17" hidden="1" x14ac:dyDescent="0.3">
      <c r="A1126" t="s">
        <v>2411</v>
      </c>
      <c r="B1126" t="s">
        <v>2412</v>
      </c>
      <c r="C1126" t="s">
        <v>3172</v>
      </c>
      <c r="D1126" t="s">
        <v>237</v>
      </c>
      <c r="E1126">
        <v>2177.6308085759902</v>
      </c>
      <c r="F1126">
        <v>111.02</v>
      </c>
      <c r="G1126">
        <v>-30.563242661730399</v>
      </c>
      <c r="H1126">
        <v>1.32464859692885</v>
      </c>
      <c r="I1126">
        <v>-15.2736592770407</v>
      </c>
      <c r="J1126">
        <v>10.5333966557371</v>
      </c>
      <c r="K1126">
        <v>108.715269949971</v>
      </c>
      <c r="L1126">
        <v>111.96238264834101</v>
      </c>
      <c r="M1126">
        <v>71.661395100919293</v>
      </c>
      <c r="N1126">
        <v>0.62584011430110098</v>
      </c>
      <c r="O1126">
        <v>34.119978382273402</v>
      </c>
      <c r="P1126">
        <v>28.4061993985658</v>
      </c>
      <c r="Q1126">
        <v>0.20122524696674701</v>
      </c>
    </row>
    <row r="1127" spans="1:17" hidden="1" x14ac:dyDescent="0.3">
      <c r="A1127" t="s">
        <v>2413</v>
      </c>
      <c r="B1127" t="s">
        <v>2414</v>
      </c>
      <c r="C1127" t="s">
        <v>3172</v>
      </c>
      <c r="D1127" t="s">
        <v>136</v>
      </c>
      <c r="E1127">
        <v>2176.6993265400001</v>
      </c>
      <c r="F1127">
        <v>118.39</v>
      </c>
      <c r="G1127">
        <v>17.1735304006659</v>
      </c>
      <c r="H1127">
        <v>7.7238349706482499</v>
      </c>
      <c r="I1127">
        <v>22.2403441807222</v>
      </c>
      <c r="J1127">
        <v>0.51452868359968595</v>
      </c>
      <c r="K1127">
        <v>118.777700046207</v>
      </c>
      <c r="L1127">
        <v>108.55236087951</v>
      </c>
      <c r="M1127">
        <v>54.076440636030803</v>
      </c>
      <c r="N1127">
        <v>0.55375485312849404</v>
      </c>
      <c r="O1127">
        <v>37.215981079483001</v>
      </c>
      <c r="P1127">
        <v>63.071625344352597</v>
      </c>
      <c r="Q1127">
        <v>4.9935867497508002E-2</v>
      </c>
    </row>
    <row r="1128" spans="1:17" hidden="1" x14ac:dyDescent="0.3">
      <c r="A1128" t="s">
        <v>2415</v>
      </c>
      <c r="B1128" t="s">
        <v>2416</v>
      </c>
      <c r="C1128" t="s">
        <v>3172</v>
      </c>
      <c r="D1128" t="s">
        <v>18</v>
      </c>
      <c r="E1128">
        <v>2174.4717051960001</v>
      </c>
      <c r="F1128">
        <v>216.48</v>
      </c>
      <c r="G1128">
        <v>-52.871034945076303</v>
      </c>
      <c r="H1128">
        <v>5.9856704802713701</v>
      </c>
      <c r="I1128">
        <v>-8.4218825719550008</v>
      </c>
      <c r="J1128">
        <v>1.5881450121335201</v>
      </c>
      <c r="K1128">
        <v>220.74164262822501</v>
      </c>
      <c r="L1128">
        <v>228.14457395279999</v>
      </c>
      <c r="M1128">
        <v>47.862274596035697</v>
      </c>
      <c r="N1128">
        <v>0.82348998904516701</v>
      </c>
      <c r="O1128">
        <v>58.929231337767902</v>
      </c>
      <c r="P1128">
        <v>18.651685393258401</v>
      </c>
    </row>
    <row r="1129" spans="1:17" hidden="1" x14ac:dyDescent="0.3">
      <c r="A1129" t="s">
        <v>2417</v>
      </c>
      <c r="B1129" t="s">
        <v>2418</v>
      </c>
      <c r="C1129" t="s">
        <v>3172</v>
      </c>
      <c r="D1129" t="s">
        <v>189</v>
      </c>
      <c r="E1129">
        <v>2173.2383849759999</v>
      </c>
      <c r="F1129">
        <v>188.91</v>
      </c>
      <c r="G1129">
        <v>32.206140892157201</v>
      </c>
      <c r="H1129">
        <v>3.9412928395634599</v>
      </c>
      <c r="I1129">
        <v>26.5753430070659</v>
      </c>
      <c r="J1129">
        <v>6.6180735441214402</v>
      </c>
      <c r="K1129">
        <v>186.273076754436</v>
      </c>
      <c r="L1129">
        <v>162.301634025564</v>
      </c>
      <c r="M1129">
        <v>60.611052725442697</v>
      </c>
      <c r="N1129">
        <v>0.33330752049010398</v>
      </c>
      <c r="O1129">
        <v>15.0971362024244</v>
      </c>
      <c r="P1129">
        <v>68.669642857142804</v>
      </c>
      <c r="Q1129">
        <v>4.3648682420286002E-2</v>
      </c>
    </row>
    <row r="1130" spans="1:17" hidden="1" x14ac:dyDescent="0.3">
      <c r="A1130" t="s">
        <v>2419</v>
      </c>
      <c r="B1130" t="s">
        <v>2420</v>
      </c>
      <c r="C1130" t="s">
        <v>3172</v>
      </c>
      <c r="D1130" t="s">
        <v>475</v>
      </c>
      <c r="E1130">
        <v>2172.89012512</v>
      </c>
      <c r="F1130">
        <v>441.3</v>
      </c>
      <c r="G1130">
        <v>37.308552823019099</v>
      </c>
      <c r="H1130">
        <v>20.990823742850299</v>
      </c>
      <c r="I1130">
        <v>21.691093803851899</v>
      </c>
      <c r="J1130">
        <v>7.0591297953470598</v>
      </c>
      <c r="K1130">
        <v>374.63513999373902</v>
      </c>
      <c r="L1130">
        <v>355.20369089001298</v>
      </c>
      <c r="M1130">
        <v>74.844279737392398</v>
      </c>
      <c r="N1130">
        <v>0.88764142261736401</v>
      </c>
      <c r="O1130">
        <v>2.5379560389757501</v>
      </c>
      <c r="P1130">
        <v>64.971962616822395</v>
      </c>
      <c r="Q1130">
        <v>-1.8328193491251001E-2</v>
      </c>
    </row>
    <row r="1131" spans="1:17" hidden="1" x14ac:dyDescent="0.3">
      <c r="A1131" t="s">
        <v>2421</v>
      </c>
      <c r="B1131" t="s">
        <v>2422</v>
      </c>
      <c r="C1131" t="s">
        <v>3172</v>
      </c>
      <c r="D1131" t="s">
        <v>1346</v>
      </c>
      <c r="E1131">
        <v>2169.74516382</v>
      </c>
      <c r="F1131">
        <v>294.95</v>
      </c>
      <c r="G1131">
        <v>-21.113762911085701</v>
      </c>
      <c r="H1131">
        <v>-21.256234419664601</v>
      </c>
      <c r="I1131">
        <v>-10.7910039195762</v>
      </c>
      <c r="J1131">
        <v>2.4672910284439902</v>
      </c>
      <c r="K1131">
        <v>352.257631497533</v>
      </c>
      <c r="L1131">
        <v>348.339377624897</v>
      </c>
      <c r="M1131">
        <v>31.1669379867126</v>
      </c>
      <c r="N1131">
        <v>0.85551290814849201</v>
      </c>
      <c r="O1131">
        <v>53.195456857094399</v>
      </c>
      <c r="P1131">
        <v>12.726925281865</v>
      </c>
      <c r="Q1131">
        <v>1.0343992423169E-2</v>
      </c>
    </row>
    <row r="1132" spans="1:17" hidden="1" x14ac:dyDescent="0.3">
      <c r="A1132" t="s">
        <v>2423</v>
      </c>
      <c r="B1132" t="s">
        <v>2424</v>
      </c>
      <c r="C1132" t="s">
        <v>3172</v>
      </c>
      <c r="D1132" t="s">
        <v>467</v>
      </c>
      <c r="E1132">
        <v>2167.8395055999999</v>
      </c>
      <c r="F1132">
        <v>271.25</v>
      </c>
      <c r="G1132">
        <v>-22.1438675861978</v>
      </c>
      <c r="H1132">
        <v>-2.61217070293565</v>
      </c>
      <c r="I1132">
        <v>-3.5930910425384299</v>
      </c>
      <c r="J1132">
        <v>4.2695297822632297</v>
      </c>
      <c r="K1132">
        <v>282.409732407413</v>
      </c>
      <c r="L1132">
        <v>282.45856006282401</v>
      </c>
      <c r="M1132">
        <v>63.210412912225898</v>
      </c>
      <c r="N1132">
        <v>0.30186403118371302</v>
      </c>
      <c r="O1132">
        <v>33.456221198156598</v>
      </c>
      <c r="P1132">
        <v>19.572404672691199</v>
      </c>
      <c r="Q1132">
        <v>-6.6781889019768004E-2</v>
      </c>
    </row>
    <row r="1133" spans="1:17" hidden="1" x14ac:dyDescent="0.3">
      <c r="A1133" t="s">
        <v>2425</v>
      </c>
      <c r="B1133" t="s">
        <v>2426</v>
      </c>
      <c r="C1133" t="s">
        <v>3172</v>
      </c>
      <c r="D1133" t="s">
        <v>117</v>
      </c>
      <c r="E1133">
        <v>2165.2660115549902</v>
      </c>
      <c r="F1133">
        <v>148.59</v>
      </c>
      <c r="G1133">
        <v>-34.2300990386669</v>
      </c>
      <c r="H1133">
        <v>-4.3174381757784603</v>
      </c>
      <c r="I1133">
        <v>-20.137571333104201</v>
      </c>
      <c r="J1133">
        <v>4.7783705718626397</v>
      </c>
      <c r="K1133">
        <v>153.67812728775999</v>
      </c>
      <c r="L1133">
        <v>160.33030512558099</v>
      </c>
      <c r="M1133">
        <v>58.077336368202303</v>
      </c>
      <c r="N1133">
        <v>0.35881830977818102</v>
      </c>
      <c r="O1133">
        <v>43.212867622316402</v>
      </c>
      <c r="P1133">
        <v>10.066666666666601</v>
      </c>
      <c r="Q1133">
        <v>1.0484613297127E-2</v>
      </c>
    </row>
    <row r="1134" spans="1:17" hidden="1" x14ac:dyDescent="0.3">
      <c r="A1134" t="s">
        <v>2427</v>
      </c>
      <c r="B1134" t="s">
        <v>2428</v>
      </c>
      <c r="C1134" t="s">
        <v>3172</v>
      </c>
      <c r="D1134" t="s">
        <v>396</v>
      </c>
      <c r="E1134">
        <v>2153.6227063649999</v>
      </c>
      <c r="F1134">
        <v>1078.75</v>
      </c>
      <c r="G1134">
        <v>-38.485511218219401</v>
      </c>
      <c r="H1134">
        <v>-2.06190873477194</v>
      </c>
      <c r="I1134">
        <v>-18.874424407997001</v>
      </c>
      <c r="J1134">
        <v>3.6238445122318401</v>
      </c>
      <c r="K1134">
        <v>1133.8727401516901</v>
      </c>
      <c r="L1134">
        <v>1186.6462907775899</v>
      </c>
      <c r="M1134">
        <v>55.472715103367101</v>
      </c>
      <c r="N1134">
        <v>1.4266307686477999</v>
      </c>
      <c r="O1134">
        <v>36.676709154113503</v>
      </c>
      <c r="P1134">
        <v>30.749651536270498</v>
      </c>
      <c r="Q1134">
        <v>-4.3706836549014999E-2</v>
      </c>
    </row>
    <row r="1135" spans="1:17" hidden="1" x14ac:dyDescent="0.3">
      <c r="A1135" t="s">
        <v>2429</v>
      </c>
      <c r="B1135" t="s">
        <v>2430</v>
      </c>
      <c r="C1135" t="s">
        <v>3172</v>
      </c>
      <c r="D1135" t="s">
        <v>291</v>
      </c>
      <c r="E1135">
        <v>2152.7715159999998</v>
      </c>
      <c r="F1135">
        <v>1566.3</v>
      </c>
      <c r="G1135">
        <v>390.87360112456201</v>
      </c>
      <c r="H1135">
        <v>14.8820581814901</v>
      </c>
      <c r="I1135">
        <v>28.901689744228602</v>
      </c>
      <c r="J1135">
        <v>3.7202436275390598</v>
      </c>
      <c r="K1135">
        <v>1453.76717082286</v>
      </c>
      <c r="L1135">
        <v>1093.7209137395801</v>
      </c>
      <c r="M1135">
        <v>72.167967023395306</v>
      </c>
      <c r="N1135">
        <v>0.67617614071329901</v>
      </c>
      <c r="O1135">
        <v>5.0150035114601303</v>
      </c>
      <c r="P1135">
        <v>494.646924829157</v>
      </c>
      <c r="Q1135">
        <v>0.20518921128682899</v>
      </c>
    </row>
    <row r="1136" spans="1:17" hidden="1" x14ac:dyDescent="0.3">
      <c r="A1136" t="s">
        <v>2431</v>
      </c>
      <c r="B1136" t="s">
        <v>2432</v>
      </c>
      <c r="C1136" t="s">
        <v>3172</v>
      </c>
      <c r="D1136" t="s">
        <v>472</v>
      </c>
      <c r="E1136">
        <v>2149.95621798</v>
      </c>
      <c r="F1136">
        <v>521.29999999999995</v>
      </c>
      <c r="G1136">
        <v>-46.009060010494302</v>
      </c>
      <c r="H1136">
        <v>-6.8192317988093096</v>
      </c>
      <c r="I1136">
        <v>-26.918121688249599</v>
      </c>
      <c r="J1136">
        <v>-0.166398402601874</v>
      </c>
      <c r="K1136">
        <v>558.37253930751501</v>
      </c>
      <c r="L1136">
        <v>612.79812416478001</v>
      </c>
      <c r="M1136">
        <v>45.558363337331201</v>
      </c>
      <c r="N1136">
        <v>0.53507135519043003</v>
      </c>
      <c r="O1136">
        <v>53.203529637444802</v>
      </c>
      <c r="P1136">
        <v>10.3630782258917</v>
      </c>
      <c r="Q1136">
        <v>-3.7567558978696E-2</v>
      </c>
    </row>
    <row r="1137" spans="1:17" hidden="1" x14ac:dyDescent="0.3">
      <c r="A1137" t="s">
        <v>2433</v>
      </c>
      <c r="B1137" t="s">
        <v>2434</v>
      </c>
      <c r="C1137" t="s">
        <v>3172</v>
      </c>
      <c r="D1137" t="s">
        <v>240</v>
      </c>
      <c r="E1137">
        <v>2147.244277285</v>
      </c>
      <c r="F1137">
        <v>281.2</v>
      </c>
      <c r="G1137">
        <v>-41.574362661373499</v>
      </c>
      <c r="H1137">
        <v>-1.3863003466855901</v>
      </c>
      <c r="I1137">
        <v>-11.8561915778682</v>
      </c>
      <c r="J1137">
        <v>1.50396979304554</v>
      </c>
      <c r="K1137">
        <v>282.71318477947398</v>
      </c>
      <c r="L1137">
        <v>303.64610858269702</v>
      </c>
      <c r="M1137">
        <v>60.437940547279403</v>
      </c>
      <c r="N1137">
        <v>0.54536322437488705</v>
      </c>
      <c r="O1137">
        <v>29.427453769559001</v>
      </c>
      <c r="P1137">
        <v>14.5650845386025</v>
      </c>
    </row>
    <row r="1138" spans="1:17" hidden="1" x14ac:dyDescent="0.3">
      <c r="A1138" t="s">
        <v>2435</v>
      </c>
      <c r="B1138" t="s">
        <v>2436</v>
      </c>
      <c r="C1138" t="s">
        <v>3172</v>
      </c>
      <c r="D1138" t="s">
        <v>131</v>
      </c>
      <c r="E1138">
        <v>2139.1920805499999</v>
      </c>
      <c r="F1138">
        <v>135.30000000000001</v>
      </c>
      <c r="G1138">
        <v>-30.179610758818701</v>
      </c>
      <c r="H1138">
        <v>2.0466994477184102</v>
      </c>
      <c r="I1138">
        <v>0.91665462842211998</v>
      </c>
      <c r="J1138">
        <v>4.8531545625510297</v>
      </c>
      <c r="K1138">
        <v>135.104875920577</v>
      </c>
      <c r="L1138">
        <v>125.499547146648</v>
      </c>
      <c r="M1138">
        <v>66.230402040425005</v>
      </c>
      <c r="N1138">
        <v>0.706136481110477</v>
      </c>
      <c r="O1138">
        <v>32.076866223207603</v>
      </c>
      <c r="P1138">
        <v>52.881355932203398</v>
      </c>
      <c r="Q1138">
        <v>0.15425744183333501</v>
      </c>
    </row>
    <row r="1139" spans="1:17" hidden="1" x14ac:dyDescent="0.3">
      <c r="A1139" t="s">
        <v>2437</v>
      </c>
      <c r="B1139" t="s">
        <v>2438</v>
      </c>
      <c r="C1139" t="s">
        <v>3172</v>
      </c>
      <c r="D1139" t="s">
        <v>472</v>
      </c>
      <c r="E1139">
        <v>2137.2322318199999</v>
      </c>
      <c r="F1139">
        <v>325.25</v>
      </c>
      <c r="G1139">
        <v>6.2157997805877496</v>
      </c>
      <c r="H1139">
        <v>-1.6209118908458799</v>
      </c>
      <c r="I1139">
        <v>-21.806446453290999</v>
      </c>
      <c r="J1139">
        <v>5.8590562206877701</v>
      </c>
      <c r="K1139">
        <v>349.14796833222999</v>
      </c>
      <c r="L1139">
        <v>359.35238981854297</v>
      </c>
      <c r="M1139">
        <v>60.285939928757102</v>
      </c>
      <c r="N1139">
        <v>0.81448292443460102</v>
      </c>
      <c r="O1139">
        <v>57.940046118370397</v>
      </c>
      <c r="P1139">
        <v>38.257173219978696</v>
      </c>
      <c r="Q1139">
        <v>0.121581495563669</v>
      </c>
    </row>
    <row r="1140" spans="1:17" hidden="1" x14ac:dyDescent="0.3">
      <c r="A1140" t="s">
        <v>2439</v>
      </c>
      <c r="B1140" t="s">
        <v>2440</v>
      </c>
      <c r="C1140" t="s">
        <v>3172</v>
      </c>
      <c r="D1140" t="s">
        <v>472</v>
      </c>
      <c r="E1140">
        <v>2137.067728125</v>
      </c>
      <c r="F1140">
        <v>13.89</v>
      </c>
      <c r="G1140">
        <v>-12.2262168357941</v>
      </c>
      <c r="H1140">
        <v>-2.9629528165969199</v>
      </c>
      <c r="I1140">
        <v>4.8826547769651603</v>
      </c>
      <c r="J1140">
        <v>0.53648381489100405</v>
      </c>
      <c r="K1140">
        <v>13.3642422499611</v>
      </c>
      <c r="L1140">
        <v>12.712766764268601</v>
      </c>
      <c r="M1140">
        <v>58.195867304879798</v>
      </c>
      <c r="N1140">
        <v>0.37348982280334903</v>
      </c>
      <c r="O1140">
        <v>26.349892008639301</v>
      </c>
      <c r="P1140">
        <v>40.303030303030297</v>
      </c>
      <c r="Q1140">
        <v>0.115596737160723</v>
      </c>
    </row>
    <row r="1141" spans="1:17" x14ac:dyDescent="0.3">
      <c r="A1141" t="s">
        <v>2441</v>
      </c>
      <c r="B1141" t="s">
        <v>2442</v>
      </c>
      <c r="C1141" t="s">
        <v>3157</v>
      </c>
      <c r="D1141" t="s">
        <v>54</v>
      </c>
      <c r="E1141">
        <v>2136.4755423299998</v>
      </c>
      <c r="F1141">
        <v>209.59</v>
      </c>
      <c r="G1141">
        <v>-87.854579831930494</v>
      </c>
      <c r="H1141">
        <v>-9.1457116803632204</v>
      </c>
      <c r="I1141">
        <v>-65.547527051863895</v>
      </c>
      <c r="J1141">
        <v>0.33195675681134501</v>
      </c>
      <c r="K1141">
        <v>252.956742601576</v>
      </c>
      <c r="L1141">
        <v>381.210733011218</v>
      </c>
      <c r="M1141">
        <v>47.535983329527603</v>
      </c>
      <c r="N1141">
        <v>0.51976905084117697</v>
      </c>
      <c r="O1141">
        <v>221.98578176439699</v>
      </c>
      <c r="P1141">
        <v>13.291891891891799</v>
      </c>
    </row>
    <row r="1142" spans="1:17" hidden="1" x14ac:dyDescent="0.3">
      <c r="A1142" t="s">
        <v>2443</v>
      </c>
      <c r="B1142" t="s">
        <v>2444</v>
      </c>
      <c r="C1142" t="s">
        <v>3172</v>
      </c>
      <c r="D1142" t="s">
        <v>475</v>
      </c>
      <c r="E1142">
        <v>2133.9302400000001</v>
      </c>
      <c r="F1142">
        <v>1876.1</v>
      </c>
      <c r="G1142">
        <v>-7.7976033512303102</v>
      </c>
      <c r="H1142">
        <v>-2.4961632620418599</v>
      </c>
      <c r="I1142">
        <v>-13.133623823537899</v>
      </c>
      <c r="J1142">
        <v>-0.70274456594583001</v>
      </c>
      <c r="K1142">
        <v>1923.7569493092701</v>
      </c>
      <c r="L1142">
        <v>1864.67721722942</v>
      </c>
      <c r="M1142">
        <v>43.706083307496698</v>
      </c>
      <c r="N1142">
        <v>0.59062840267733396</v>
      </c>
      <c r="O1142">
        <v>29.345450668940899</v>
      </c>
      <c r="P1142">
        <v>23.8349834983498</v>
      </c>
    </row>
    <row r="1143" spans="1:17" hidden="1" x14ac:dyDescent="0.3">
      <c r="A1143" t="s">
        <v>2445</v>
      </c>
      <c r="B1143" t="s">
        <v>2446</v>
      </c>
      <c r="C1143" t="s">
        <v>3172</v>
      </c>
      <c r="D1143" t="s">
        <v>240</v>
      </c>
      <c r="E1143">
        <v>2132.9780556000001</v>
      </c>
      <c r="F1143">
        <v>1225.8</v>
      </c>
      <c r="G1143">
        <v>69.906465364902104</v>
      </c>
      <c r="H1143">
        <v>43.348572342578699</v>
      </c>
      <c r="I1143">
        <v>74.300059618254394</v>
      </c>
      <c r="J1143">
        <v>7.2624236141277301</v>
      </c>
      <c r="K1143">
        <v>986.87749748972601</v>
      </c>
      <c r="L1143">
        <v>779.56093727523205</v>
      </c>
      <c r="M1143">
        <v>72.388904260491998</v>
      </c>
      <c r="N1143">
        <v>1.24200776194311</v>
      </c>
      <c r="O1143">
        <v>4.3604176864088897</v>
      </c>
      <c r="P1143">
        <v>139.39068450346599</v>
      </c>
      <c r="Q1143">
        <v>0.156200457680402</v>
      </c>
    </row>
    <row r="1144" spans="1:17" hidden="1" x14ac:dyDescent="0.3">
      <c r="A1144" t="s">
        <v>2447</v>
      </c>
      <c r="B1144" t="s">
        <v>2448</v>
      </c>
      <c r="C1144" t="s">
        <v>3172</v>
      </c>
      <c r="D1144" t="s">
        <v>51</v>
      </c>
      <c r="E1144">
        <v>2131.9575488249998</v>
      </c>
      <c r="F1144">
        <v>720.15</v>
      </c>
      <c r="G1144">
        <v>-6.2014057335836599</v>
      </c>
      <c r="H1144">
        <v>-2.2597358546872002</v>
      </c>
      <c r="I1144">
        <v>-12.6384869065453</v>
      </c>
      <c r="J1144">
        <v>1.0795101877541899</v>
      </c>
      <c r="K1144">
        <v>759.25659169067103</v>
      </c>
      <c r="L1144">
        <v>727.00455562465095</v>
      </c>
      <c r="M1144">
        <v>43.326193715003498</v>
      </c>
      <c r="N1144">
        <v>0.22777853457886499</v>
      </c>
      <c r="O1144">
        <v>19.780601263625599</v>
      </c>
      <c r="P1144">
        <v>26.342105263157901</v>
      </c>
      <c r="Q1144">
        <v>-7.8156251980300004E-2</v>
      </c>
    </row>
    <row r="1145" spans="1:17" hidden="1" x14ac:dyDescent="0.3">
      <c r="A1145" t="s">
        <v>2449</v>
      </c>
      <c r="B1145" t="s">
        <v>2450</v>
      </c>
      <c r="C1145" t="s">
        <v>3172</v>
      </c>
      <c r="D1145" t="s">
        <v>433</v>
      </c>
      <c r="E1145">
        <v>2131.6216224999998</v>
      </c>
      <c r="F1145">
        <v>3712.35</v>
      </c>
      <c r="G1145">
        <v>72.4602058494294</v>
      </c>
      <c r="H1145">
        <v>17.652025093400098</v>
      </c>
      <c r="I1145">
        <v>44.235076593253801</v>
      </c>
      <c r="J1145">
        <v>1.6649017064667899</v>
      </c>
      <c r="K1145">
        <v>3210.5191625457701</v>
      </c>
      <c r="L1145">
        <v>2670.0894548026699</v>
      </c>
      <c r="M1145">
        <v>74.643180763444505</v>
      </c>
      <c r="N1145">
        <v>1.37549346994932</v>
      </c>
      <c r="O1145">
        <v>10.0448502969817</v>
      </c>
      <c r="P1145">
        <v>182.307984790874</v>
      </c>
      <c r="Q1145">
        <v>0.13393070893608999</v>
      </c>
    </row>
    <row r="1146" spans="1:17" hidden="1" x14ac:dyDescent="0.3">
      <c r="A1146" t="s">
        <v>2451</v>
      </c>
      <c r="B1146" t="s">
        <v>2452</v>
      </c>
      <c r="C1146" t="s">
        <v>3172</v>
      </c>
      <c r="D1146" t="s">
        <v>264</v>
      </c>
      <c r="E1146">
        <v>2128.1213736</v>
      </c>
      <c r="F1146">
        <v>585.85</v>
      </c>
      <c r="G1146">
        <v>-30.7795331302049</v>
      </c>
      <c r="H1146">
        <v>2.0247012169765299</v>
      </c>
      <c r="I1146">
        <v>-18.3188318521692</v>
      </c>
      <c r="J1146">
        <v>4.4574120219334299</v>
      </c>
      <c r="K1146">
        <v>593.41195779002805</v>
      </c>
      <c r="L1146">
        <v>604.48064861841397</v>
      </c>
      <c r="M1146">
        <v>58.864207505244401</v>
      </c>
      <c r="N1146">
        <v>0.524110835331417</v>
      </c>
      <c r="O1146">
        <v>59.597166510198797</v>
      </c>
      <c r="P1146">
        <v>25.7053964166934</v>
      </c>
      <c r="Q1146">
        <v>6.8647679731648995E-2</v>
      </c>
    </row>
    <row r="1147" spans="1:17" hidden="1" x14ac:dyDescent="0.3">
      <c r="A1147" t="s">
        <v>2453</v>
      </c>
      <c r="B1147" t="s">
        <v>2454</v>
      </c>
      <c r="C1147" t="s">
        <v>3172</v>
      </c>
      <c r="D1147" t="s">
        <v>433</v>
      </c>
      <c r="E1147">
        <v>2112.6872245159998</v>
      </c>
      <c r="F1147">
        <v>142.12</v>
      </c>
      <c r="G1147">
        <v>116.389813355165</v>
      </c>
      <c r="H1147">
        <v>8.3293321012705697</v>
      </c>
      <c r="I1147">
        <v>31.307983787073798</v>
      </c>
      <c r="J1147">
        <v>7.0391215467626198</v>
      </c>
      <c r="K1147">
        <v>132.59875473699199</v>
      </c>
      <c r="L1147">
        <v>118.175257426969</v>
      </c>
      <c r="M1147">
        <v>67.772087712895299</v>
      </c>
      <c r="N1147">
        <v>0.849810043926991</v>
      </c>
      <c r="O1147">
        <v>15.676892766676</v>
      </c>
      <c r="P1147">
        <v>147.165217391304</v>
      </c>
      <c r="Q1147">
        <v>0.10585651527033001</v>
      </c>
    </row>
    <row r="1148" spans="1:17" hidden="1" x14ac:dyDescent="0.3">
      <c r="A1148" t="s">
        <v>2455</v>
      </c>
      <c r="B1148" t="s">
        <v>2456</v>
      </c>
      <c r="C1148" t="s">
        <v>3172</v>
      </c>
      <c r="D1148" t="s">
        <v>264</v>
      </c>
      <c r="E1148">
        <v>2103.4871844700001</v>
      </c>
      <c r="F1148">
        <v>473.95</v>
      </c>
      <c r="G1148">
        <v>69.188377440541302</v>
      </c>
      <c r="H1148">
        <v>21.531004008427601</v>
      </c>
      <c r="I1148">
        <v>23.3491214025637</v>
      </c>
      <c r="J1148">
        <v>7.5826582788286103</v>
      </c>
      <c r="K1148">
        <v>429.174222714108</v>
      </c>
      <c r="L1148">
        <v>381.12257270652702</v>
      </c>
      <c r="M1148">
        <v>76.7967609101715</v>
      </c>
      <c r="N1148">
        <v>1.5039150659887499</v>
      </c>
      <c r="O1148">
        <v>5.5069100116046101</v>
      </c>
      <c r="P1148">
        <v>101.938645078824</v>
      </c>
      <c r="Q1148">
        <v>0.27190758952268201</v>
      </c>
    </row>
    <row r="1149" spans="1:17" hidden="1" x14ac:dyDescent="0.3">
      <c r="A1149" t="s">
        <v>2457</v>
      </c>
      <c r="B1149" t="s">
        <v>2458</v>
      </c>
      <c r="C1149" t="s">
        <v>3172</v>
      </c>
      <c r="D1149" t="s">
        <v>294</v>
      </c>
      <c r="E1149">
        <v>2102.3693008999999</v>
      </c>
      <c r="F1149">
        <v>433.6</v>
      </c>
      <c r="G1149">
        <v>-52.931536011818302</v>
      </c>
      <c r="H1149">
        <v>5.5925988317252697</v>
      </c>
      <c r="I1149">
        <v>-0.30796994453915699</v>
      </c>
      <c r="J1149">
        <v>2.8119910107364801</v>
      </c>
      <c r="K1149">
        <v>423.36128574653202</v>
      </c>
      <c r="L1149">
        <v>437.24109001404599</v>
      </c>
      <c r="M1149">
        <v>62.399152008040801</v>
      </c>
      <c r="N1149">
        <v>0.41087141415240402</v>
      </c>
      <c r="O1149">
        <v>40.671125461254597</v>
      </c>
      <c r="P1149">
        <v>31.393939393939299</v>
      </c>
      <c r="Q1149">
        <v>2.2632864989602999E-2</v>
      </c>
    </row>
    <row r="1150" spans="1:17" hidden="1" x14ac:dyDescent="0.3">
      <c r="A1150" t="s">
        <v>2459</v>
      </c>
      <c r="B1150" t="s">
        <v>2460</v>
      </c>
      <c r="C1150" t="s">
        <v>3172</v>
      </c>
      <c r="D1150" t="s">
        <v>2461</v>
      </c>
      <c r="E1150">
        <v>2100</v>
      </c>
      <c r="F1150">
        <v>25.5</v>
      </c>
      <c r="G1150">
        <v>322.67256858930699</v>
      </c>
      <c r="H1150">
        <v>34.563841208221803</v>
      </c>
      <c r="I1150">
        <v>64.454429405876098</v>
      </c>
      <c r="J1150">
        <v>5.5274771926949002</v>
      </c>
      <c r="K1150">
        <v>19.490145389755799</v>
      </c>
      <c r="L1150">
        <v>14.7192160849269</v>
      </c>
      <c r="M1150">
        <v>79.230518946590394</v>
      </c>
      <c r="N1150">
        <v>4.8904543569162398</v>
      </c>
      <c r="O1150">
        <v>23.411764705882302</v>
      </c>
      <c r="P1150">
        <v>370.76923076922998</v>
      </c>
    </row>
    <row r="1151" spans="1:17" hidden="1" x14ac:dyDescent="0.3">
      <c r="A1151" t="s">
        <v>2462</v>
      </c>
      <c r="B1151" t="s">
        <v>2463</v>
      </c>
      <c r="C1151" t="s">
        <v>3172</v>
      </c>
      <c r="D1151" t="s">
        <v>257</v>
      </c>
      <c r="E1151">
        <v>2099.1809456639999</v>
      </c>
      <c r="F1151">
        <v>202.48</v>
      </c>
      <c r="G1151">
        <v>-28.313521922578101</v>
      </c>
      <c r="H1151">
        <v>0.21919772816548599</v>
      </c>
      <c r="I1151">
        <v>-12.122769784329201</v>
      </c>
      <c r="J1151">
        <v>2.6437163010471401</v>
      </c>
      <c r="K1151">
        <v>208.82515774556799</v>
      </c>
      <c r="M1151">
        <v>57.648719236210503</v>
      </c>
      <c r="O1151">
        <v>30.378308968787</v>
      </c>
      <c r="P1151">
        <v>8.2202030999465503</v>
      </c>
    </row>
    <row r="1152" spans="1:17" hidden="1" x14ac:dyDescent="0.3">
      <c r="A1152" t="s">
        <v>2464</v>
      </c>
      <c r="B1152" t="s">
        <v>2465</v>
      </c>
      <c r="C1152" t="s">
        <v>3172</v>
      </c>
      <c r="D1152" t="s">
        <v>967</v>
      </c>
      <c r="E1152">
        <v>2099.0467319999998</v>
      </c>
      <c r="F1152">
        <v>574.4</v>
      </c>
      <c r="G1152">
        <v>66.802730633858303</v>
      </c>
      <c r="H1152">
        <v>3.4305413988265001</v>
      </c>
      <c r="I1152">
        <v>72.180649910847507</v>
      </c>
      <c r="J1152">
        <v>7.3400901411683703</v>
      </c>
      <c r="K1152">
        <v>572.52399180191799</v>
      </c>
      <c r="L1152">
        <v>488.50825164274301</v>
      </c>
      <c r="M1152">
        <v>69.590005596977505</v>
      </c>
      <c r="N1152">
        <v>0.72275344793098695</v>
      </c>
      <c r="O1152">
        <v>26.880222841225599</v>
      </c>
      <c r="P1152">
        <v>125.16660133281</v>
      </c>
      <c r="Q1152">
        <v>0.14871245195236099</v>
      </c>
    </row>
    <row r="1153" spans="1:17" hidden="1" x14ac:dyDescent="0.3">
      <c r="A1153" t="s">
        <v>1782</v>
      </c>
      <c r="B1153" t="s">
        <v>2466</v>
      </c>
      <c r="C1153" t="s">
        <v>3172</v>
      </c>
      <c r="D1153" t="s">
        <v>1784</v>
      </c>
      <c r="E1153">
        <v>2091.9342556299998</v>
      </c>
      <c r="F1153">
        <v>35.340000000000003</v>
      </c>
      <c r="G1153">
        <v>-12.5053762728483</v>
      </c>
      <c r="H1153">
        <v>1.0659651855660699</v>
      </c>
      <c r="I1153">
        <v>-2.8548761098290099</v>
      </c>
      <c r="J1153">
        <v>7.5499257611990904</v>
      </c>
      <c r="K1153">
        <v>33.973039217835598</v>
      </c>
      <c r="L1153">
        <v>34.820385614635597</v>
      </c>
      <c r="M1153">
        <v>49.333103027404697</v>
      </c>
      <c r="N1153">
        <v>1.0712575911648099</v>
      </c>
      <c r="O1153">
        <v>30.022637238256898</v>
      </c>
      <c r="P1153">
        <v>30.165745856353599</v>
      </c>
      <c r="Q1153">
        <v>7.0291434656782004E-2</v>
      </c>
    </row>
    <row r="1154" spans="1:17" hidden="1" x14ac:dyDescent="0.3">
      <c r="A1154" t="s">
        <v>2467</v>
      </c>
      <c r="B1154" t="s">
        <v>2468</v>
      </c>
      <c r="C1154" t="s">
        <v>3172</v>
      </c>
      <c r="D1154" t="s">
        <v>475</v>
      </c>
      <c r="E1154">
        <v>2088.3726586799999</v>
      </c>
      <c r="F1154">
        <v>613.4</v>
      </c>
      <c r="G1154">
        <v>49.170360688602898</v>
      </c>
      <c r="H1154">
        <v>26.5400778652448</v>
      </c>
      <c r="I1154">
        <v>67.911350638398602</v>
      </c>
      <c r="J1154">
        <v>8.8932089610898206</v>
      </c>
      <c r="K1154">
        <v>534.75088364557803</v>
      </c>
      <c r="L1154">
        <v>452.88512343777199</v>
      </c>
      <c r="M1154">
        <v>68.000446641443702</v>
      </c>
      <c r="N1154">
        <v>1.4798748444451999</v>
      </c>
      <c r="O1154">
        <v>7.0590153244212797</v>
      </c>
      <c r="P1154">
        <v>109.35153583617701</v>
      </c>
      <c r="Q1154">
        <v>-3.9910537601487002E-2</v>
      </c>
    </row>
    <row r="1155" spans="1:17" hidden="1" x14ac:dyDescent="0.3">
      <c r="A1155" t="s">
        <v>2469</v>
      </c>
      <c r="B1155" t="s">
        <v>2470</v>
      </c>
      <c r="C1155" t="s">
        <v>3172</v>
      </c>
      <c r="D1155" t="s">
        <v>568</v>
      </c>
      <c r="E1155">
        <v>2085.1751931399999</v>
      </c>
      <c r="F1155">
        <v>900</v>
      </c>
      <c r="G1155">
        <v>76.152172531096298</v>
      </c>
      <c r="H1155">
        <v>65.753452475252701</v>
      </c>
      <c r="I1155">
        <v>106.83166244559</v>
      </c>
      <c r="J1155">
        <v>6.5412802656585702</v>
      </c>
      <c r="K1155">
        <v>639.58562602951599</v>
      </c>
      <c r="L1155">
        <v>539.49469184606698</v>
      </c>
      <c r="M1155">
        <v>82.081194683074301</v>
      </c>
      <c r="N1155">
        <v>3.7019359848320499</v>
      </c>
      <c r="O1155">
        <v>3.8888888888888902</v>
      </c>
      <c r="P1155">
        <v>166.62716634572601</v>
      </c>
      <c r="Q1155">
        <v>0.19147713312046799</v>
      </c>
    </row>
    <row r="1156" spans="1:17" hidden="1" x14ac:dyDescent="0.3">
      <c r="A1156" t="s">
        <v>2471</v>
      </c>
      <c r="B1156" t="s">
        <v>2472</v>
      </c>
      <c r="C1156" t="s">
        <v>3172</v>
      </c>
      <c r="D1156" t="s">
        <v>99</v>
      </c>
      <c r="E1156">
        <v>2074.5130800000002</v>
      </c>
      <c r="F1156">
        <v>370.85</v>
      </c>
      <c r="G1156">
        <v>-24.1944974497743</v>
      </c>
      <c r="H1156">
        <v>15.0540604236613</v>
      </c>
      <c r="I1156">
        <v>11.4140589311895</v>
      </c>
      <c r="J1156">
        <v>12.573107860881599</v>
      </c>
      <c r="K1156">
        <v>337.171433893391</v>
      </c>
      <c r="L1156">
        <v>340.71037907621599</v>
      </c>
      <c r="M1156">
        <v>84.009248763680702</v>
      </c>
      <c r="N1156">
        <v>1.6393653770124701</v>
      </c>
      <c r="O1156">
        <v>19.724956181744599</v>
      </c>
      <c r="P1156">
        <v>31.483779471724802</v>
      </c>
      <c r="Q1156">
        <v>6.5666950403092006E-2</v>
      </c>
    </row>
    <row r="1157" spans="1:17" hidden="1" x14ac:dyDescent="0.3">
      <c r="A1157" t="s">
        <v>2473</v>
      </c>
      <c r="B1157" t="s">
        <v>2474</v>
      </c>
      <c r="C1157" t="s">
        <v>3172</v>
      </c>
      <c r="D1157" t="s">
        <v>544</v>
      </c>
      <c r="E1157">
        <v>2070.8261469499998</v>
      </c>
      <c r="F1157">
        <v>2567.4</v>
      </c>
      <c r="G1157">
        <v>30.970187674915898</v>
      </c>
      <c r="H1157">
        <v>6.62891454808676</v>
      </c>
      <c r="I1157">
        <v>46.760842646107498</v>
      </c>
      <c r="J1157">
        <v>0.69889874385941897</v>
      </c>
      <c r="K1157">
        <v>2397.5902684288399</v>
      </c>
      <c r="L1157">
        <v>2165.79428230248</v>
      </c>
      <c r="M1157">
        <v>64.522715053755903</v>
      </c>
      <c r="N1157">
        <v>1.1786597363243201</v>
      </c>
      <c r="O1157">
        <v>31.6117472929812</v>
      </c>
      <c r="P1157">
        <v>98.584522566423004</v>
      </c>
      <c r="Q1157">
        <v>-1.3545990534842E-2</v>
      </c>
    </row>
    <row r="1158" spans="1:17" hidden="1" x14ac:dyDescent="0.3">
      <c r="A1158" t="s">
        <v>2475</v>
      </c>
      <c r="B1158" t="s">
        <v>2476</v>
      </c>
      <c r="C1158" t="s">
        <v>3172</v>
      </c>
      <c r="D1158" t="s">
        <v>475</v>
      </c>
      <c r="E1158">
        <v>2070.1692527999999</v>
      </c>
      <c r="F1158">
        <v>399.6</v>
      </c>
      <c r="G1158">
        <v>-41.842856402781202</v>
      </c>
      <c r="H1158">
        <v>-2.0684333106745099</v>
      </c>
      <c r="I1158">
        <v>-16.1760799923584</v>
      </c>
      <c r="J1158">
        <v>3.8874488526642601</v>
      </c>
      <c r="K1158">
        <v>416.48114508967001</v>
      </c>
      <c r="L1158">
        <v>441.75581684856201</v>
      </c>
      <c r="M1158">
        <v>50.324722375849902</v>
      </c>
      <c r="N1158">
        <v>1.06224047608913</v>
      </c>
      <c r="O1158">
        <v>40.978478478478401</v>
      </c>
      <c r="P1158">
        <v>4.8681275423172901</v>
      </c>
      <c r="Q1158">
        <v>-1.4729311872955999E-2</v>
      </c>
    </row>
    <row r="1159" spans="1:17" hidden="1" x14ac:dyDescent="0.3">
      <c r="A1159" t="s">
        <v>2477</v>
      </c>
      <c r="B1159" t="s">
        <v>2478</v>
      </c>
      <c r="C1159" t="s">
        <v>3172</v>
      </c>
      <c r="D1159" t="s">
        <v>396</v>
      </c>
      <c r="E1159">
        <v>2068.6330755200001</v>
      </c>
      <c r="F1159">
        <v>1651.15</v>
      </c>
      <c r="G1159">
        <v>61.118912335235002</v>
      </c>
      <c r="H1159">
        <v>8.8270319255259793</v>
      </c>
      <c r="I1159">
        <v>59.636447536431398</v>
      </c>
      <c r="J1159">
        <v>10.1167765353189</v>
      </c>
      <c r="K1159">
        <v>1516.0613127895101</v>
      </c>
      <c r="L1159">
        <v>1262.0889248497799</v>
      </c>
      <c r="M1159">
        <v>75.662614960524607</v>
      </c>
      <c r="N1159">
        <v>0.43860296291321199</v>
      </c>
      <c r="O1159">
        <v>3.2492505223631998</v>
      </c>
      <c r="P1159">
        <v>135.945984567019</v>
      </c>
      <c r="Q1159">
        <v>5.7147663040249999E-2</v>
      </c>
    </row>
    <row r="1160" spans="1:17" hidden="1" x14ac:dyDescent="0.3">
      <c r="A1160" t="s">
        <v>2479</v>
      </c>
      <c r="B1160" t="s">
        <v>2480</v>
      </c>
      <c r="C1160" t="s">
        <v>3172</v>
      </c>
      <c r="D1160" t="s">
        <v>21</v>
      </c>
      <c r="E1160">
        <v>2067.3484596899998</v>
      </c>
      <c r="F1160">
        <v>220.8</v>
      </c>
      <c r="G1160">
        <v>-64.367983610865494</v>
      </c>
      <c r="H1160">
        <v>5.8231220024788204</v>
      </c>
      <c r="I1160">
        <v>-30.580272373778602</v>
      </c>
      <c r="J1160">
        <v>6.0101621690199902</v>
      </c>
      <c r="K1160">
        <v>222.883087020907</v>
      </c>
      <c r="M1160">
        <v>69.221429676473093</v>
      </c>
      <c r="N1160">
        <v>0.252955435876486</v>
      </c>
      <c r="O1160">
        <v>91.893115942028899</v>
      </c>
      <c r="P1160">
        <v>11.616621170761199</v>
      </c>
    </row>
    <row r="1161" spans="1:17" hidden="1" x14ac:dyDescent="0.3">
      <c r="A1161" t="s">
        <v>2481</v>
      </c>
      <c r="B1161" t="s">
        <v>2482</v>
      </c>
      <c r="C1161" t="s">
        <v>3172</v>
      </c>
      <c r="D1161" t="s">
        <v>257</v>
      </c>
      <c r="E1161">
        <v>2052.1340777</v>
      </c>
      <c r="F1161">
        <v>3165.05</v>
      </c>
      <c r="G1161">
        <v>782.19526501518499</v>
      </c>
      <c r="H1161">
        <v>-0.45619488328073499</v>
      </c>
      <c r="I1161">
        <v>158.80202352949101</v>
      </c>
      <c r="J1161">
        <v>2.0817499337747001</v>
      </c>
      <c r="K1161">
        <v>3313.4266092274302</v>
      </c>
      <c r="L1161">
        <v>2399.9961986951498</v>
      </c>
      <c r="M1161">
        <v>49.360875717331503</v>
      </c>
      <c r="N1161">
        <v>1.5151191677664699</v>
      </c>
      <c r="O1161">
        <v>31.909448507922399</v>
      </c>
      <c r="P1161">
        <v>980.22184300341303</v>
      </c>
    </row>
    <row r="1162" spans="1:17" hidden="1" x14ac:dyDescent="0.3">
      <c r="A1162" t="s">
        <v>2483</v>
      </c>
      <c r="B1162" t="s">
        <v>2484</v>
      </c>
      <c r="C1162" t="s">
        <v>3172</v>
      </c>
      <c r="D1162" t="s">
        <v>405</v>
      </c>
      <c r="E1162">
        <v>2051.6611499999999</v>
      </c>
      <c r="F1162">
        <v>179.55</v>
      </c>
      <c r="G1162">
        <v>145.38537497349799</v>
      </c>
      <c r="H1162">
        <v>6.3704346522695801</v>
      </c>
      <c r="I1162">
        <v>12.853466758398399</v>
      </c>
      <c r="J1162">
        <v>-1.1647227701035101</v>
      </c>
      <c r="K1162">
        <v>177.27662779678701</v>
      </c>
      <c r="L1162">
        <v>151.66424626240999</v>
      </c>
      <c r="M1162">
        <v>55.115685447500603</v>
      </c>
      <c r="N1162">
        <v>0.40896159813703598</v>
      </c>
      <c r="O1162">
        <v>15.2882205513784</v>
      </c>
      <c r="P1162">
        <v>172.04545454545399</v>
      </c>
      <c r="Q1162">
        <v>0.157252236577031</v>
      </c>
    </row>
    <row r="1163" spans="1:17" hidden="1" x14ac:dyDescent="0.3">
      <c r="A1163" t="s">
        <v>2485</v>
      </c>
      <c r="B1163" t="s">
        <v>2486</v>
      </c>
      <c r="C1163" t="s">
        <v>3172</v>
      </c>
      <c r="D1163" t="s">
        <v>136</v>
      </c>
      <c r="E1163">
        <v>2045.6130991</v>
      </c>
      <c r="F1163">
        <v>124.85</v>
      </c>
      <c r="G1163">
        <v>31.954084801418201</v>
      </c>
      <c r="H1163">
        <v>-6.8428694009000797</v>
      </c>
      <c r="I1163">
        <v>25.2962071446489</v>
      </c>
      <c r="J1163">
        <v>21.3313205717748</v>
      </c>
      <c r="K1163">
        <v>115.21987661405301</v>
      </c>
      <c r="L1163">
        <v>102.007668165271</v>
      </c>
      <c r="M1163">
        <v>61.017886560511897</v>
      </c>
      <c r="N1163">
        <v>0.99490494293295395</v>
      </c>
      <c r="O1163">
        <v>18.301962354825701</v>
      </c>
      <c r="P1163">
        <v>71.027397260273901</v>
      </c>
      <c r="Q1163">
        <v>6.7857082219854994E-2</v>
      </c>
    </row>
    <row r="1164" spans="1:17" hidden="1" x14ac:dyDescent="0.3">
      <c r="A1164" t="s">
        <v>2487</v>
      </c>
      <c r="B1164" t="s">
        <v>2488</v>
      </c>
      <c r="C1164" t="s">
        <v>3172</v>
      </c>
      <c r="D1164" t="s">
        <v>21</v>
      </c>
      <c r="E1164">
        <v>2041.4861393000001</v>
      </c>
      <c r="F1164">
        <v>1141.3</v>
      </c>
      <c r="G1164">
        <v>203.87763249421101</v>
      </c>
      <c r="H1164">
        <v>63.853526761920698</v>
      </c>
      <c r="I1164">
        <v>99.268429622129801</v>
      </c>
      <c r="J1164">
        <v>-6.7082798206254104</v>
      </c>
      <c r="K1164">
        <v>949.75766666248103</v>
      </c>
      <c r="L1164">
        <v>668.17152000958595</v>
      </c>
      <c r="M1164">
        <v>53.158416711029503</v>
      </c>
      <c r="N1164">
        <v>0.85347369114308502</v>
      </c>
      <c r="O1164">
        <v>12.1528082011741</v>
      </c>
      <c r="P1164">
        <v>245.84848484848399</v>
      </c>
      <c r="Q1164">
        <v>0.16018931905209299</v>
      </c>
    </row>
    <row r="1165" spans="1:17" hidden="1" x14ac:dyDescent="0.3">
      <c r="A1165" t="s">
        <v>2489</v>
      </c>
      <c r="B1165" t="s">
        <v>2490</v>
      </c>
      <c r="C1165" t="s">
        <v>3172</v>
      </c>
      <c r="D1165" t="s">
        <v>1582</v>
      </c>
      <c r="E1165">
        <v>2039.4007391499999</v>
      </c>
      <c r="F1165">
        <v>280.5</v>
      </c>
      <c r="G1165">
        <v>8.4950307275586798</v>
      </c>
      <c r="H1165">
        <v>-1.3832656854319201</v>
      </c>
      <c r="I1165">
        <v>50.328421758729498</v>
      </c>
      <c r="J1165">
        <v>2.7576178257541701</v>
      </c>
      <c r="K1165">
        <v>285.88604658520302</v>
      </c>
      <c r="L1165">
        <v>258.239383342054</v>
      </c>
      <c r="M1165">
        <v>58.8110954459857</v>
      </c>
      <c r="N1165">
        <v>1.09395831901635</v>
      </c>
      <c r="O1165">
        <v>28.431372549019599</v>
      </c>
      <c r="P1165">
        <v>107.777777777777</v>
      </c>
      <c r="Q1165">
        <v>7.1828528805197994E-2</v>
      </c>
    </row>
    <row r="1166" spans="1:17" hidden="1" x14ac:dyDescent="0.3">
      <c r="A1166" t="s">
        <v>2491</v>
      </c>
      <c r="B1166" t="s">
        <v>2492</v>
      </c>
      <c r="C1166" t="s">
        <v>3172</v>
      </c>
      <c r="D1166" t="s">
        <v>158</v>
      </c>
      <c r="E1166">
        <v>2036.9448749999999</v>
      </c>
      <c r="F1166">
        <v>2294</v>
      </c>
      <c r="G1166">
        <v>-12.681398985456401</v>
      </c>
      <c r="H1166">
        <v>2.0125871273528899</v>
      </c>
      <c r="I1166">
        <v>-8.6465738260006706</v>
      </c>
      <c r="J1166">
        <v>1.16393750851768</v>
      </c>
      <c r="K1166">
        <v>2056.0497153421202</v>
      </c>
      <c r="L1166">
        <v>2072.0502375798401</v>
      </c>
      <c r="M1166">
        <v>56.7061930038738</v>
      </c>
      <c r="N1166">
        <v>2.1724661769797402</v>
      </c>
      <c r="O1166">
        <v>21.129032258064498</v>
      </c>
      <c r="P1166">
        <v>35.739644970414197</v>
      </c>
      <c r="Q1166">
        <v>0.138044570568015</v>
      </c>
    </row>
    <row r="1167" spans="1:17" hidden="1" x14ac:dyDescent="0.3">
      <c r="A1167" t="s">
        <v>2493</v>
      </c>
      <c r="B1167" t="s">
        <v>2494</v>
      </c>
      <c r="C1167" t="s">
        <v>3172</v>
      </c>
      <c r="D1167" t="s">
        <v>75</v>
      </c>
      <c r="E1167">
        <v>2035.9296165149999</v>
      </c>
      <c r="F1167">
        <v>2700.7</v>
      </c>
      <c r="G1167">
        <v>-21.165223006911098</v>
      </c>
      <c r="H1167">
        <v>-6.4713375200817103</v>
      </c>
      <c r="I1167">
        <v>-2.1783286715323502</v>
      </c>
      <c r="J1167">
        <v>-2.2200841881436602</v>
      </c>
      <c r="K1167">
        <v>2811.0716847087801</v>
      </c>
      <c r="L1167">
        <v>2820.2813512285502</v>
      </c>
      <c r="M1167">
        <v>40.115275058564201</v>
      </c>
      <c r="N1167">
        <v>0.384329218546062</v>
      </c>
      <c r="O1167">
        <v>17.419557892398199</v>
      </c>
      <c r="P1167">
        <v>15.136529320231</v>
      </c>
      <c r="Q1167">
        <v>-0.11611743189813201</v>
      </c>
    </row>
    <row r="1168" spans="1:17" hidden="1" x14ac:dyDescent="0.3">
      <c r="A1168" t="s">
        <v>2495</v>
      </c>
      <c r="B1168" t="s">
        <v>2496</v>
      </c>
      <c r="C1168" t="s">
        <v>3172</v>
      </c>
      <c r="D1168" t="s">
        <v>515</v>
      </c>
      <c r="E1168">
        <v>2033.4812714249999</v>
      </c>
      <c r="F1168">
        <v>402.35</v>
      </c>
      <c r="G1168">
        <v>6.0858800248926297</v>
      </c>
      <c r="H1168">
        <v>8.2744442147616493</v>
      </c>
      <c r="I1168">
        <v>-11.1427288792196</v>
      </c>
      <c r="J1168">
        <v>5.7270609343418402</v>
      </c>
      <c r="K1168">
        <v>414.37579996409897</v>
      </c>
      <c r="L1168">
        <v>417.43552113967303</v>
      </c>
      <c r="M1168">
        <v>64.8681106388903</v>
      </c>
      <c r="N1168">
        <v>0.37621269345882402</v>
      </c>
      <c r="O1168">
        <v>55.337392817198896</v>
      </c>
      <c r="P1168">
        <v>54.75</v>
      </c>
    </row>
    <row r="1169" spans="1:17" hidden="1" x14ac:dyDescent="0.3">
      <c r="A1169" t="s">
        <v>2497</v>
      </c>
      <c r="B1169" t="s">
        <v>2498</v>
      </c>
      <c r="C1169" t="s">
        <v>3172</v>
      </c>
      <c r="D1169" t="s">
        <v>2499</v>
      </c>
      <c r="E1169">
        <v>2031.830115</v>
      </c>
      <c r="F1169">
        <v>1967.15</v>
      </c>
      <c r="G1169">
        <v>35.202542171912199</v>
      </c>
      <c r="H1169">
        <v>10.0225277877236</v>
      </c>
      <c r="I1169">
        <v>47.648898484211898</v>
      </c>
      <c r="J1169">
        <v>4.7075925829156802</v>
      </c>
      <c r="K1169">
        <v>1699.9799354786401</v>
      </c>
      <c r="L1169">
        <v>1488.6103558478801</v>
      </c>
      <c r="M1169">
        <v>61.649650390989102</v>
      </c>
      <c r="N1169">
        <v>0.736835909367902</v>
      </c>
      <c r="O1169">
        <v>3.64232519126654</v>
      </c>
      <c r="P1169">
        <v>95.736318407960198</v>
      </c>
      <c r="Q1169">
        <v>0.228862370516802</v>
      </c>
    </row>
    <row r="1170" spans="1:17" hidden="1" x14ac:dyDescent="0.3">
      <c r="A1170" t="s">
        <v>2500</v>
      </c>
      <c r="B1170" t="s">
        <v>2501</v>
      </c>
      <c r="C1170" t="s">
        <v>3172</v>
      </c>
      <c r="D1170" t="s">
        <v>590</v>
      </c>
      <c r="E1170">
        <v>2028.851833015</v>
      </c>
      <c r="F1170">
        <v>160.09</v>
      </c>
      <c r="G1170">
        <v>-24.5143756172669</v>
      </c>
      <c r="H1170">
        <v>15.2374187320196</v>
      </c>
      <c r="I1170">
        <v>10.6094830082576</v>
      </c>
      <c r="J1170">
        <v>-4.8452079644266099</v>
      </c>
      <c r="K1170">
        <v>154.10270765880401</v>
      </c>
      <c r="L1170">
        <v>145.44365822801299</v>
      </c>
      <c r="M1170">
        <v>50.710918958128097</v>
      </c>
      <c r="N1170">
        <v>1.69215797569622</v>
      </c>
      <c r="O1170">
        <v>17.402710975076499</v>
      </c>
      <c r="P1170">
        <v>39.816593886462798</v>
      </c>
      <c r="Q1170">
        <v>-4.3505892889228001E-2</v>
      </c>
    </row>
    <row r="1171" spans="1:17" hidden="1" x14ac:dyDescent="0.3">
      <c r="A1171" t="s">
        <v>2502</v>
      </c>
      <c r="B1171" t="s">
        <v>2503</v>
      </c>
      <c r="C1171" t="s">
        <v>3172</v>
      </c>
      <c r="D1171" t="s">
        <v>475</v>
      </c>
      <c r="E1171">
        <v>2026.804605475</v>
      </c>
      <c r="F1171">
        <v>906.45</v>
      </c>
      <c r="G1171">
        <v>-64.410537219908704</v>
      </c>
      <c r="H1171">
        <v>-12.648670668775599</v>
      </c>
      <c r="I1171">
        <v>-32.857280587959004</v>
      </c>
      <c r="J1171">
        <v>5.9283508247938901</v>
      </c>
      <c r="K1171">
        <v>954.00363229671905</v>
      </c>
      <c r="L1171">
        <v>1126.89938481383</v>
      </c>
      <c r="M1171">
        <v>42.452046277537796</v>
      </c>
      <c r="N1171">
        <v>0.99878188129103096</v>
      </c>
      <c r="O1171">
        <v>82.122566054387903</v>
      </c>
      <c r="P1171">
        <v>14.958782498414701</v>
      </c>
      <c r="Q1171">
        <v>-0.22096310935246899</v>
      </c>
    </row>
    <row r="1172" spans="1:17" hidden="1" x14ac:dyDescent="0.3">
      <c r="A1172" t="s">
        <v>2504</v>
      </c>
      <c r="B1172" t="s">
        <v>2505</v>
      </c>
      <c r="C1172" t="s">
        <v>3172</v>
      </c>
      <c r="D1172" t="s">
        <v>276</v>
      </c>
      <c r="E1172">
        <v>2024.0042586</v>
      </c>
      <c r="F1172">
        <v>321.75</v>
      </c>
      <c r="G1172">
        <v>14.079217625094699</v>
      </c>
      <c r="H1172">
        <v>9.1159947015046896</v>
      </c>
      <c r="I1172">
        <v>-23.464793730652499</v>
      </c>
      <c r="J1172">
        <v>6.7708196544900101</v>
      </c>
      <c r="K1172">
        <v>310.91814009680701</v>
      </c>
      <c r="L1172">
        <v>312.19979807732602</v>
      </c>
      <c r="M1172">
        <v>71.878235185362897</v>
      </c>
      <c r="N1172">
        <v>2.3451381501866102</v>
      </c>
      <c r="O1172">
        <v>31.3597513597513</v>
      </c>
      <c r="P1172">
        <v>50.561534861955998</v>
      </c>
      <c r="Q1172">
        <v>9.5891465437324006E-2</v>
      </c>
    </row>
    <row r="1173" spans="1:17" hidden="1" x14ac:dyDescent="0.3">
      <c r="A1173" t="s">
        <v>2506</v>
      </c>
      <c r="B1173" t="s">
        <v>2507</v>
      </c>
      <c r="C1173" t="s">
        <v>3172</v>
      </c>
      <c r="D1173" t="s">
        <v>264</v>
      </c>
      <c r="E1173">
        <v>2019.5435844450001</v>
      </c>
      <c r="F1173">
        <v>639.75</v>
      </c>
      <c r="G1173">
        <v>-65.073298875253599</v>
      </c>
      <c r="H1173">
        <v>14.7096726685592</v>
      </c>
      <c r="I1173">
        <v>-28.725826101356901</v>
      </c>
      <c r="J1173">
        <v>3.5684962581250499</v>
      </c>
      <c r="K1173">
        <v>628.75667045137197</v>
      </c>
      <c r="L1173">
        <v>710.80819250878596</v>
      </c>
      <c r="M1173">
        <v>71.998588004065397</v>
      </c>
      <c r="N1173">
        <v>0.45273570397047302</v>
      </c>
      <c r="O1173">
        <v>78.976162563501305</v>
      </c>
      <c r="P1173">
        <v>11.8444055944056</v>
      </c>
    </row>
    <row r="1174" spans="1:17" hidden="1" x14ac:dyDescent="0.3">
      <c r="A1174" t="s">
        <v>2508</v>
      </c>
      <c r="B1174" t="s">
        <v>2509</v>
      </c>
      <c r="C1174" t="s">
        <v>3172</v>
      </c>
      <c r="D1174" t="s">
        <v>264</v>
      </c>
      <c r="E1174">
        <v>2018.1102964649999</v>
      </c>
      <c r="F1174">
        <v>446.8</v>
      </c>
      <c r="G1174">
        <v>-47.247421192740298</v>
      </c>
      <c r="H1174">
        <v>-2.3364933846528499</v>
      </c>
      <c r="I1174">
        <v>-24.019896581102799</v>
      </c>
      <c r="J1174">
        <v>0.292167587602636</v>
      </c>
      <c r="K1174">
        <v>464.49152013343399</v>
      </c>
      <c r="L1174">
        <v>505.83031056797398</v>
      </c>
      <c r="M1174">
        <v>50.832266234473202</v>
      </c>
      <c r="N1174">
        <v>0.61077380731901498</v>
      </c>
      <c r="O1174">
        <v>42.826768128916697</v>
      </c>
      <c r="P1174">
        <v>3.8345340460144102</v>
      </c>
    </row>
    <row r="1175" spans="1:17" hidden="1" x14ac:dyDescent="0.3">
      <c r="A1175" t="s">
        <v>2510</v>
      </c>
      <c r="B1175" t="s">
        <v>2511</v>
      </c>
      <c r="C1175" t="s">
        <v>3172</v>
      </c>
      <c r="D1175" t="s">
        <v>264</v>
      </c>
      <c r="E1175">
        <v>2017.175694945</v>
      </c>
      <c r="F1175">
        <v>559.29999999999995</v>
      </c>
      <c r="G1175">
        <v>46.710828505109397</v>
      </c>
      <c r="H1175">
        <v>1.7400034277921801</v>
      </c>
      <c r="I1175">
        <v>46.189962598447998</v>
      </c>
      <c r="J1175">
        <v>7.6040386289193496</v>
      </c>
      <c r="K1175">
        <v>523.78559831634198</v>
      </c>
      <c r="L1175">
        <v>442.199830476106</v>
      </c>
      <c r="M1175">
        <v>65.516642705795107</v>
      </c>
      <c r="N1175">
        <v>0.55765924996481198</v>
      </c>
      <c r="O1175">
        <v>14.40193098516</v>
      </c>
      <c r="P1175">
        <v>83.768687366518705</v>
      </c>
      <c r="Q1175">
        <v>0.108458044884001</v>
      </c>
    </row>
    <row r="1176" spans="1:17" hidden="1" x14ac:dyDescent="0.3">
      <c r="A1176" t="s">
        <v>2512</v>
      </c>
      <c r="B1176" t="s">
        <v>2513</v>
      </c>
      <c r="C1176" t="s">
        <v>3172</v>
      </c>
      <c r="D1176" t="s">
        <v>396</v>
      </c>
      <c r="E1176">
        <v>2015.8577547</v>
      </c>
      <c r="F1176">
        <v>223.54</v>
      </c>
      <c r="G1176">
        <v>-47.077796907768899</v>
      </c>
      <c r="H1176">
        <v>12.104359192255499</v>
      </c>
      <c r="I1176">
        <v>-10.547168686162401</v>
      </c>
      <c r="J1176">
        <v>1.9927857808929801</v>
      </c>
      <c r="K1176">
        <v>223.18270686418799</v>
      </c>
      <c r="L1176">
        <v>236.149987034281</v>
      </c>
      <c r="M1176">
        <v>60.010748334171303</v>
      </c>
      <c r="N1176">
        <v>0.68721828588479195</v>
      </c>
      <c r="O1176">
        <v>53.887447436700299</v>
      </c>
      <c r="P1176">
        <v>13.4720812182741</v>
      </c>
      <c r="Q1176">
        <v>0.15694110633590799</v>
      </c>
    </row>
    <row r="1177" spans="1:17" hidden="1" x14ac:dyDescent="0.3">
      <c r="A1177" t="s">
        <v>2514</v>
      </c>
      <c r="B1177" t="s">
        <v>2515</v>
      </c>
      <c r="C1177" t="s">
        <v>3172</v>
      </c>
      <c r="D1177" t="s">
        <v>267</v>
      </c>
      <c r="E1177">
        <v>1985.14097068</v>
      </c>
      <c r="F1177">
        <v>40.69</v>
      </c>
      <c r="G1177">
        <v>1.0846730389938699</v>
      </c>
      <c r="H1177">
        <v>-7.3725268779259796</v>
      </c>
      <c r="I1177">
        <v>-7.8869005228995901</v>
      </c>
      <c r="J1177">
        <v>1.4233893070596499</v>
      </c>
      <c r="K1177">
        <v>44.319341321866801</v>
      </c>
      <c r="L1177">
        <v>44.059829750534497</v>
      </c>
      <c r="M1177">
        <v>46.958696572039997</v>
      </c>
      <c r="N1177">
        <v>0.51447555164026104</v>
      </c>
      <c r="O1177">
        <v>69.279921356598607</v>
      </c>
      <c r="P1177">
        <v>39.444825222755298</v>
      </c>
      <c r="Q1177">
        <v>5.8450070797900003E-2</v>
      </c>
    </row>
    <row r="1178" spans="1:17" hidden="1" x14ac:dyDescent="0.3">
      <c r="A1178" t="s">
        <v>2516</v>
      </c>
      <c r="B1178" t="s">
        <v>2517</v>
      </c>
      <c r="C1178" t="s">
        <v>3172</v>
      </c>
      <c r="D1178" t="s">
        <v>1699</v>
      </c>
      <c r="E1178">
        <v>1984.1380216</v>
      </c>
      <c r="F1178">
        <v>64.81</v>
      </c>
      <c r="G1178">
        <v>0.540862512520906</v>
      </c>
      <c r="H1178">
        <v>3.8364892321480002</v>
      </c>
      <c r="I1178">
        <v>-2.22435253891625</v>
      </c>
      <c r="J1178">
        <v>-3.49696408917417</v>
      </c>
      <c r="K1178">
        <v>64.249651903133994</v>
      </c>
      <c r="L1178">
        <v>60.2570077166354</v>
      </c>
      <c r="M1178">
        <v>58.880462682991599</v>
      </c>
      <c r="N1178">
        <v>0.89998143895540805</v>
      </c>
      <c r="O1178">
        <v>5.6164172195648696</v>
      </c>
      <c r="P1178">
        <v>26.681000781860799</v>
      </c>
      <c r="Q1178">
        <v>-2.8254867209200001E-2</v>
      </c>
    </row>
    <row r="1179" spans="1:17" hidden="1" x14ac:dyDescent="0.3">
      <c r="A1179" t="s">
        <v>2518</v>
      </c>
      <c r="B1179" t="s">
        <v>2519</v>
      </c>
      <c r="C1179" t="s">
        <v>3172</v>
      </c>
      <c r="D1179" t="s">
        <v>1431</v>
      </c>
      <c r="E1179">
        <v>1978.95714064</v>
      </c>
      <c r="F1179">
        <v>99.5</v>
      </c>
      <c r="G1179">
        <v>-34.626150281736699</v>
      </c>
      <c r="H1179">
        <v>-2.6329170390795</v>
      </c>
      <c r="I1179">
        <v>-13.417179835779001</v>
      </c>
      <c r="J1179">
        <v>0.53988739335875902</v>
      </c>
      <c r="K1179">
        <v>103.15620149526001</v>
      </c>
      <c r="L1179">
        <v>106.18568728034801</v>
      </c>
      <c r="M1179">
        <v>49.436874418910001</v>
      </c>
      <c r="N1179">
        <v>0.4994943392365</v>
      </c>
      <c r="O1179">
        <v>30.582914572864301</v>
      </c>
      <c r="P1179">
        <v>8.0934274850624703</v>
      </c>
      <c r="Q1179">
        <v>9.1965203188366998E-2</v>
      </c>
    </row>
    <row r="1180" spans="1:17" hidden="1" x14ac:dyDescent="0.3">
      <c r="A1180" t="s">
        <v>2520</v>
      </c>
      <c r="B1180" t="s">
        <v>2521</v>
      </c>
      <c r="C1180" t="s">
        <v>3172</v>
      </c>
      <c r="D1180" t="s">
        <v>1346</v>
      </c>
      <c r="E1180">
        <v>1977.580358425</v>
      </c>
      <c r="F1180">
        <v>796.55</v>
      </c>
      <c r="G1180">
        <v>-0.42908179249768302</v>
      </c>
      <c r="H1180">
        <v>2.1889992615818099</v>
      </c>
      <c r="I1180">
        <v>20.8154614088313</v>
      </c>
      <c r="J1180">
        <v>0.67255048364497805</v>
      </c>
      <c r="K1180">
        <v>773.83803887899296</v>
      </c>
      <c r="L1180">
        <v>729.45621489468795</v>
      </c>
      <c r="M1180">
        <v>52.258402422671999</v>
      </c>
      <c r="N1180">
        <v>0.44941619413079498</v>
      </c>
      <c r="O1180">
        <v>25.353085179838001</v>
      </c>
      <c r="P1180">
        <v>76.423034330011006</v>
      </c>
      <c r="Q1180">
        <v>-3.5167519453453998E-2</v>
      </c>
    </row>
    <row r="1181" spans="1:17" hidden="1" x14ac:dyDescent="0.3">
      <c r="A1181" t="s">
        <v>2522</v>
      </c>
      <c r="B1181" t="s">
        <v>2523</v>
      </c>
      <c r="C1181" t="s">
        <v>3172</v>
      </c>
      <c r="D1181" t="s">
        <v>590</v>
      </c>
      <c r="E1181">
        <v>1968.52688328</v>
      </c>
      <c r="F1181">
        <v>385.05</v>
      </c>
      <c r="G1181">
        <v>-1.6963316200087399</v>
      </c>
      <c r="H1181">
        <v>-7.6856581910572901</v>
      </c>
      <c r="I1181">
        <v>-14.095390873071199</v>
      </c>
      <c r="J1181">
        <v>0.49462917829952902</v>
      </c>
      <c r="K1181">
        <v>411.93226163063503</v>
      </c>
      <c r="L1181">
        <v>407.932155871151</v>
      </c>
      <c r="M1181">
        <v>48.326380772417103</v>
      </c>
      <c r="N1181">
        <v>0.27286901839459698</v>
      </c>
      <c r="O1181">
        <v>63.602129593559198</v>
      </c>
      <c r="P1181">
        <v>26.2666010821446</v>
      </c>
      <c r="Q1181">
        <v>4.4066773272239998E-2</v>
      </c>
    </row>
    <row r="1182" spans="1:17" hidden="1" x14ac:dyDescent="0.3">
      <c r="A1182" t="s">
        <v>2524</v>
      </c>
      <c r="B1182" t="s">
        <v>2525</v>
      </c>
      <c r="C1182" t="s">
        <v>3172</v>
      </c>
      <c r="D1182" t="s">
        <v>1431</v>
      </c>
      <c r="E1182">
        <v>1962.3651761000001</v>
      </c>
      <c r="F1182">
        <v>308.8</v>
      </c>
      <c r="G1182">
        <v>-32.365160282131498</v>
      </c>
      <c r="H1182">
        <v>-5.2653722455488001</v>
      </c>
      <c r="I1182">
        <v>-12.2757453858422</v>
      </c>
      <c r="J1182">
        <v>2.93532205762311</v>
      </c>
      <c r="K1182">
        <v>325.08458549665897</v>
      </c>
      <c r="L1182">
        <v>332.25388981490698</v>
      </c>
      <c r="M1182">
        <v>52.495483457860097</v>
      </c>
      <c r="N1182">
        <v>0.61782786783388199</v>
      </c>
      <c r="O1182">
        <v>24.1256476683937</v>
      </c>
      <c r="P1182">
        <v>10.285714285714199</v>
      </c>
      <c r="Q1182">
        <v>6.7529618857914003E-2</v>
      </c>
    </row>
    <row r="1183" spans="1:17" hidden="1" x14ac:dyDescent="0.3">
      <c r="A1183" t="s">
        <v>2526</v>
      </c>
      <c r="B1183" t="s">
        <v>2527</v>
      </c>
      <c r="C1183" t="s">
        <v>3172</v>
      </c>
      <c r="D1183" t="s">
        <v>67</v>
      </c>
      <c r="E1183">
        <v>1944.1873664</v>
      </c>
      <c r="F1183">
        <v>107.1</v>
      </c>
      <c r="G1183">
        <v>83.629376091431297</v>
      </c>
      <c r="H1183">
        <v>-6.0658234803134903</v>
      </c>
      <c r="I1183">
        <v>32.899705589896598</v>
      </c>
      <c r="J1183">
        <v>1.63029249561421</v>
      </c>
      <c r="K1183">
        <v>103.205274401054</v>
      </c>
      <c r="L1183">
        <v>85.115629719365003</v>
      </c>
      <c r="M1183">
        <v>52.804137405042098</v>
      </c>
      <c r="N1183">
        <v>0.38538100274425302</v>
      </c>
      <c r="O1183">
        <v>34.267040149393097</v>
      </c>
      <c r="P1183">
        <v>116.363636363636</v>
      </c>
      <c r="Q1183">
        <v>0.33811744387864001</v>
      </c>
    </row>
    <row r="1184" spans="1:17" hidden="1" x14ac:dyDescent="0.3">
      <c r="A1184" t="s">
        <v>2528</v>
      </c>
      <c r="B1184" t="s">
        <v>2529</v>
      </c>
      <c r="C1184" t="s">
        <v>3172</v>
      </c>
      <c r="D1184" t="s">
        <v>257</v>
      </c>
      <c r="E1184">
        <v>1938.5705984900001</v>
      </c>
      <c r="F1184">
        <v>1239.4000000000001</v>
      </c>
      <c r="G1184">
        <v>-31.311283445844001</v>
      </c>
      <c r="H1184">
        <v>-1.31883357990018</v>
      </c>
      <c r="I1184">
        <v>-15.3276391364879</v>
      </c>
      <c r="J1184">
        <v>2.2929309949440602</v>
      </c>
      <c r="K1184">
        <v>1266.7707075627</v>
      </c>
      <c r="L1184">
        <v>1299.9315455820599</v>
      </c>
      <c r="M1184">
        <v>58.850718142141702</v>
      </c>
      <c r="N1184">
        <v>0.77581511308677298</v>
      </c>
      <c r="O1184">
        <v>22.934484427948998</v>
      </c>
      <c r="P1184">
        <v>8.1595252639846407</v>
      </c>
      <c r="Q1184">
        <v>-5.0683513463360003E-3</v>
      </c>
    </row>
    <row r="1185" spans="1:17" hidden="1" x14ac:dyDescent="0.3">
      <c r="A1185" t="s">
        <v>2530</v>
      </c>
      <c r="B1185" t="s">
        <v>2531</v>
      </c>
      <c r="C1185" t="s">
        <v>3172</v>
      </c>
      <c r="D1185" t="s">
        <v>2532</v>
      </c>
      <c r="E1185">
        <v>1933.1441381049999</v>
      </c>
      <c r="F1185">
        <v>1786.65</v>
      </c>
      <c r="G1185">
        <v>331.26356187009401</v>
      </c>
      <c r="H1185">
        <v>1.2919912313435</v>
      </c>
      <c r="I1185">
        <v>16.680577926045402</v>
      </c>
      <c r="J1185">
        <v>3.6040703158656502</v>
      </c>
      <c r="K1185">
        <v>1795.96459763289</v>
      </c>
      <c r="L1185">
        <v>1565.39661506726</v>
      </c>
      <c r="M1185">
        <v>60.817254999639701</v>
      </c>
      <c r="N1185">
        <v>0.76471989602411605</v>
      </c>
      <c r="O1185">
        <v>26.4937172921389</v>
      </c>
      <c r="P1185">
        <v>394.09568584070797</v>
      </c>
      <c r="Q1185">
        <v>0.241443312978916</v>
      </c>
    </row>
    <row r="1186" spans="1:17" hidden="1" x14ac:dyDescent="0.3">
      <c r="A1186" t="s">
        <v>2533</v>
      </c>
      <c r="B1186" t="s">
        <v>2534</v>
      </c>
      <c r="C1186" t="s">
        <v>3172</v>
      </c>
      <c r="D1186" t="s">
        <v>136</v>
      </c>
      <c r="E1186">
        <v>1930.6094950310001</v>
      </c>
      <c r="F1186">
        <v>112.05</v>
      </c>
      <c r="G1186">
        <v>-16.120271067975601</v>
      </c>
      <c r="H1186">
        <v>-4.8229743784717103</v>
      </c>
      <c r="I1186">
        <v>-12.858493410863099</v>
      </c>
      <c r="J1186">
        <v>5.4578514492527503</v>
      </c>
      <c r="K1186">
        <v>116.721999912418</v>
      </c>
      <c r="L1186">
        <v>114.64350218913</v>
      </c>
      <c r="M1186">
        <v>57.914226881269798</v>
      </c>
      <c r="N1186">
        <v>0.468704750371848</v>
      </c>
      <c r="O1186">
        <v>31.726907630522</v>
      </c>
      <c r="P1186">
        <v>23.0642504118616</v>
      </c>
      <c r="Q1186">
        <v>2.4754196671500001E-2</v>
      </c>
    </row>
    <row r="1187" spans="1:17" hidden="1" x14ac:dyDescent="0.3">
      <c r="A1187" t="s">
        <v>2535</v>
      </c>
      <c r="B1187" t="s">
        <v>2536</v>
      </c>
      <c r="C1187" t="s">
        <v>3172</v>
      </c>
      <c r="D1187" t="s">
        <v>467</v>
      </c>
      <c r="E1187">
        <v>1923.34036784</v>
      </c>
      <c r="F1187">
        <v>225.11</v>
      </c>
      <c r="G1187">
        <v>-16.521897633915501</v>
      </c>
      <c r="H1187">
        <v>-1.89770374018149</v>
      </c>
      <c r="I1187">
        <v>5.2155361992991898</v>
      </c>
      <c r="J1187">
        <v>1.19059671581385</v>
      </c>
      <c r="K1187">
        <v>239.40179096534001</v>
      </c>
      <c r="L1187">
        <v>238.43894603047801</v>
      </c>
      <c r="M1187">
        <v>46.824818684646402</v>
      </c>
      <c r="N1187">
        <v>0.435348745063939</v>
      </c>
      <c r="O1187">
        <v>37.488339034249897</v>
      </c>
      <c r="P1187">
        <v>24.6801440044309</v>
      </c>
      <c r="Q1187">
        <v>7.3402951896149995E-2</v>
      </c>
    </row>
    <row r="1188" spans="1:17" hidden="1" x14ac:dyDescent="0.3">
      <c r="A1188" t="s">
        <v>2537</v>
      </c>
      <c r="B1188" t="s">
        <v>2538</v>
      </c>
      <c r="C1188" t="s">
        <v>3172</v>
      </c>
      <c r="D1188" t="s">
        <v>1648</v>
      </c>
      <c r="E1188">
        <v>1921.8872217599901</v>
      </c>
      <c r="F1188">
        <v>88.4</v>
      </c>
      <c r="G1188">
        <v>-34.307304406064702</v>
      </c>
      <c r="H1188">
        <v>-4.5690432425839402</v>
      </c>
      <c r="I1188">
        <v>-16.469702094987099</v>
      </c>
      <c r="J1188">
        <v>-0.63895379477045899</v>
      </c>
      <c r="K1188">
        <v>91.689669914012498</v>
      </c>
      <c r="L1188">
        <v>94.977812074349799</v>
      </c>
      <c r="M1188">
        <v>45.729648254224401</v>
      </c>
      <c r="N1188">
        <v>0.28891258552779098</v>
      </c>
      <c r="O1188">
        <v>46.493212669683203</v>
      </c>
      <c r="P1188">
        <v>6.5060240963855396</v>
      </c>
      <c r="Q1188">
        <v>2.7784427757849998E-2</v>
      </c>
    </row>
    <row r="1189" spans="1:17" hidden="1" x14ac:dyDescent="0.3">
      <c r="A1189" t="s">
        <v>2539</v>
      </c>
      <c r="B1189" t="s">
        <v>2540</v>
      </c>
      <c r="C1189" t="s">
        <v>3172</v>
      </c>
      <c r="D1189" t="s">
        <v>240</v>
      </c>
      <c r="E1189">
        <v>1920.52206557</v>
      </c>
      <c r="F1189">
        <v>1081.0999999999999</v>
      </c>
      <c r="G1189">
        <v>167.02028353235801</v>
      </c>
      <c r="H1189">
        <v>19.171363892379802</v>
      </c>
      <c r="I1189">
        <v>32.649097350861098</v>
      </c>
      <c r="J1189">
        <v>2.03953453880623</v>
      </c>
      <c r="K1189">
        <v>1023.04594691848</v>
      </c>
      <c r="L1189">
        <v>845.43497685636305</v>
      </c>
      <c r="M1189">
        <v>57.503888429162402</v>
      </c>
      <c r="N1189">
        <v>0.47676592578861698</v>
      </c>
      <c r="O1189">
        <v>10.905559152714799</v>
      </c>
      <c r="P1189">
        <v>198.23448275862</v>
      </c>
      <c r="Q1189">
        <v>0.16185219995997999</v>
      </c>
    </row>
    <row r="1190" spans="1:17" hidden="1" x14ac:dyDescent="0.3">
      <c r="A1190" t="s">
        <v>2541</v>
      </c>
      <c r="B1190" t="s">
        <v>2542</v>
      </c>
      <c r="C1190" t="s">
        <v>3172</v>
      </c>
      <c r="D1190" t="s">
        <v>136</v>
      </c>
      <c r="E1190">
        <v>1918.9394270684299</v>
      </c>
      <c r="F1190">
        <v>117.66</v>
      </c>
      <c r="G1190">
        <v>143.35290024199401</v>
      </c>
      <c r="H1190">
        <v>-0.70389126688199399</v>
      </c>
      <c r="I1190">
        <v>-1.8323895363177201</v>
      </c>
      <c r="J1190">
        <v>10.524512325140201</v>
      </c>
      <c r="K1190">
        <v>119.664362329838</v>
      </c>
      <c r="L1190">
        <v>104.69123444195399</v>
      </c>
      <c r="M1190">
        <v>24.4279847900584</v>
      </c>
      <c r="N1190">
        <v>0.75734588825264304</v>
      </c>
      <c r="O1190">
        <v>21.060683324834201</v>
      </c>
      <c r="P1190">
        <v>175.90573338023199</v>
      </c>
    </row>
    <row r="1191" spans="1:17" hidden="1" x14ac:dyDescent="0.3">
      <c r="A1191" t="s">
        <v>2543</v>
      </c>
      <c r="B1191" t="s">
        <v>2544</v>
      </c>
      <c r="C1191" t="s">
        <v>3172</v>
      </c>
      <c r="D1191" t="s">
        <v>199</v>
      </c>
      <c r="E1191">
        <v>1917.276339</v>
      </c>
      <c r="F1191">
        <v>306.5</v>
      </c>
      <c r="G1191">
        <v>6.8209894161004998</v>
      </c>
      <c r="H1191">
        <v>-0.166894645944938</v>
      </c>
      <c r="I1191">
        <v>-3.3593027264478699</v>
      </c>
      <c r="J1191">
        <v>-0.328115524329672</v>
      </c>
      <c r="K1191">
        <v>320.40372041601802</v>
      </c>
      <c r="L1191">
        <v>305.21875510394898</v>
      </c>
      <c r="M1191">
        <v>52.421732887943101</v>
      </c>
      <c r="N1191">
        <v>0.46798570959889602</v>
      </c>
      <c r="O1191">
        <v>29.135399673735701</v>
      </c>
      <c r="P1191">
        <v>39.191643960036302</v>
      </c>
      <c r="Q1191">
        <v>0.153990870209301</v>
      </c>
    </row>
    <row r="1192" spans="1:17" hidden="1" x14ac:dyDescent="0.3">
      <c r="A1192" t="s">
        <v>2545</v>
      </c>
      <c r="B1192" t="s">
        <v>2546</v>
      </c>
      <c r="C1192" t="s">
        <v>3172</v>
      </c>
      <c r="D1192" t="s">
        <v>475</v>
      </c>
      <c r="E1192">
        <v>1916.6476537009901</v>
      </c>
      <c r="F1192">
        <v>113.44</v>
      </c>
      <c r="G1192">
        <v>-37.266180016310997</v>
      </c>
      <c r="H1192">
        <v>13.826867258177</v>
      </c>
      <c r="I1192">
        <v>-0.92804959013018995</v>
      </c>
      <c r="J1192">
        <v>10.885086300242801</v>
      </c>
      <c r="K1192">
        <v>105.423135945556</v>
      </c>
      <c r="L1192">
        <v>111.78441354431401</v>
      </c>
      <c r="M1192">
        <v>74.144451802223401</v>
      </c>
      <c r="N1192">
        <v>0.92447301544357696</v>
      </c>
      <c r="O1192">
        <v>26.410437235543</v>
      </c>
      <c r="P1192">
        <v>41.888680425265697</v>
      </c>
      <c r="Q1192">
        <v>-5.3028523013726001E-2</v>
      </c>
    </row>
    <row r="1193" spans="1:17" hidden="1" x14ac:dyDescent="0.3">
      <c r="A1193" t="s">
        <v>2547</v>
      </c>
      <c r="B1193" t="s">
        <v>2548</v>
      </c>
      <c r="C1193" t="s">
        <v>3172</v>
      </c>
      <c r="D1193" t="s">
        <v>51</v>
      </c>
      <c r="E1193">
        <v>1907.8566255000001</v>
      </c>
      <c r="F1193">
        <v>2160.15</v>
      </c>
      <c r="G1193">
        <v>89.519736588638906</v>
      </c>
      <c r="H1193">
        <v>24.8296802644415</v>
      </c>
      <c r="I1193">
        <v>59.123813654670499</v>
      </c>
      <c r="J1193">
        <v>1.27737088251371</v>
      </c>
      <c r="K1193">
        <v>1756.1456805437099</v>
      </c>
      <c r="L1193">
        <v>1453.5649013186001</v>
      </c>
      <c r="M1193">
        <v>65.532929723057407</v>
      </c>
      <c r="N1193">
        <v>1.0719518296169199</v>
      </c>
      <c r="O1193">
        <v>0.87262458625558803</v>
      </c>
      <c r="P1193">
        <v>114.46016381235999</v>
      </c>
      <c r="Q1193">
        <v>0.123376550754036</v>
      </c>
    </row>
    <row r="1194" spans="1:17" hidden="1" x14ac:dyDescent="0.3">
      <c r="A1194" t="s">
        <v>2549</v>
      </c>
      <c r="B1194" t="s">
        <v>2550</v>
      </c>
      <c r="C1194" t="s">
        <v>3172</v>
      </c>
      <c r="D1194" t="s">
        <v>1699</v>
      </c>
      <c r="E1194">
        <v>1906.0882018</v>
      </c>
      <c r="F1194">
        <v>66.22</v>
      </c>
      <c r="G1194">
        <v>0.43642266895061599</v>
      </c>
      <c r="H1194">
        <v>3.8349086945285902</v>
      </c>
      <c r="I1194">
        <v>-2.4343010298650198</v>
      </c>
      <c r="J1194">
        <v>-3.4908370915417501</v>
      </c>
      <c r="K1194">
        <v>65.808256147674598</v>
      </c>
      <c r="L1194">
        <v>61.763761649094398</v>
      </c>
      <c r="M1194">
        <v>59.453032016997597</v>
      </c>
      <c r="N1194">
        <v>1.08317474548035</v>
      </c>
      <c r="O1194">
        <v>7.3542736333434</v>
      </c>
      <c r="P1194">
        <v>26.3258298359404</v>
      </c>
      <c r="Q1194">
        <v>-2.8326200589973E-2</v>
      </c>
    </row>
    <row r="1195" spans="1:17" hidden="1" x14ac:dyDescent="0.3">
      <c r="A1195" t="s">
        <v>2551</v>
      </c>
      <c r="B1195" t="s">
        <v>2552</v>
      </c>
      <c r="C1195" t="s">
        <v>3172</v>
      </c>
      <c r="D1195" t="s">
        <v>1699</v>
      </c>
      <c r="E1195">
        <v>1905.052968</v>
      </c>
      <c r="F1195">
        <v>66.430000000000007</v>
      </c>
      <c r="G1195">
        <v>1.0709025537145</v>
      </c>
      <c r="H1195">
        <v>3.93787608953311</v>
      </c>
      <c r="I1195">
        <v>-2.1320018462926198</v>
      </c>
      <c r="J1195">
        <v>-3.1305167666032698</v>
      </c>
      <c r="K1195">
        <v>65.855312488245005</v>
      </c>
      <c r="L1195">
        <v>61.761983097806201</v>
      </c>
      <c r="M1195">
        <v>55.931821315525497</v>
      </c>
      <c r="N1195">
        <v>1.1768101841868199</v>
      </c>
      <c r="O1195">
        <v>5.52461237392742</v>
      </c>
      <c r="P1195">
        <v>28.615682478218702</v>
      </c>
      <c r="Q1195">
        <v>-2.9924776916618E-2</v>
      </c>
    </row>
    <row r="1196" spans="1:17" hidden="1" x14ac:dyDescent="0.3">
      <c r="A1196" t="s">
        <v>2553</v>
      </c>
      <c r="B1196" t="s">
        <v>2554</v>
      </c>
      <c r="C1196" t="s">
        <v>3172</v>
      </c>
      <c r="D1196" t="s">
        <v>515</v>
      </c>
      <c r="E1196">
        <v>1903.9055081399999</v>
      </c>
      <c r="F1196">
        <v>93.4</v>
      </c>
      <c r="G1196">
        <v>68.698908899135304</v>
      </c>
      <c r="H1196">
        <v>-4.6934236215031202</v>
      </c>
      <c r="I1196">
        <v>-3.0398790061957901</v>
      </c>
      <c r="J1196">
        <v>-0.63662941437638598</v>
      </c>
      <c r="K1196">
        <v>93.960234149498902</v>
      </c>
      <c r="L1196">
        <v>82.912459912551995</v>
      </c>
      <c r="M1196">
        <v>56.743201315914398</v>
      </c>
      <c r="N1196">
        <v>0.23956714148268099</v>
      </c>
      <c r="O1196">
        <v>39.186295503211902</v>
      </c>
      <c r="P1196">
        <v>102.055164954029</v>
      </c>
      <c r="Q1196">
        <v>0.17179369170764799</v>
      </c>
    </row>
    <row r="1197" spans="1:17" hidden="1" x14ac:dyDescent="0.3">
      <c r="A1197" t="s">
        <v>2555</v>
      </c>
      <c r="B1197" t="s">
        <v>2556</v>
      </c>
      <c r="C1197" t="s">
        <v>3172</v>
      </c>
      <c r="D1197" t="s">
        <v>746</v>
      </c>
      <c r="E1197">
        <v>1901.11000107</v>
      </c>
      <c r="F1197">
        <v>753.9</v>
      </c>
      <c r="G1197">
        <v>31.165218448397599</v>
      </c>
      <c r="H1197">
        <v>-2.2616821870428199</v>
      </c>
      <c r="I1197">
        <v>2.2696913936307102</v>
      </c>
      <c r="J1197">
        <v>2.1314731228719901</v>
      </c>
      <c r="K1197">
        <v>777.83702217132998</v>
      </c>
      <c r="L1197">
        <v>718.36827021281397</v>
      </c>
      <c r="M1197">
        <v>43.078312623575101</v>
      </c>
      <c r="N1197">
        <v>1.19716291088238</v>
      </c>
      <c r="O1197">
        <v>10.0941769465446</v>
      </c>
      <c r="P1197">
        <v>62.024500322372603</v>
      </c>
      <c r="Q1197">
        <v>-3.6227040049000002E-5</v>
      </c>
    </row>
    <row r="1198" spans="1:17" hidden="1" x14ac:dyDescent="0.3">
      <c r="A1198" t="s">
        <v>2557</v>
      </c>
      <c r="B1198" t="s">
        <v>2558</v>
      </c>
      <c r="C1198" t="s">
        <v>3172</v>
      </c>
      <c r="D1198" t="s">
        <v>117</v>
      </c>
      <c r="E1198">
        <v>1901.05876734</v>
      </c>
      <c r="F1198">
        <v>273.14999999999998</v>
      </c>
      <c r="G1198">
        <v>-43.236351091500502</v>
      </c>
      <c r="H1198">
        <v>5.3788809727898803</v>
      </c>
      <c r="I1198">
        <v>-27.045598953251702</v>
      </c>
      <c r="J1198">
        <v>6.4003675066035397</v>
      </c>
      <c r="K1198">
        <v>282.44600694102297</v>
      </c>
      <c r="M1198">
        <v>71.396277104865305</v>
      </c>
      <c r="N1198">
        <v>0.42846634452201698</v>
      </c>
      <c r="O1198">
        <v>46.439685154676901</v>
      </c>
      <c r="P1198">
        <v>21.077127659574401</v>
      </c>
    </row>
    <row r="1199" spans="1:17" hidden="1" x14ac:dyDescent="0.3">
      <c r="A1199" t="s">
        <v>2559</v>
      </c>
      <c r="B1199" t="s">
        <v>2560</v>
      </c>
      <c r="C1199" t="s">
        <v>3172</v>
      </c>
      <c r="D1199" t="s">
        <v>141</v>
      </c>
      <c r="E1199">
        <v>1899.504989844</v>
      </c>
      <c r="F1199">
        <v>116.99</v>
      </c>
      <c r="G1199">
        <v>-33.154381414811198</v>
      </c>
      <c r="H1199">
        <v>6.31980984166964</v>
      </c>
      <c r="I1199">
        <v>-15.323101121571</v>
      </c>
      <c r="J1199">
        <v>-10.947647007315</v>
      </c>
      <c r="K1199">
        <v>112.458158226419</v>
      </c>
      <c r="L1199">
        <v>121.036187217669</v>
      </c>
      <c r="M1199">
        <v>63.7309027596351</v>
      </c>
      <c r="N1199">
        <v>3.2243688709087799</v>
      </c>
      <c r="O1199">
        <v>134.549961535173</v>
      </c>
      <c r="P1199">
        <v>29.0568119139547</v>
      </c>
    </row>
    <row r="1200" spans="1:17" hidden="1" x14ac:dyDescent="0.3">
      <c r="A1200" t="s">
        <v>2561</v>
      </c>
      <c r="B1200" t="s">
        <v>2562</v>
      </c>
      <c r="C1200" t="s">
        <v>3172</v>
      </c>
      <c r="D1200" t="s">
        <v>128</v>
      </c>
      <c r="E1200">
        <v>1898.9343261199999</v>
      </c>
      <c r="F1200">
        <v>1454.6</v>
      </c>
      <c r="G1200">
        <v>442.39966410587601</v>
      </c>
      <c r="H1200">
        <v>-12.114980314021</v>
      </c>
      <c r="I1200">
        <v>258.72539702407801</v>
      </c>
      <c r="J1200">
        <v>2.5803550224358398</v>
      </c>
      <c r="K1200">
        <v>1531.61058670288</v>
      </c>
      <c r="L1200">
        <v>1043.55664643558</v>
      </c>
      <c r="M1200">
        <v>46.6495994691169</v>
      </c>
      <c r="N1200">
        <v>0.283566431630288</v>
      </c>
      <c r="O1200">
        <v>79.337962326412693</v>
      </c>
      <c r="P1200">
        <v>582.91079812206499</v>
      </c>
      <c r="Q1200">
        <v>0.21788215482830101</v>
      </c>
    </row>
    <row r="1201" spans="1:17" hidden="1" x14ac:dyDescent="0.3">
      <c r="A1201" t="s">
        <v>2563</v>
      </c>
      <c r="B1201" t="s">
        <v>2564</v>
      </c>
      <c r="C1201" t="s">
        <v>3172</v>
      </c>
      <c r="D1201" t="s">
        <v>117</v>
      </c>
      <c r="E1201">
        <v>1891.981536814</v>
      </c>
      <c r="F1201">
        <v>46.34</v>
      </c>
      <c r="G1201">
        <v>140.10414753667499</v>
      </c>
      <c r="H1201">
        <v>-8.0762305816296802</v>
      </c>
      <c r="I1201">
        <v>80.637756817781494</v>
      </c>
      <c r="J1201">
        <v>14.1688256888596</v>
      </c>
      <c r="K1201">
        <v>46.299725934532198</v>
      </c>
      <c r="L1201">
        <v>35.4858762816122</v>
      </c>
      <c r="M1201">
        <v>61.818120075701003</v>
      </c>
      <c r="N1201">
        <v>0.349904958271748</v>
      </c>
      <c r="O1201">
        <v>39.231765213638297</v>
      </c>
      <c r="P1201">
        <v>174.20118343195199</v>
      </c>
      <c r="Q1201">
        <v>0.136988648954396</v>
      </c>
    </row>
    <row r="1202" spans="1:17" hidden="1" x14ac:dyDescent="0.3">
      <c r="A1202" t="s">
        <v>2565</v>
      </c>
      <c r="B1202" t="s">
        <v>2566</v>
      </c>
      <c r="C1202" t="s">
        <v>3172</v>
      </c>
      <c r="D1202" t="s">
        <v>237</v>
      </c>
      <c r="E1202">
        <v>1890.81134748</v>
      </c>
      <c r="F1202">
        <v>823.55</v>
      </c>
      <c r="G1202">
        <v>28.482854478123201</v>
      </c>
      <c r="H1202">
        <v>-2.80606510060634</v>
      </c>
      <c r="I1202">
        <v>26.0794858953453</v>
      </c>
      <c r="J1202">
        <v>2.14089624333393</v>
      </c>
      <c r="K1202">
        <v>829.81466489097204</v>
      </c>
      <c r="L1202">
        <v>729.74400319213896</v>
      </c>
      <c r="M1202">
        <v>61.907496206426799</v>
      </c>
      <c r="N1202">
        <v>0.18687359493047201</v>
      </c>
      <c r="O1202">
        <v>27.375387043895302</v>
      </c>
      <c r="P1202">
        <v>77.473924661667098</v>
      </c>
      <c r="Q1202">
        <v>2.5419187839908999E-2</v>
      </c>
    </row>
    <row r="1203" spans="1:17" hidden="1" x14ac:dyDescent="0.3">
      <c r="A1203" t="s">
        <v>2567</v>
      </c>
      <c r="B1203" t="s">
        <v>2568</v>
      </c>
      <c r="C1203" t="s">
        <v>3172</v>
      </c>
      <c r="D1203" t="s">
        <v>199</v>
      </c>
      <c r="E1203">
        <v>1871.5466452400001</v>
      </c>
      <c r="F1203">
        <v>766.7</v>
      </c>
      <c r="G1203">
        <v>75.486915160696398</v>
      </c>
      <c r="H1203">
        <v>-0.45277379150622599</v>
      </c>
      <c r="I1203">
        <v>75.278683458708102</v>
      </c>
      <c r="J1203">
        <v>3.5508717187338998</v>
      </c>
      <c r="K1203">
        <v>770.24011935973203</v>
      </c>
      <c r="L1203">
        <v>583.87280148803904</v>
      </c>
      <c r="M1203">
        <v>55.590786880357399</v>
      </c>
      <c r="N1203">
        <v>0.26986300733144802</v>
      </c>
      <c r="O1203">
        <v>35.639754793269802</v>
      </c>
      <c r="P1203">
        <v>118.69785352634899</v>
      </c>
      <c r="Q1203">
        <v>0.21335719503317099</v>
      </c>
    </row>
    <row r="1204" spans="1:17" hidden="1" x14ac:dyDescent="0.3">
      <c r="A1204" t="s">
        <v>2569</v>
      </c>
      <c r="B1204" t="s">
        <v>2570</v>
      </c>
      <c r="C1204" t="s">
        <v>3172</v>
      </c>
      <c r="D1204" t="s">
        <v>91</v>
      </c>
      <c r="E1204">
        <v>1858.2713609</v>
      </c>
      <c r="F1204">
        <v>192.96</v>
      </c>
      <c r="G1204">
        <v>41.864354701112198</v>
      </c>
      <c r="H1204">
        <v>47.815333668850997</v>
      </c>
      <c r="I1204">
        <v>71.578894075297598</v>
      </c>
      <c r="J1204">
        <v>13.6611515448218</v>
      </c>
      <c r="K1204">
        <v>150.246805788232</v>
      </c>
      <c r="L1204">
        <v>122.115472518592</v>
      </c>
      <c r="M1204">
        <v>76.045564677121902</v>
      </c>
      <c r="N1204">
        <v>0.77535972313924095</v>
      </c>
      <c r="O1204">
        <v>1.4199834162520599</v>
      </c>
      <c r="P1204">
        <v>120.778032036613</v>
      </c>
      <c r="Q1204">
        <v>3.8807123264679999E-3</v>
      </c>
    </row>
    <row r="1205" spans="1:17" hidden="1" x14ac:dyDescent="0.3">
      <c r="A1205" t="s">
        <v>2571</v>
      </c>
      <c r="B1205" t="s">
        <v>2572</v>
      </c>
      <c r="C1205" t="s">
        <v>3172</v>
      </c>
      <c r="D1205" t="s">
        <v>122</v>
      </c>
      <c r="E1205">
        <v>1855.65113935</v>
      </c>
      <c r="F1205">
        <v>827.9</v>
      </c>
      <c r="G1205">
        <v>19.311801041632801</v>
      </c>
      <c r="H1205">
        <v>11.416498611073299</v>
      </c>
      <c r="I1205">
        <v>41.3681799066404</v>
      </c>
      <c r="J1205">
        <v>4.8675552040557299</v>
      </c>
      <c r="K1205">
        <v>775.57883090046005</v>
      </c>
      <c r="L1205">
        <v>672.587576224229</v>
      </c>
      <c r="M1205">
        <v>67.270196875647002</v>
      </c>
      <c r="N1205">
        <v>0.315179832809379</v>
      </c>
      <c r="O1205">
        <v>2.6573257639811598</v>
      </c>
      <c r="P1205">
        <v>65.828743114671994</v>
      </c>
      <c r="Q1205">
        <v>-5.6527643156736002E-2</v>
      </c>
    </row>
    <row r="1206" spans="1:17" hidden="1" x14ac:dyDescent="0.3">
      <c r="A1206" t="s">
        <v>2573</v>
      </c>
      <c r="B1206" t="s">
        <v>2574</v>
      </c>
      <c r="C1206" t="s">
        <v>3172</v>
      </c>
      <c r="D1206" t="s">
        <v>46</v>
      </c>
      <c r="E1206">
        <v>1847.2553600000001</v>
      </c>
      <c r="F1206">
        <v>80.48</v>
      </c>
      <c r="G1206">
        <v>-3.3082204874572199</v>
      </c>
      <c r="H1206">
        <v>-8.43261634715582</v>
      </c>
      <c r="I1206">
        <v>17.738036929826301</v>
      </c>
      <c r="J1206">
        <v>-0.87022902429453797</v>
      </c>
      <c r="K1206">
        <v>89.927070161323599</v>
      </c>
      <c r="L1206">
        <v>84.901709431592906</v>
      </c>
      <c r="M1206">
        <v>48.145973606573399</v>
      </c>
      <c r="N1206">
        <v>0.498210437784252</v>
      </c>
      <c r="O1206">
        <v>49.925447316103302</v>
      </c>
      <c r="P1206">
        <v>33.4660033167496</v>
      </c>
      <c r="Q1206">
        <v>0.115805094191391</v>
      </c>
    </row>
    <row r="1207" spans="1:17" hidden="1" x14ac:dyDescent="0.3">
      <c r="A1207" t="s">
        <v>2575</v>
      </c>
      <c r="B1207" t="s">
        <v>2576</v>
      </c>
      <c r="C1207" t="s">
        <v>3172</v>
      </c>
      <c r="D1207" t="s">
        <v>396</v>
      </c>
      <c r="E1207">
        <v>1845.63643095</v>
      </c>
      <c r="F1207">
        <v>153.94999999999999</v>
      </c>
      <c r="G1207">
        <v>9.8170352605723696</v>
      </c>
      <c r="H1207">
        <v>20.768099573561599</v>
      </c>
      <c r="I1207">
        <v>32.410231482704603</v>
      </c>
      <c r="J1207">
        <v>15.8091745255586</v>
      </c>
      <c r="K1207">
        <v>134.12319697879499</v>
      </c>
      <c r="L1207">
        <v>125.163088739407</v>
      </c>
      <c r="M1207">
        <v>82.988755148032794</v>
      </c>
      <c r="N1207">
        <v>1.91589519847345</v>
      </c>
      <c r="O1207">
        <v>6.1903215329652497</v>
      </c>
      <c r="P1207">
        <v>63.082627118643998</v>
      </c>
      <c r="Q1207">
        <v>8.1564092531310001E-2</v>
      </c>
    </row>
    <row r="1208" spans="1:17" hidden="1" x14ac:dyDescent="0.3">
      <c r="A1208" t="s">
        <v>2577</v>
      </c>
      <c r="B1208" t="s">
        <v>2578</v>
      </c>
      <c r="C1208" t="s">
        <v>3172</v>
      </c>
      <c r="D1208" t="s">
        <v>414</v>
      </c>
      <c r="E1208">
        <v>1843.7328723999999</v>
      </c>
      <c r="F1208">
        <v>3400.25</v>
      </c>
      <c r="G1208">
        <v>227.210381769977</v>
      </c>
      <c r="H1208">
        <v>12.031216112555301</v>
      </c>
      <c r="I1208">
        <v>95.064590975204894</v>
      </c>
      <c r="J1208">
        <v>10.015242887777299</v>
      </c>
      <c r="K1208">
        <v>3326.7846895888201</v>
      </c>
      <c r="L1208">
        <v>2723.35552716658</v>
      </c>
      <c r="M1208">
        <v>65.519048983257704</v>
      </c>
      <c r="N1208">
        <v>0.76599735628629495</v>
      </c>
      <c r="O1208">
        <v>41.611646202485097</v>
      </c>
      <c r="P1208">
        <v>256.04712041884801</v>
      </c>
      <c r="Q1208">
        <v>0.232496482341359</v>
      </c>
    </row>
    <row r="1209" spans="1:17" hidden="1" x14ac:dyDescent="0.3">
      <c r="A1209" t="s">
        <v>2579</v>
      </c>
      <c r="B1209" t="s">
        <v>2580</v>
      </c>
      <c r="C1209" t="s">
        <v>3172</v>
      </c>
      <c r="D1209" t="s">
        <v>472</v>
      </c>
      <c r="E1209">
        <v>1841.46984038499</v>
      </c>
      <c r="F1209">
        <v>640.45000000000005</v>
      </c>
      <c r="G1209">
        <v>-29.0277667212974</v>
      </c>
      <c r="H1209">
        <v>-14.964303744767101</v>
      </c>
      <c r="I1209">
        <v>7.1517845507708504</v>
      </c>
      <c r="J1209">
        <v>1.84841804544455</v>
      </c>
      <c r="K1209">
        <v>656.586081814517</v>
      </c>
      <c r="L1209">
        <v>638.14530998975704</v>
      </c>
      <c r="M1209">
        <v>50.1678759977368</v>
      </c>
      <c r="N1209">
        <v>0.749648487741292</v>
      </c>
      <c r="O1209">
        <v>38.769615114372598</v>
      </c>
      <c r="P1209">
        <v>45.540279513691601</v>
      </c>
      <c r="Q1209">
        <v>0.114557582999028</v>
      </c>
    </row>
    <row r="1210" spans="1:17" hidden="1" x14ac:dyDescent="0.3">
      <c r="A1210" t="s">
        <v>2581</v>
      </c>
      <c r="B1210" t="s">
        <v>2582</v>
      </c>
      <c r="C1210" t="s">
        <v>3172</v>
      </c>
      <c r="D1210" t="s">
        <v>460</v>
      </c>
      <c r="E1210">
        <v>1840.4275312499999</v>
      </c>
      <c r="F1210">
        <v>1001.4</v>
      </c>
      <c r="G1210">
        <v>218.95548590318199</v>
      </c>
      <c r="H1210">
        <v>-4.7271736376360298</v>
      </c>
      <c r="I1210">
        <v>59.289805841144101</v>
      </c>
      <c r="J1210">
        <v>2.57855134931846</v>
      </c>
      <c r="K1210">
        <v>928.66716582278502</v>
      </c>
      <c r="L1210">
        <v>723.12692647407005</v>
      </c>
      <c r="M1210">
        <v>59.621620895367599</v>
      </c>
      <c r="N1210">
        <v>0.52721385947813104</v>
      </c>
      <c r="O1210">
        <v>21.340123826642699</v>
      </c>
      <c r="P1210">
        <v>243.651338366506</v>
      </c>
      <c r="Q1210">
        <v>0.20180138891504201</v>
      </c>
    </row>
    <row r="1211" spans="1:17" hidden="1" x14ac:dyDescent="0.3">
      <c r="A1211" t="s">
        <v>2583</v>
      </c>
      <c r="B1211" t="s">
        <v>2584</v>
      </c>
      <c r="C1211" t="s">
        <v>3172</v>
      </c>
      <c r="D1211" t="s">
        <v>111</v>
      </c>
      <c r="E1211">
        <v>1829.0549656000001</v>
      </c>
      <c r="F1211">
        <v>82.83</v>
      </c>
      <c r="G1211">
        <v>81.3444159930513</v>
      </c>
      <c r="H1211">
        <v>2.2840387786396801</v>
      </c>
      <c r="I1211">
        <v>4.2117806710459904</v>
      </c>
      <c r="J1211">
        <v>6.4984925214573499</v>
      </c>
      <c r="K1211">
        <v>84.335498853375</v>
      </c>
      <c r="L1211">
        <v>78.860488516567898</v>
      </c>
      <c r="M1211">
        <v>62.533557363586603</v>
      </c>
      <c r="N1211">
        <v>0.51646159303536998</v>
      </c>
      <c r="O1211">
        <v>30.266811541711899</v>
      </c>
      <c r="P1211">
        <v>106.68746101060501</v>
      </c>
      <c r="Q1211">
        <v>7.8554597647814001E-2</v>
      </c>
    </row>
    <row r="1212" spans="1:17" hidden="1" x14ac:dyDescent="0.3">
      <c r="A1212" t="s">
        <v>2585</v>
      </c>
      <c r="B1212" t="s">
        <v>2586</v>
      </c>
      <c r="C1212" t="s">
        <v>3172</v>
      </c>
      <c r="D1212" t="s">
        <v>240</v>
      </c>
      <c r="E1212">
        <v>1824.735735</v>
      </c>
      <c r="F1212">
        <v>1191.8499999999999</v>
      </c>
      <c r="G1212">
        <v>51.067309312224701</v>
      </c>
      <c r="H1212">
        <v>3.6457891673034299</v>
      </c>
      <c r="I1212">
        <v>-12.2523242297798</v>
      </c>
      <c r="J1212">
        <v>4.9862039611242599</v>
      </c>
      <c r="K1212">
        <v>1159.6830422145999</v>
      </c>
      <c r="L1212">
        <v>1069.8662975838899</v>
      </c>
      <c r="M1212">
        <v>66.895708097363297</v>
      </c>
      <c r="N1212">
        <v>0.40626217234388701</v>
      </c>
      <c r="O1212">
        <v>25.246465578722098</v>
      </c>
      <c r="P1212">
        <v>146.402728964234</v>
      </c>
      <c r="Q1212">
        <v>0.14124171623015799</v>
      </c>
    </row>
    <row r="1213" spans="1:17" hidden="1" x14ac:dyDescent="0.3">
      <c r="A1213" t="s">
        <v>2587</v>
      </c>
      <c r="B1213" t="s">
        <v>2588</v>
      </c>
      <c r="C1213" t="s">
        <v>3172</v>
      </c>
      <c r="D1213" t="s">
        <v>54</v>
      </c>
      <c r="E1213">
        <v>1822.611462849</v>
      </c>
      <c r="F1213">
        <v>165.05</v>
      </c>
      <c r="G1213">
        <v>-61.349086007749698</v>
      </c>
      <c r="H1213">
        <v>-5.8648847215154802</v>
      </c>
      <c r="I1213">
        <v>-40.203838169064802</v>
      </c>
      <c r="J1213">
        <v>2.95025374696757</v>
      </c>
      <c r="K1213">
        <v>184.18090761272299</v>
      </c>
      <c r="L1213">
        <v>209.372053843869</v>
      </c>
      <c r="M1213">
        <v>49.507663297766598</v>
      </c>
      <c r="N1213">
        <v>0.86441197051104501</v>
      </c>
      <c r="O1213">
        <v>71.796425325658802</v>
      </c>
      <c r="P1213">
        <v>9.8137059214903495</v>
      </c>
      <c r="Q1213">
        <v>8.7904758067122002E-2</v>
      </c>
    </row>
    <row r="1214" spans="1:17" hidden="1" x14ac:dyDescent="0.3">
      <c r="A1214" t="s">
        <v>2589</v>
      </c>
      <c r="B1214" t="s">
        <v>2590</v>
      </c>
      <c r="C1214" t="s">
        <v>3172</v>
      </c>
      <c r="D1214" t="s">
        <v>1459</v>
      </c>
      <c r="E1214">
        <v>1817.5494785000001</v>
      </c>
      <c r="F1214">
        <v>127.39</v>
      </c>
      <c r="G1214">
        <v>42.592394417831002</v>
      </c>
      <c r="H1214">
        <v>11.3773245778078</v>
      </c>
      <c r="I1214">
        <v>-14.973529106279701</v>
      </c>
      <c r="J1214">
        <v>-1.8178606120708301</v>
      </c>
      <c r="K1214">
        <v>126.46083813064099</v>
      </c>
      <c r="L1214">
        <v>116.55690550350501</v>
      </c>
      <c r="M1214">
        <v>51.208260968313702</v>
      </c>
      <c r="N1214">
        <v>1.2801283151996601</v>
      </c>
      <c r="O1214">
        <v>16.571159431666501</v>
      </c>
      <c r="P1214">
        <v>69.853333333333296</v>
      </c>
      <c r="Q1214">
        <v>0.17414595312448</v>
      </c>
    </row>
    <row r="1215" spans="1:17" hidden="1" x14ac:dyDescent="0.3">
      <c r="A1215" t="s">
        <v>2591</v>
      </c>
      <c r="B1215" t="s">
        <v>2592</v>
      </c>
      <c r="C1215" t="s">
        <v>3172</v>
      </c>
      <c r="D1215" t="s">
        <v>475</v>
      </c>
      <c r="E1215">
        <v>1811.9689739999999</v>
      </c>
      <c r="F1215">
        <v>587.5</v>
      </c>
      <c r="G1215">
        <v>7.2969581410340503</v>
      </c>
      <c r="H1215">
        <v>4.7001048636904397</v>
      </c>
      <c r="I1215">
        <v>4.1615024172773802</v>
      </c>
      <c r="J1215">
        <v>4.6571343119436097</v>
      </c>
      <c r="K1215">
        <v>587.10078640663596</v>
      </c>
      <c r="L1215">
        <v>563.04957823495397</v>
      </c>
      <c r="M1215">
        <v>62.108047132043197</v>
      </c>
      <c r="N1215">
        <v>0.41538023005740599</v>
      </c>
      <c r="O1215">
        <v>23.744680851063801</v>
      </c>
      <c r="P1215">
        <v>45.962732919254599</v>
      </c>
      <c r="Q1215">
        <v>-5.8941791363049001E-2</v>
      </c>
    </row>
    <row r="1216" spans="1:17" hidden="1" x14ac:dyDescent="0.3">
      <c r="A1216" t="s">
        <v>2593</v>
      </c>
      <c r="B1216" t="s">
        <v>2594</v>
      </c>
      <c r="C1216" t="s">
        <v>3172</v>
      </c>
      <c r="D1216" t="s">
        <v>749</v>
      </c>
      <c r="E1216">
        <v>1811.539307365</v>
      </c>
      <c r="F1216">
        <v>728.4</v>
      </c>
      <c r="G1216">
        <v>0.90118176376401804</v>
      </c>
      <c r="H1216">
        <v>-6.4973465027456001</v>
      </c>
      <c r="I1216">
        <v>-27.813840770406301</v>
      </c>
      <c r="J1216">
        <v>4.1052093047042604</v>
      </c>
      <c r="K1216">
        <v>744.88632740738501</v>
      </c>
      <c r="L1216">
        <v>785.31514975341202</v>
      </c>
      <c r="M1216">
        <v>60.030833150029501</v>
      </c>
      <c r="N1216">
        <v>0.63185998510943098</v>
      </c>
      <c r="O1216">
        <v>78.473366282262404</v>
      </c>
      <c r="P1216">
        <v>33.504398826979397</v>
      </c>
      <c r="Q1216">
        <v>0.17174496463140401</v>
      </c>
    </row>
    <row r="1217" spans="1:17" hidden="1" x14ac:dyDescent="0.3">
      <c r="A1217" t="s">
        <v>2595</v>
      </c>
      <c r="B1217" t="s">
        <v>2596</v>
      </c>
      <c r="C1217" t="s">
        <v>3172</v>
      </c>
      <c r="D1217" t="s">
        <v>294</v>
      </c>
      <c r="E1217">
        <v>1799.88</v>
      </c>
      <c r="F1217">
        <v>1496.5</v>
      </c>
      <c r="G1217">
        <v>-33.2300902486393</v>
      </c>
      <c r="H1217">
        <v>1.44123637360551</v>
      </c>
      <c r="I1217">
        <v>0.46995884113588399</v>
      </c>
      <c r="J1217">
        <v>1.3693825030528499</v>
      </c>
      <c r="K1217">
        <v>1474.8892554306101</v>
      </c>
      <c r="L1217">
        <v>1445.5463563332501</v>
      </c>
      <c r="M1217">
        <v>61.128123242587698</v>
      </c>
      <c r="N1217">
        <v>0.60341059958651999</v>
      </c>
      <c r="O1217">
        <v>13.007016371533499</v>
      </c>
      <c r="P1217">
        <v>26.709284111595601</v>
      </c>
      <c r="Q1217">
        <v>0.172423968704183</v>
      </c>
    </row>
    <row r="1218" spans="1:17" hidden="1" x14ac:dyDescent="0.3">
      <c r="A1218" t="s">
        <v>2597</v>
      </c>
      <c r="B1218" t="s">
        <v>2598</v>
      </c>
      <c r="C1218" t="s">
        <v>3172</v>
      </c>
      <c r="D1218" t="s">
        <v>264</v>
      </c>
      <c r="E1218">
        <v>1793.3240000000001</v>
      </c>
      <c r="F1218">
        <v>3455.2</v>
      </c>
      <c r="G1218">
        <v>192.52779792227901</v>
      </c>
      <c r="H1218">
        <v>3.83760384102826</v>
      </c>
      <c r="I1218">
        <v>163.78301189368699</v>
      </c>
      <c r="J1218">
        <v>8.1684065977025195</v>
      </c>
      <c r="K1218">
        <v>2903.2808654719001</v>
      </c>
      <c r="L1218">
        <v>2038.2766091987701</v>
      </c>
      <c r="M1218">
        <v>67.081685212983501</v>
      </c>
      <c r="N1218">
        <v>0.90744183153048896</v>
      </c>
      <c r="O1218">
        <v>7.7795786061588297</v>
      </c>
      <c r="P1218">
        <v>235.26101300213401</v>
      </c>
      <c r="Q1218">
        <v>0.124572539320463</v>
      </c>
    </row>
    <row r="1219" spans="1:17" hidden="1" x14ac:dyDescent="0.3">
      <c r="A1219" t="s">
        <v>2599</v>
      </c>
      <c r="B1219" t="s">
        <v>2600</v>
      </c>
      <c r="C1219" t="s">
        <v>3172</v>
      </c>
      <c r="D1219" t="s">
        <v>91</v>
      </c>
      <c r="E1219">
        <v>1786.0450443</v>
      </c>
      <c r="F1219">
        <v>265.2</v>
      </c>
      <c r="G1219">
        <v>80.487899954470393</v>
      </c>
      <c r="H1219">
        <v>2.6862550212455698</v>
      </c>
      <c r="I1219">
        <v>124.945603900276</v>
      </c>
      <c r="J1219">
        <v>-2.1141517624741102</v>
      </c>
      <c r="K1219">
        <v>258.24933947414797</v>
      </c>
      <c r="L1219">
        <v>184.984884621741</v>
      </c>
      <c r="M1219">
        <v>44.9365466437674</v>
      </c>
      <c r="N1219">
        <v>0.18951469775523799</v>
      </c>
      <c r="O1219">
        <v>35.8823529411764</v>
      </c>
      <c r="P1219">
        <v>185.00806018269699</v>
      </c>
      <c r="Q1219">
        <v>0.116548320721081</v>
      </c>
    </row>
    <row r="1220" spans="1:17" hidden="1" x14ac:dyDescent="0.3">
      <c r="A1220" t="s">
        <v>2601</v>
      </c>
      <c r="B1220" t="s">
        <v>2602</v>
      </c>
      <c r="C1220" t="s">
        <v>3172</v>
      </c>
      <c r="D1220" t="s">
        <v>199</v>
      </c>
      <c r="E1220">
        <v>1780.7695839999999</v>
      </c>
      <c r="F1220">
        <v>411.5</v>
      </c>
      <c r="G1220">
        <v>-28.931365612032899</v>
      </c>
      <c r="H1220">
        <v>-4.3917382024962501</v>
      </c>
      <c r="I1220">
        <v>-9.9894192142305496</v>
      </c>
      <c r="J1220">
        <v>2.1419715618309798</v>
      </c>
      <c r="K1220">
        <v>421.08457004077098</v>
      </c>
      <c r="L1220">
        <v>422.73290474568802</v>
      </c>
      <c r="M1220">
        <v>55.109373104560802</v>
      </c>
      <c r="N1220">
        <v>0.31839266884258799</v>
      </c>
      <c r="O1220">
        <v>26.1239368165249</v>
      </c>
      <c r="P1220">
        <v>15.2015677491601</v>
      </c>
      <c r="Q1220">
        <v>-5.8234538350499996E-4</v>
      </c>
    </row>
    <row r="1221" spans="1:17" hidden="1" x14ac:dyDescent="0.3">
      <c r="A1221" t="s">
        <v>2603</v>
      </c>
      <c r="B1221" t="s">
        <v>2604</v>
      </c>
      <c r="C1221" t="s">
        <v>3172</v>
      </c>
      <c r="D1221" t="s">
        <v>91</v>
      </c>
      <c r="E1221">
        <v>1780.25325</v>
      </c>
      <c r="F1221">
        <v>190.8</v>
      </c>
      <c r="G1221">
        <v>-17.8948449066494</v>
      </c>
      <c r="H1221">
        <v>37.9027537811426</v>
      </c>
      <c r="I1221">
        <v>35.603661004229401</v>
      </c>
      <c r="J1221">
        <v>4.7767926604630002</v>
      </c>
      <c r="K1221">
        <v>150.03095915319199</v>
      </c>
      <c r="L1221">
        <v>148.519245357589</v>
      </c>
      <c r="M1221">
        <v>76.435047630200899</v>
      </c>
      <c r="N1221">
        <v>3.32302885815785</v>
      </c>
      <c r="O1221">
        <v>0.70754716981131704</v>
      </c>
      <c r="P1221">
        <v>68.179814896430102</v>
      </c>
      <c r="Q1221">
        <v>7.9853654858328002E-2</v>
      </c>
    </row>
    <row r="1222" spans="1:17" hidden="1" x14ac:dyDescent="0.3">
      <c r="A1222" t="s">
        <v>2605</v>
      </c>
      <c r="B1222" t="s">
        <v>2606</v>
      </c>
      <c r="C1222" t="s">
        <v>3172</v>
      </c>
      <c r="D1222" t="s">
        <v>122</v>
      </c>
      <c r="E1222">
        <v>1778.488131462</v>
      </c>
      <c r="F1222">
        <v>116.02</v>
      </c>
      <c r="G1222">
        <v>-37.984342747330501</v>
      </c>
      <c r="H1222">
        <v>-10.3631628614042</v>
      </c>
      <c r="I1222">
        <v>-25.899190748713899</v>
      </c>
      <c r="J1222">
        <v>-0.55415945996279503</v>
      </c>
      <c r="K1222">
        <v>123.48352639659601</v>
      </c>
      <c r="L1222">
        <v>136.12617239888499</v>
      </c>
      <c r="M1222">
        <v>46.167980419065898</v>
      </c>
      <c r="N1222">
        <v>0.32537325673754303</v>
      </c>
      <c r="O1222">
        <v>67.212549560420598</v>
      </c>
      <c r="P1222">
        <v>12.4333753270665</v>
      </c>
    </row>
    <row r="1223" spans="1:17" hidden="1" x14ac:dyDescent="0.3">
      <c r="A1223" t="s">
        <v>2607</v>
      </c>
      <c r="B1223" t="s">
        <v>2608</v>
      </c>
      <c r="C1223" t="s">
        <v>3172</v>
      </c>
      <c r="D1223" t="s">
        <v>21</v>
      </c>
      <c r="E1223">
        <v>1764.3650688</v>
      </c>
      <c r="F1223">
        <v>1534.8</v>
      </c>
      <c r="G1223">
        <v>197.34874156275799</v>
      </c>
      <c r="H1223">
        <v>-1.0742848520170999E-2</v>
      </c>
      <c r="I1223">
        <v>33.606010786035398</v>
      </c>
      <c r="J1223">
        <v>1.71797782396841</v>
      </c>
      <c r="K1223">
        <v>1498.2395955803599</v>
      </c>
      <c r="L1223">
        <v>1231.38022736077</v>
      </c>
      <c r="M1223">
        <v>53.5848507721891</v>
      </c>
      <c r="N1223">
        <v>0.77657263660053399</v>
      </c>
      <c r="O1223">
        <v>21.4490487359916</v>
      </c>
      <c r="P1223">
        <v>248.85782475281201</v>
      </c>
      <c r="Q1223">
        <v>0.13820899961034899</v>
      </c>
    </row>
    <row r="1224" spans="1:17" hidden="1" x14ac:dyDescent="0.3">
      <c r="A1224" t="s">
        <v>2609</v>
      </c>
      <c r="B1224" t="s">
        <v>2610</v>
      </c>
      <c r="C1224" t="s">
        <v>3172</v>
      </c>
      <c r="D1224" t="s">
        <v>57</v>
      </c>
      <c r="E1224">
        <v>1760.61166912</v>
      </c>
      <c r="F1224">
        <v>18.149999999999999</v>
      </c>
      <c r="G1224">
        <v>-19.172596649370998</v>
      </c>
      <c r="H1224">
        <v>-2.0344954003596301</v>
      </c>
      <c r="I1224">
        <v>-3.2877090207278301</v>
      </c>
      <c r="J1224">
        <v>2.4787908458254002E-2</v>
      </c>
      <c r="K1224">
        <v>18.4993135361713</v>
      </c>
      <c r="L1224">
        <v>18.497208188522499</v>
      </c>
      <c r="M1224">
        <v>55.007117452342797</v>
      </c>
      <c r="N1224">
        <v>0.390110075620758</v>
      </c>
      <c r="O1224">
        <v>54.545454545454497</v>
      </c>
      <c r="P1224">
        <v>24.315068493150601</v>
      </c>
      <c r="Q1224">
        <v>2.6897279932875998E-2</v>
      </c>
    </row>
    <row r="1225" spans="1:17" hidden="1" x14ac:dyDescent="0.3">
      <c r="A1225" t="s">
        <v>2611</v>
      </c>
      <c r="B1225" t="s">
        <v>2612</v>
      </c>
      <c r="C1225" t="s">
        <v>3172</v>
      </c>
      <c r="D1225" t="s">
        <v>264</v>
      </c>
      <c r="E1225">
        <v>1755.134400275</v>
      </c>
      <c r="F1225">
        <v>1701.65</v>
      </c>
      <c r="G1225">
        <v>242.672454963273</v>
      </c>
      <c r="H1225">
        <v>1.4753728510713</v>
      </c>
      <c r="I1225">
        <v>84.557073489310497</v>
      </c>
      <c r="J1225">
        <v>9.32883446232821</v>
      </c>
      <c r="K1225">
        <v>1428.22926386381</v>
      </c>
      <c r="L1225">
        <v>1115.32463025624</v>
      </c>
      <c r="M1225">
        <v>79.272374555184797</v>
      </c>
      <c r="N1225">
        <v>1.1798763730653301</v>
      </c>
      <c r="O1225">
        <v>0.90794229130548498</v>
      </c>
      <c r="P1225">
        <v>412.54518072289102</v>
      </c>
      <c r="Q1225">
        <v>0.26960851022544102</v>
      </c>
    </row>
    <row r="1226" spans="1:17" hidden="1" x14ac:dyDescent="0.3">
      <c r="A1226" t="s">
        <v>2613</v>
      </c>
      <c r="B1226" t="s">
        <v>2614</v>
      </c>
      <c r="C1226" t="s">
        <v>3172</v>
      </c>
      <c r="D1226" t="s">
        <v>46</v>
      </c>
      <c r="E1226">
        <v>1754.9515647999999</v>
      </c>
      <c r="F1226">
        <v>137.22</v>
      </c>
      <c r="G1226">
        <v>110.67292969791001</v>
      </c>
      <c r="H1226">
        <v>-3.75691126231037</v>
      </c>
      <c r="I1226">
        <v>22.523784850383802</v>
      </c>
      <c r="J1226">
        <v>5.0142042979351098</v>
      </c>
      <c r="K1226">
        <v>145.91826799800899</v>
      </c>
      <c r="L1226">
        <v>128.94166108610099</v>
      </c>
      <c r="M1226">
        <v>54.228543831399598</v>
      </c>
      <c r="N1226">
        <v>0.558521837437853</v>
      </c>
      <c r="O1226">
        <v>48.666375163970201</v>
      </c>
      <c r="P1226">
        <v>135.368782161235</v>
      </c>
      <c r="Q1226">
        <v>0.183500534718429</v>
      </c>
    </row>
    <row r="1227" spans="1:17" hidden="1" x14ac:dyDescent="0.3">
      <c r="A1227" t="s">
        <v>2615</v>
      </c>
      <c r="B1227" t="s">
        <v>2616</v>
      </c>
      <c r="C1227" t="s">
        <v>3172</v>
      </c>
      <c r="D1227" t="s">
        <v>528</v>
      </c>
      <c r="E1227">
        <v>1750.903237536</v>
      </c>
      <c r="F1227">
        <v>168.21</v>
      </c>
      <c r="G1227">
        <v>6.4109285187487499</v>
      </c>
      <c r="H1227">
        <v>-4.7189842690760999</v>
      </c>
      <c r="I1227">
        <v>-6.77543597672366</v>
      </c>
      <c r="J1227">
        <v>2.2860650027757701</v>
      </c>
      <c r="K1227">
        <v>179.35001508696499</v>
      </c>
      <c r="L1227">
        <v>163.47613604837301</v>
      </c>
      <c r="M1227">
        <v>59.0316806328821</v>
      </c>
      <c r="N1227">
        <v>0.33316327080804298</v>
      </c>
      <c r="O1227">
        <v>37.2629451281136</v>
      </c>
      <c r="P1227">
        <v>53.4762773722627</v>
      </c>
      <c r="Q1227">
        <v>0.10167110298025001</v>
      </c>
    </row>
    <row r="1228" spans="1:17" hidden="1" x14ac:dyDescent="0.3">
      <c r="A1228" t="s">
        <v>2617</v>
      </c>
      <c r="B1228" t="s">
        <v>2618</v>
      </c>
      <c r="C1228" t="s">
        <v>3172</v>
      </c>
      <c r="D1228" t="s">
        <v>264</v>
      </c>
      <c r="E1228">
        <v>1748.440204065</v>
      </c>
      <c r="F1228">
        <v>317.10000000000002</v>
      </c>
      <c r="G1228">
        <v>63.494058515903902</v>
      </c>
      <c r="H1228">
        <v>6.5485325109445602</v>
      </c>
      <c r="I1228">
        <v>52.336898153240298</v>
      </c>
      <c r="J1228">
        <v>11.2553943964695</v>
      </c>
      <c r="K1228">
        <v>306.49570374742598</v>
      </c>
      <c r="L1228">
        <v>268.29637151630999</v>
      </c>
      <c r="M1228">
        <v>64.997282109789595</v>
      </c>
      <c r="N1228">
        <v>1.5105201366558501</v>
      </c>
      <c r="O1228">
        <v>38.347524440239603</v>
      </c>
      <c r="P1228">
        <v>88.245770258236902</v>
      </c>
      <c r="Q1228">
        <v>0.15638654292460499</v>
      </c>
    </row>
    <row r="1229" spans="1:17" hidden="1" x14ac:dyDescent="0.3">
      <c r="A1229" t="s">
        <v>2619</v>
      </c>
      <c r="B1229" t="s">
        <v>2620</v>
      </c>
      <c r="C1229" t="s">
        <v>3172</v>
      </c>
      <c r="D1229" t="s">
        <v>46</v>
      </c>
      <c r="E1229">
        <v>1745.1224910000001</v>
      </c>
      <c r="F1229">
        <v>1867.4</v>
      </c>
      <c r="G1229">
        <v>71.8001753159147</v>
      </c>
      <c r="H1229">
        <v>12.2763018347325</v>
      </c>
      <c r="I1229">
        <v>53.237569979371898</v>
      </c>
      <c r="J1229">
        <v>6.1992427371186798</v>
      </c>
      <c r="K1229">
        <v>1595.9218192722401</v>
      </c>
      <c r="L1229">
        <v>1320.29133876521</v>
      </c>
      <c r="M1229">
        <v>55.257149573282398</v>
      </c>
      <c r="N1229">
        <v>1.19903902201968</v>
      </c>
      <c r="O1229">
        <v>1.7457427439220199</v>
      </c>
      <c r="P1229">
        <v>123.37320574162599</v>
      </c>
    </row>
    <row r="1230" spans="1:17" hidden="1" x14ac:dyDescent="0.3">
      <c r="A1230" t="s">
        <v>2621</v>
      </c>
      <c r="B1230" t="s">
        <v>2622</v>
      </c>
      <c r="C1230" t="s">
        <v>3172</v>
      </c>
      <c r="D1230" t="s">
        <v>199</v>
      </c>
      <c r="E1230">
        <v>1741.2186001799901</v>
      </c>
      <c r="F1230">
        <v>718.25</v>
      </c>
      <c r="G1230">
        <v>-17.149247686802799</v>
      </c>
      <c r="H1230">
        <v>-1.0609653163644099</v>
      </c>
      <c r="I1230">
        <v>16.342805115564001</v>
      </c>
      <c r="J1230">
        <v>2.7867817227429401</v>
      </c>
      <c r="K1230">
        <v>750.04803741711896</v>
      </c>
      <c r="L1230">
        <v>734.09554950712197</v>
      </c>
      <c r="M1230">
        <v>47.362205476192202</v>
      </c>
      <c r="N1230">
        <v>1.4351169116560101</v>
      </c>
      <c r="O1230">
        <v>27.386007657500802</v>
      </c>
      <c r="P1230">
        <v>31.067518248175102</v>
      </c>
      <c r="Q1230">
        <v>-1.2435975422928999E-2</v>
      </c>
    </row>
    <row r="1231" spans="1:17" hidden="1" x14ac:dyDescent="0.3">
      <c r="A1231" t="s">
        <v>2623</v>
      </c>
      <c r="B1231" t="s">
        <v>2624</v>
      </c>
      <c r="C1231" t="s">
        <v>3172</v>
      </c>
      <c r="D1231" t="s">
        <v>264</v>
      </c>
      <c r="E1231">
        <v>1740.76678425</v>
      </c>
      <c r="F1231">
        <v>280.45</v>
      </c>
      <c r="G1231">
        <v>21.125023657824499</v>
      </c>
      <c r="H1231">
        <v>11.476714195914001</v>
      </c>
      <c r="I1231">
        <v>29.155962382004901</v>
      </c>
      <c r="J1231">
        <v>-0.87627216221312798</v>
      </c>
      <c r="K1231">
        <v>276.65631082297</v>
      </c>
      <c r="L1231">
        <v>254.22119732475599</v>
      </c>
      <c r="M1231">
        <v>57.2177016890899</v>
      </c>
      <c r="N1231">
        <v>0.70678921655346505</v>
      </c>
      <c r="O1231">
        <v>33.107505794259197</v>
      </c>
      <c r="P1231">
        <v>88.095238095238003</v>
      </c>
      <c r="Q1231">
        <v>0.10826828466716699</v>
      </c>
    </row>
    <row r="1232" spans="1:17" hidden="1" x14ac:dyDescent="0.3">
      <c r="A1232" t="s">
        <v>2625</v>
      </c>
      <c r="B1232" t="s">
        <v>2626</v>
      </c>
      <c r="C1232" t="s">
        <v>3172</v>
      </c>
      <c r="D1232" t="s">
        <v>294</v>
      </c>
      <c r="E1232">
        <v>1732.9249424899999</v>
      </c>
      <c r="F1232">
        <v>51.18</v>
      </c>
      <c r="G1232">
        <v>-6.3605923477175699</v>
      </c>
      <c r="H1232">
        <v>-1.40744575015746</v>
      </c>
      <c r="I1232">
        <v>-33.625802592815198</v>
      </c>
      <c r="J1232">
        <v>5.8700017577454098</v>
      </c>
      <c r="K1232">
        <v>53.006778096974799</v>
      </c>
      <c r="L1232">
        <v>57.232557360883703</v>
      </c>
      <c r="M1232">
        <v>67.149215379675098</v>
      </c>
      <c r="N1232">
        <v>0.94299282845888099</v>
      </c>
      <c r="O1232">
        <v>87.377881985150395</v>
      </c>
      <c r="P1232">
        <v>23.922518159806302</v>
      </c>
      <c r="Q1232">
        <v>-3.3939628310200001E-3</v>
      </c>
    </row>
    <row r="1233" spans="1:17" hidden="1" x14ac:dyDescent="0.3">
      <c r="A1233" t="s">
        <v>2627</v>
      </c>
      <c r="B1233" t="s">
        <v>2628</v>
      </c>
      <c r="C1233" t="s">
        <v>3172</v>
      </c>
      <c r="D1233" t="s">
        <v>158</v>
      </c>
      <c r="E1233">
        <v>1730.7715421400001</v>
      </c>
      <c r="F1233">
        <v>356.7</v>
      </c>
      <c r="G1233">
        <v>-20.762286029757998</v>
      </c>
      <c r="H1233">
        <v>12.210445705046499</v>
      </c>
      <c r="I1233">
        <v>-4.5715338915092198</v>
      </c>
      <c r="J1233">
        <v>-4.6404693149384997</v>
      </c>
      <c r="O1233">
        <v>4.5696663863190299</v>
      </c>
      <c r="P1233">
        <v>15.8116883116883</v>
      </c>
    </row>
    <row r="1234" spans="1:17" hidden="1" x14ac:dyDescent="0.3">
      <c r="A1234" t="s">
        <v>2629</v>
      </c>
      <c r="B1234" t="s">
        <v>2630</v>
      </c>
      <c r="C1234" t="s">
        <v>3172</v>
      </c>
      <c r="D1234" t="s">
        <v>366</v>
      </c>
      <c r="E1234">
        <v>1727.4680387999999</v>
      </c>
      <c r="F1234">
        <v>352.7</v>
      </c>
      <c r="G1234">
        <v>41.163540906061797</v>
      </c>
      <c r="H1234">
        <v>10.6295499652723</v>
      </c>
      <c r="I1234">
        <v>48.599576735057902</v>
      </c>
      <c r="J1234">
        <v>8.5872879084582401</v>
      </c>
      <c r="K1234">
        <v>297.35982696037303</v>
      </c>
      <c r="L1234">
        <v>249.29443873523601</v>
      </c>
      <c r="M1234">
        <v>63.986606695006202</v>
      </c>
      <c r="N1234">
        <v>0.80282823298334705</v>
      </c>
      <c r="O1234">
        <v>8.2506379359228799</v>
      </c>
      <c r="P1234">
        <v>92.364330515407602</v>
      </c>
      <c r="Q1234">
        <v>0.14074434930434901</v>
      </c>
    </row>
    <row r="1235" spans="1:17" hidden="1" x14ac:dyDescent="0.3">
      <c r="A1235" t="s">
        <v>2631</v>
      </c>
      <c r="B1235" t="s">
        <v>2632</v>
      </c>
      <c r="C1235" t="s">
        <v>3172</v>
      </c>
      <c r="D1235" t="s">
        <v>445</v>
      </c>
      <c r="E1235">
        <v>1722.759</v>
      </c>
      <c r="F1235">
        <v>1137.75</v>
      </c>
      <c r="G1235">
        <v>-16.421204576000498</v>
      </c>
      <c r="H1235">
        <v>-1.9458557399872201</v>
      </c>
      <c r="I1235">
        <v>-17.572395721495099</v>
      </c>
      <c r="J1235">
        <v>3.1523301664352998</v>
      </c>
      <c r="K1235">
        <v>1175.5306812204301</v>
      </c>
      <c r="L1235">
        <v>1213.7656865743299</v>
      </c>
      <c r="M1235">
        <v>53.6843283639177</v>
      </c>
      <c r="N1235">
        <v>0.53027928204971397</v>
      </c>
      <c r="O1235">
        <v>41.067897165458099</v>
      </c>
      <c r="P1235">
        <v>11.2441945734539</v>
      </c>
      <c r="Q1235">
        <v>6.1092321980345997E-2</v>
      </c>
    </row>
    <row r="1236" spans="1:17" hidden="1" x14ac:dyDescent="0.3">
      <c r="A1236" t="s">
        <v>2633</v>
      </c>
      <c r="B1236" t="s">
        <v>2634</v>
      </c>
      <c r="C1236" t="s">
        <v>3172</v>
      </c>
      <c r="D1236" t="s">
        <v>51</v>
      </c>
      <c r="E1236">
        <v>1719.26</v>
      </c>
      <c r="F1236">
        <v>21.28</v>
      </c>
      <c r="G1236">
        <v>106.608495362762</v>
      </c>
      <c r="H1236">
        <v>4.5676728123938499</v>
      </c>
      <c r="I1236">
        <v>51.494899674924298</v>
      </c>
      <c r="J1236">
        <v>7.1280624676522004</v>
      </c>
      <c r="K1236">
        <v>20.284229528323099</v>
      </c>
      <c r="L1236">
        <v>16.553894155630001</v>
      </c>
      <c r="M1236">
        <v>26.246969455177101</v>
      </c>
      <c r="N1236">
        <v>0.28701709657637597</v>
      </c>
      <c r="O1236">
        <v>31.109022556390901</v>
      </c>
      <c r="P1236">
        <v>135.138121546961</v>
      </c>
    </row>
    <row r="1237" spans="1:17" hidden="1" x14ac:dyDescent="0.3">
      <c r="A1237" t="s">
        <v>2635</v>
      </c>
      <c r="B1237" t="s">
        <v>2636</v>
      </c>
      <c r="C1237" t="s">
        <v>3172</v>
      </c>
      <c r="D1237" t="s">
        <v>1736</v>
      </c>
      <c r="E1237">
        <v>1718.5578345599999</v>
      </c>
      <c r="F1237">
        <v>163.85</v>
      </c>
      <c r="G1237">
        <v>-55.633681757318101</v>
      </c>
      <c r="H1237">
        <v>-1.2594549825011401</v>
      </c>
      <c r="I1237">
        <v>-31.634352025755899</v>
      </c>
      <c r="J1237">
        <v>-1.4373059543576101</v>
      </c>
      <c r="K1237">
        <v>174.830386381474</v>
      </c>
      <c r="L1237">
        <v>201.90014905622201</v>
      </c>
      <c r="M1237">
        <v>46.368928520494798</v>
      </c>
      <c r="N1237">
        <v>0.32985274575241402</v>
      </c>
      <c r="O1237">
        <v>84.284406469331699</v>
      </c>
      <c r="P1237">
        <v>3.7025316455696098</v>
      </c>
      <c r="Q1237">
        <v>0.144651943900482</v>
      </c>
    </row>
    <row r="1238" spans="1:17" hidden="1" x14ac:dyDescent="0.3">
      <c r="A1238" t="s">
        <v>2637</v>
      </c>
      <c r="B1238" t="s">
        <v>2638</v>
      </c>
      <c r="C1238" t="s">
        <v>3172</v>
      </c>
      <c r="D1238" t="s">
        <v>75</v>
      </c>
      <c r="E1238">
        <v>1714.12419486</v>
      </c>
      <c r="F1238">
        <v>30.11</v>
      </c>
      <c r="G1238">
        <v>-39.034401538715599</v>
      </c>
      <c r="H1238">
        <v>-0.57698260268627999</v>
      </c>
      <c r="I1238">
        <v>-28.6377263197706</v>
      </c>
      <c r="J1238">
        <v>0.64999356821474497</v>
      </c>
      <c r="K1238">
        <v>31.973622357042402</v>
      </c>
      <c r="L1238">
        <v>34.921236580913899</v>
      </c>
      <c r="M1238">
        <v>55.702690610692599</v>
      </c>
      <c r="N1238">
        <v>0.52371458726422304</v>
      </c>
      <c r="O1238">
        <v>61.408170043174998</v>
      </c>
      <c r="P1238">
        <v>7.95984223736105</v>
      </c>
    </row>
    <row r="1239" spans="1:17" hidden="1" x14ac:dyDescent="0.3">
      <c r="A1239" t="s">
        <v>2639</v>
      </c>
      <c r="B1239" t="s">
        <v>2640</v>
      </c>
      <c r="C1239" t="s">
        <v>3172</v>
      </c>
      <c r="D1239" t="s">
        <v>749</v>
      </c>
      <c r="E1239">
        <v>1713.7250701769999</v>
      </c>
      <c r="F1239">
        <v>8.49</v>
      </c>
      <c r="G1239">
        <v>-75.191479285481904</v>
      </c>
      <c r="H1239">
        <v>-12.353785244726501</v>
      </c>
      <c r="I1239">
        <v>-43.695940019732099</v>
      </c>
      <c r="J1239">
        <v>2.4787908458254002E-2</v>
      </c>
      <c r="K1239">
        <v>10.2483953937574</v>
      </c>
      <c r="L1239">
        <v>15.4756808251012</v>
      </c>
      <c r="M1239">
        <v>51.306827621526203</v>
      </c>
      <c r="N1239">
        <v>0.79569068341867599</v>
      </c>
      <c r="O1239">
        <v>170.31802120141299</v>
      </c>
      <c r="P1239">
        <v>24.852941176470502</v>
      </c>
      <c r="Q1239">
        <v>-5.6156997431591998E-2</v>
      </c>
    </row>
    <row r="1240" spans="1:17" hidden="1" x14ac:dyDescent="0.3">
      <c r="A1240" t="s">
        <v>2641</v>
      </c>
      <c r="B1240" t="s">
        <v>2642</v>
      </c>
      <c r="C1240" t="s">
        <v>3172</v>
      </c>
      <c r="D1240" t="s">
        <v>237</v>
      </c>
      <c r="E1240">
        <v>1712.55222</v>
      </c>
      <c r="F1240">
        <v>949.65</v>
      </c>
      <c r="G1240">
        <v>75.167348631066702</v>
      </c>
      <c r="H1240">
        <v>4.6724573775845801</v>
      </c>
      <c r="I1240">
        <v>74.5599599158882</v>
      </c>
      <c r="J1240">
        <v>3.43635996086</v>
      </c>
      <c r="K1240">
        <v>906.07275396002206</v>
      </c>
      <c r="L1240">
        <v>734.71160738938602</v>
      </c>
      <c r="M1240">
        <v>60.574907941865398</v>
      </c>
      <c r="N1240">
        <v>0.53706344457774002</v>
      </c>
      <c r="O1240">
        <v>9.2402464065708596</v>
      </c>
      <c r="P1240">
        <v>138.60552763819001</v>
      </c>
      <c r="Q1240">
        <v>5.2925721416194997E-2</v>
      </c>
    </row>
    <row r="1241" spans="1:17" hidden="1" x14ac:dyDescent="0.3">
      <c r="A1241" t="s">
        <v>2643</v>
      </c>
      <c r="B1241" t="s">
        <v>2644</v>
      </c>
      <c r="C1241" t="s">
        <v>3172</v>
      </c>
      <c r="D1241" t="s">
        <v>660</v>
      </c>
      <c r="E1241">
        <v>1712.1882305920001</v>
      </c>
      <c r="F1241">
        <v>191.1</v>
      </c>
      <c r="G1241">
        <v>-2.7430764582192002</v>
      </c>
      <c r="H1241">
        <v>5.93061633407362</v>
      </c>
      <c r="I1241">
        <v>13.447675680029599</v>
      </c>
      <c r="J1241">
        <v>8.9286264521859895</v>
      </c>
      <c r="K1241">
        <v>187.48377311388001</v>
      </c>
      <c r="M1241">
        <v>70.311402334893401</v>
      </c>
      <c r="N1241">
        <v>0.62119013962384995</v>
      </c>
      <c r="O1241">
        <v>20.355834641548899</v>
      </c>
      <c r="P1241">
        <v>38.478260869565197</v>
      </c>
    </row>
    <row r="1242" spans="1:17" hidden="1" x14ac:dyDescent="0.3">
      <c r="A1242" t="s">
        <v>2645</v>
      </c>
      <c r="B1242" t="s">
        <v>2646</v>
      </c>
      <c r="C1242" t="s">
        <v>3172</v>
      </c>
      <c r="D1242" t="s">
        <v>2647</v>
      </c>
      <c r="E1242">
        <v>1706.5649636000001</v>
      </c>
      <c r="F1242">
        <v>613.5</v>
      </c>
      <c r="G1242">
        <v>-33.631580532197901</v>
      </c>
      <c r="H1242">
        <v>-1.6587116586505299</v>
      </c>
      <c r="I1242">
        <v>2.2349718770904001</v>
      </c>
      <c r="J1242">
        <v>4.6437059077777603</v>
      </c>
      <c r="K1242">
        <v>629.25645779355398</v>
      </c>
      <c r="L1242">
        <v>604.32002388851299</v>
      </c>
      <c r="M1242">
        <v>54.341209280967099</v>
      </c>
      <c r="N1242">
        <v>1.56758608927393</v>
      </c>
      <c r="O1242">
        <v>37.636511817440898</v>
      </c>
      <c r="P1242">
        <v>30.531914893617</v>
      </c>
      <c r="Q1242">
        <v>9.5077755278348997E-2</v>
      </c>
    </row>
    <row r="1243" spans="1:17" hidden="1" x14ac:dyDescent="0.3">
      <c r="A1243" t="s">
        <v>2648</v>
      </c>
      <c r="B1243" t="s">
        <v>2649</v>
      </c>
      <c r="C1243" t="s">
        <v>3172</v>
      </c>
      <c r="D1243" t="s">
        <v>111</v>
      </c>
      <c r="E1243">
        <v>1705.9439698000001</v>
      </c>
      <c r="F1243">
        <v>6.95</v>
      </c>
      <c r="G1243">
        <v>-86.298062408075893</v>
      </c>
      <c r="H1243">
        <v>-8.1481596535587499</v>
      </c>
      <c r="I1243">
        <v>-69.128329786831998</v>
      </c>
      <c r="J1243">
        <v>2.4787908458254002E-2</v>
      </c>
      <c r="K1243">
        <v>8.9369312028713299</v>
      </c>
      <c r="L1243">
        <v>13.180690065431699</v>
      </c>
      <c r="M1243">
        <v>14.126694847374701</v>
      </c>
      <c r="N1243">
        <v>0.51418054060180096</v>
      </c>
      <c r="O1243">
        <v>290.647482014388</v>
      </c>
      <c r="P1243">
        <v>14.309210526315701</v>
      </c>
      <c r="Q1243">
        <v>1.2905050895105E-2</v>
      </c>
    </row>
    <row r="1244" spans="1:17" hidden="1" x14ac:dyDescent="0.3">
      <c r="A1244" t="s">
        <v>2650</v>
      </c>
      <c r="B1244" t="s">
        <v>2651</v>
      </c>
      <c r="C1244" t="s">
        <v>3172</v>
      </c>
      <c r="D1244" t="s">
        <v>21</v>
      </c>
      <c r="E1244">
        <v>1704.1950764999999</v>
      </c>
      <c r="F1244">
        <v>1319.65</v>
      </c>
      <c r="G1244">
        <v>71.929343096535405</v>
      </c>
      <c r="H1244">
        <v>1.9337804317224601</v>
      </c>
      <c r="I1244">
        <v>5.9286492413482001</v>
      </c>
      <c r="J1244">
        <v>4.0201331373178304</v>
      </c>
      <c r="K1244">
        <v>1334.33969332681</v>
      </c>
      <c r="L1244">
        <v>1176.8955452760599</v>
      </c>
      <c r="M1244">
        <v>62.7592301392678</v>
      </c>
      <c r="N1244">
        <v>0.59944333610091305</v>
      </c>
      <c r="O1244">
        <v>31.618232106998001</v>
      </c>
      <c r="P1244">
        <v>122.556707985496</v>
      </c>
      <c r="Q1244">
        <v>0.17150383916870501</v>
      </c>
    </row>
    <row r="1245" spans="1:17" hidden="1" x14ac:dyDescent="0.3">
      <c r="A1245" t="s">
        <v>2652</v>
      </c>
      <c r="B1245" t="s">
        <v>2653</v>
      </c>
      <c r="C1245" t="s">
        <v>3172</v>
      </c>
      <c r="D1245" t="s">
        <v>590</v>
      </c>
      <c r="E1245">
        <v>1701.0937799999999</v>
      </c>
      <c r="F1245">
        <v>104.93</v>
      </c>
      <c r="G1245">
        <v>9.7694515669183097</v>
      </c>
      <c r="H1245">
        <v>-4.6409819768605303</v>
      </c>
      <c r="I1245">
        <v>20.188098914514601</v>
      </c>
      <c r="J1245">
        <v>2.6914545751249102</v>
      </c>
      <c r="K1245">
        <v>113.63759175562301</v>
      </c>
      <c r="L1245">
        <v>103.50597226641</v>
      </c>
      <c r="M1245">
        <v>54.219977380712301</v>
      </c>
      <c r="N1245">
        <v>0.43425230853517399</v>
      </c>
      <c r="O1245">
        <v>52.0442199561612</v>
      </c>
      <c r="P1245">
        <v>45.7361111111111</v>
      </c>
    </row>
    <row r="1246" spans="1:17" hidden="1" x14ac:dyDescent="0.3">
      <c r="A1246" t="s">
        <v>2654</v>
      </c>
      <c r="B1246" t="s">
        <v>2655</v>
      </c>
      <c r="C1246" t="s">
        <v>3172</v>
      </c>
      <c r="D1246" t="s">
        <v>590</v>
      </c>
      <c r="E1246">
        <v>1692.3029750000001</v>
      </c>
      <c r="F1246">
        <v>60.83</v>
      </c>
      <c r="G1246">
        <v>-1.18316210799456</v>
      </c>
      <c r="H1246">
        <v>0.89762995883125696</v>
      </c>
      <c r="I1246">
        <v>-4.2548861005683696</v>
      </c>
      <c r="J1246">
        <v>8.3323120476457202</v>
      </c>
      <c r="K1246">
        <v>58.824077406620802</v>
      </c>
      <c r="L1246">
        <v>57.7919395405712</v>
      </c>
      <c r="M1246">
        <v>29.188193916460101</v>
      </c>
      <c r="N1246">
        <v>0.487634991220877</v>
      </c>
      <c r="O1246">
        <v>28.226204175571201</v>
      </c>
      <c r="P1246">
        <v>35.328142380422598</v>
      </c>
      <c r="Q1246">
        <v>7.1071011628524999E-2</v>
      </c>
    </row>
    <row r="1247" spans="1:17" hidden="1" x14ac:dyDescent="0.3">
      <c r="A1247" t="s">
        <v>2656</v>
      </c>
      <c r="B1247" t="s">
        <v>2657</v>
      </c>
      <c r="C1247" t="s">
        <v>3172</v>
      </c>
      <c r="D1247" t="s">
        <v>475</v>
      </c>
      <c r="E1247">
        <v>1690.866955581</v>
      </c>
      <c r="F1247">
        <v>50.42</v>
      </c>
      <c r="G1247">
        <v>-63.648607142795299</v>
      </c>
      <c r="H1247">
        <v>-5.3243913794938802</v>
      </c>
      <c r="I1247">
        <v>-12.535436686584699</v>
      </c>
      <c r="J1247">
        <v>3.22141034512893</v>
      </c>
      <c r="K1247">
        <v>53.955345004111102</v>
      </c>
      <c r="L1247">
        <v>57.689506900275497</v>
      </c>
      <c r="M1247">
        <v>54.326787338268602</v>
      </c>
      <c r="N1247">
        <v>0.33003600458030202</v>
      </c>
      <c r="O1247">
        <v>67.695030788410094</v>
      </c>
      <c r="P1247">
        <v>33.595244596554998</v>
      </c>
    </row>
    <row r="1248" spans="1:17" hidden="1" x14ac:dyDescent="0.3">
      <c r="A1248" t="s">
        <v>2658</v>
      </c>
      <c r="B1248" t="s">
        <v>2659</v>
      </c>
      <c r="C1248" t="s">
        <v>3172</v>
      </c>
      <c r="D1248" t="s">
        <v>128</v>
      </c>
      <c r="E1248">
        <v>1688.92463148</v>
      </c>
      <c r="F1248">
        <v>58.02</v>
      </c>
      <c r="G1248">
        <v>-11.5964372586461</v>
      </c>
      <c r="H1248">
        <v>1.55617794889008</v>
      </c>
      <c r="I1248">
        <v>-3.5864746469562898</v>
      </c>
      <c r="J1248">
        <v>-0.77271555894812705</v>
      </c>
      <c r="K1248">
        <v>57.557592078060097</v>
      </c>
      <c r="L1248">
        <v>57.965046892821697</v>
      </c>
      <c r="M1248">
        <v>54.618545788975702</v>
      </c>
      <c r="N1248">
        <v>0.44869890672621598</v>
      </c>
      <c r="O1248">
        <v>48.741813167873097</v>
      </c>
      <c r="P1248">
        <v>26.543075245365301</v>
      </c>
      <c r="Q1248">
        <v>8.9461939017148995E-2</v>
      </c>
    </row>
    <row r="1249" spans="1:17" hidden="1" x14ac:dyDescent="0.3">
      <c r="A1249" t="s">
        <v>2660</v>
      </c>
      <c r="B1249" t="s">
        <v>2661</v>
      </c>
      <c r="C1249" t="s">
        <v>3172</v>
      </c>
      <c r="D1249" t="s">
        <v>467</v>
      </c>
      <c r="E1249">
        <v>1684.9985016000001</v>
      </c>
      <c r="F1249">
        <v>801.45</v>
      </c>
      <c r="G1249">
        <v>-13.5300295907258</v>
      </c>
      <c r="H1249">
        <v>3.7456499023455598</v>
      </c>
      <c r="I1249">
        <v>9.6244597014554003</v>
      </c>
      <c r="J1249">
        <v>3.42809579649896</v>
      </c>
      <c r="K1249">
        <v>784.30271059872803</v>
      </c>
      <c r="L1249">
        <v>723.195488013915</v>
      </c>
      <c r="M1249">
        <v>58.477895742781598</v>
      </c>
      <c r="N1249">
        <v>0.28890136936958399</v>
      </c>
      <c r="O1249">
        <v>15.9149042360721</v>
      </c>
      <c r="P1249">
        <v>41.849557522123803</v>
      </c>
      <c r="Q1249">
        <v>4.132394148403E-2</v>
      </c>
    </row>
    <row r="1250" spans="1:17" hidden="1" x14ac:dyDescent="0.3">
      <c r="A1250" t="s">
        <v>2662</v>
      </c>
      <c r="B1250" t="s">
        <v>2663</v>
      </c>
      <c r="C1250" t="s">
        <v>3172</v>
      </c>
      <c r="D1250" t="s">
        <v>189</v>
      </c>
      <c r="E1250">
        <v>1681.39377315</v>
      </c>
      <c r="F1250">
        <v>410.6</v>
      </c>
      <c r="G1250">
        <v>-37.649000650731701</v>
      </c>
      <c r="H1250">
        <v>-2.1513275875039901</v>
      </c>
      <c r="I1250">
        <v>-35.4511015705164</v>
      </c>
      <c r="J1250">
        <v>3.82706927727954</v>
      </c>
      <c r="K1250">
        <v>418.313422179567</v>
      </c>
      <c r="L1250">
        <v>463.148635621815</v>
      </c>
      <c r="M1250">
        <v>61.331441665333401</v>
      </c>
      <c r="N1250">
        <v>0.33041504157323398</v>
      </c>
      <c r="O1250">
        <v>56.1130053580126</v>
      </c>
      <c r="P1250">
        <v>12.988442487616901</v>
      </c>
    </row>
    <row r="1251" spans="1:17" hidden="1" x14ac:dyDescent="0.3">
      <c r="A1251" t="s">
        <v>2664</v>
      </c>
      <c r="B1251" t="s">
        <v>2665</v>
      </c>
      <c r="C1251" t="s">
        <v>3172</v>
      </c>
      <c r="D1251" t="s">
        <v>1994</v>
      </c>
      <c r="E1251">
        <v>1676.4865074659999</v>
      </c>
      <c r="F1251">
        <v>150.76</v>
      </c>
      <c r="G1251">
        <v>-40.940296907768897</v>
      </c>
      <c r="H1251">
        <v>-9.3876485084322301</v>
      </c>
      <c r="I1251">
        <v>-20.5214411479528</v>
      </c>
      <c r="J1251">
        <v>-0.60846099168840395</v>
      </c>
      <c r="K1251">
        <v>158.73866051425199</v>
      </c>
      <c r="L1251">
        <v>166.32993626712599</v>
      </c>
      <c r="M1251">
        <v>36.999551874584398</v>
      </c>
      <c r="N1251">
        <v>0.86206511936680397</v>
      </c>
      <c r="O1251">
        <v>44.468028654815598</v>
      </c>
      <c r="P1251">
        <v>4.22398893881783</v>
      </c>
      <c r="Q1251">
        <v>-9.7113163096573002E-2</v>
      </c>
    </row>
    <row r="1252" spans="1:17" hidden="1" x14ac:dyDescent="0.3">
      <c r="A1252" t="s">
        <v>2666</v>
      </c>
      <c r="B1252" t="s">
        <v>2667</v>
      </c>
      <c r="C1252" t="s">
        <v>3172</v>
      </c>
      <c r="D1252" t="s">
        <v>1049</v>
      </c>
      <c r="E1252">
        <v>1676.2339125000001</v>
      </c>
      <c r="F1252">
        <v>254.7</v>
      </c>
      <c r="G1252">
        <v>347.58302756634299</v>
      </c>
      <c r="H1252">
        <v>13.425473576516101</v>
      </c>
      <c r="I1252">
        <v>23.340846460305801</v>
      </c>
      <c r="J1252">
        <v>2.6934157714546898</v>
      </c>
      <c r="K1252">
        <v>218.85370427625901</v>
      </c>
      <c r="L1252">
        <v>180.293366734573</v>
      </c>
      <c r="M1252">
        <v>69.549978106142703</v>
      </c>
      <c r="N1252">
        <v>1.1411839022168599</v>
      </c>
      <c r="O1252">
        <v>1.66862976050254</v>
      </c>
      <c r="P1252">
        <v>399.41176470588198</v>
      </c>
      <c r="Q1252">
        <v>0.211072161985359</v>
      </c>
    </row>
    <row r="1253" spans="1:17" hidden="1" x14ac:dyDescent="0.3">
      <c r="A1253" t="s">
        <v>2668</v>
      </c>
      <c r="B1253" t="s">
        <v>2669</v>
      </c>
      <c r="C1253" t="s">
        <v>3172</v>
      </c>
      <c r="D1253" t="s">
        <v>2153</v>
      </c>
      <c r="E1253">
        <v>1670.1047315999999</v>
      </c>
      <c r="F1253">
        <v>1026.6500000000001</v>
      </c>
      <c r="G1253">
        <v>-40.329840465625402</v>
      </c>
      <c r="H1253">
        <v>4.9003965309197604</v>
      </c>
      <c r="I1253">
        <v>-22.722179202080898</v>
      </c>
      <c r="J1253">
        <v>-3.67857795854894</v>
      </c>
      <c r="K1253">
        <v>1066.07586837947</v>
      </c>
      <c r="L1253">
        <v>1110.8906658072001</v>
      </c>
      <c r="M1253">
        <v>48.916803729436097</v>
      </c>
      <c r="N1253">
        <v>1.72226100109328</v>
      </c>
      <c r="O1253">
        <v>41.3285929966395</v>
      </c>
      <c r="P1253">
        <v>10.4577976222497</v>
      </c>
      <c r="Q1253">
        <v>0.103287672340844</v>
      </c>
    </row>
    <row r="1254" spans="1:17" hidden="1" x14ac:dyDescent="0.3">
      <c r="A1254" t="s">
        <v>2670</v>
      </c>
      <c r="B1254" t="s">
        <v>2671</v>
      </c>
      <c r="C1254" t="s">
        <v>3172</v>
      </c>
      <c r="D1254" t="s">
        <v>396</v>
      </c>
      <c r="E1254">
        <v>1669.239834192</v>
      </c>
      <c r="F1254">
        <v>81.72</v>
      </c>
      <c r="G1254">
        <v>-6.1751853132157404</v>
      </c>
      <c r="H1254">
        <v>-0.70349614506545699</v>
      </c>
      <c r="I1254">
        <v>-1.2610058368866801</v>
      </c>
      <c r="J1254">
        <v>1.99020649285929</v>
      </c>
      <c r="K1254">
        <v>82.143668261874296</v>
      </c>
      <c r="L1254">
        <v>81.354925331066298</v>
      </c>
      <c r="M1254">
        <v>61.129121507369497</v>
      </c>
      <c r="N1254">
        <v>0.34805401344762299</v>
      </c>
      <c r="O1254">
        <v>31.546744982868301</v>
      </c>
      <c r="P1254">
        <v>26.894409937888099</v>
      </c>
      <c r="Q1254">
        <v>5.7730592045664997E-2</v>
      </c>
    </row>
    <row r="1255" spans="1:17" hidden="1" x14ac:dyDescent="0.3">
      <c r="A1255" t="s">
        <v>2672</v>
      </c>
      <c r="B1255" t="s">
        <v>2673</v>
      </c>
      <c r="C1255" t="s">
        <v>3172</v>
      </c>
      <c r="D1255" t="s">
        <v>294</v>
      </c>
      <c r="E1255">
        <v>1660.8381016149999</v>
      </c>
      <c r="F1255">
        <v>1095.6500000000001</v>
      </c>
      <c r="G1255">
        <v>-1.58911089029079</v>
      </c>
      <c r="H1255">
        <v>0.50570590714074604</v>
      </c>
      <c r="I1255">
        <v>27.786727016633499</v>
      </c>
      <c r="J1255">
        <v>3.5056825962494802</v>
      </c>
      <c r="K1255">
        <v>1119.76324251552</v>
      </c>
      <c r="L1255">
        <v>1060.71131871376</v>
      </c>
      <c r="M1255">
        <v>61.676020195699202</v>
      </c>
      <c r="N1255">
        <v>0.50114421079803495</v>
      </c>
      <c r="O1255">
        <v>22.4022269885455</v>
      </c>
      <c r="P1255">
        <v>41.137446863325998</v>
      </c>
      <c r="Q1255">
        <v>0.11702280167456</v>
      </c>
    </row>
    <row r="1256" spans="1:17" hidden="1" x14ac:dyDescent="0.3">
      <c r="A1256" t="s">
        <v>2674</v>
      </c>
      <c r="B1256" t="s">
        <v>2675</v>
      </c>
      <c r="C1256" t="s">
        <v>3172</v>
      </c>
      <c r="D1256" t="s">
        <v>46</v>
      </c>
      <c r="E1256">
        <v>1659.241672616</v>
      </c>
      <c r="F1256">
        <v>228.18</v>
      </c>
      <c r="G1256">
        <v>301.80882043387101</v>
      </c>
      <c r="H1256">
        <v>-5.2904012740612396</v>
      </c>
      <c r="I1256">
        <v>61.7149668140515</v>
      </c>
      <c r="J1256">
        <v>7.2716306179875296</v>
      </c>
      <c r="K1256">
        <v>234.55834192740099</v>
      </c>
      <c r="L1256">
        <v>181.15306320923901</v>
      </c>
      <c r="M1256">
        <v>58.858457763318</v>
      </c>
      <c r="N1256">
        <v>0.28288813470232899</v>
      </c>
      <c r="O1256">
        <v>32.746077657989197</v>
      </c>
      <c r="P1256">
        <v>334.21503330161698</v>
      </c>
      <c r="Q1256">
        <v>0.21160243443030299</v>
      </c>
    </row>
    <row r="1257" spans="1:17" hidden="1" x14ac:dyDescent="0.3">
      <c r="A1257" t="s">
        <v>2676</v>
      </c>
      <c r="B1257" t="s">
        <v>2677</v>
      </c>
      <c r="C1257" t="s">
        <v>3172</v>
      </c>
      <c r="D1257" t="s">
        <v>21</v>
      </c>
      <c r="E1257">
        <v>1657.5025908760001</v>
      </c>
      <c r="F1257">
        <v>161.04</v>
      </c>
      <c r="G1257">
        <v>400.72013448610397</v>
      </c>
      <c r="H1257">
        <v>10.3097894568941</v>
      </c>
      <c r="I1257">
        <v>153.13584199823799</v>
      </c>
      <c r="J1257">
        <v>11.7756272541257</v>
      </c>
      <c r="K1257">
        <v>143.037233835644</v>
      </c>
      <c r="L1257">
        <v>98.019190947550698</v>
      </c>
      <c r="M1257">
        <v>56.398395652519298</v>
      </c>
      <c r="N1257">
        <v>0.21330099053205001</v>
      </c>
      <c r="O1257">
        <v>12.1025832091405</v>
      </c>
      <c r="P1257">
        <v>441.310924369747</v>
      </c>
    </row>
    <row r="1258" spans="1:17" hidden="1" x14ac:dyDescent="0.3">
      <c r="A1258" t="s">
        <v>2678</v>
      </c>
      <c r="B1258" t="s">
        <v>2679</v>
      </c>
      <c r="C1258" t="s">
        <v>3172</v>
      </c>
      <c r="D1258" t="s">
        <v>46</v>
      </c>
      <c r="E1258">
        <v>1653.1417825999999</v>
      </c>
      <c r="F1258">
        <v>287.05</v>
      </c>
      <c r="G1258">
        <v>294.04958882041001</v>
      </c>
      <c r="H1258">
        <v>29.5982333559921</v>
      </c>
      <c r="I1258">
        <v>114.01427951988499</v>
      </c>
      <c r="J1258">
        <v>9.4587501726091894</v>
      </c>
      <c r="K1258">
        <v>230.662567626737</v>
      </c>
      <c r="L1258">
        <v>161.20896094383301</v>
      </c>
      <c r="M1258">
        <v>71.872825105028895</v>
      </c>
      <c r="N1258">
        <v>0.87214770729852698</v>
      </c>
      <c r="O1258">
        <v>7.2461243685768997</v>
      </c>
      <c r="P1258">
        <v>334.26626323751799</v>
      </c>
      <c r="Q1258">
        <v>0.15319221496072999</v>
      </c>
    </row>
    <row r="1259" spans="1:17" hidden="1" x14ac:dyDescent="0.3">
      <c r="A1259" t="s">
        <v>2680</v>
      </c>
      <c r="B1259" t="s">
        <v>2681</v>
      </c>
      <c r="C1259" t="s">
        <v>3172</v>
      </c>
      <c r="D1259" t="s">
        <v>405</v>
      </c>
      <c r="E1259">
        <v>1649.340725</v>
      </c>
      <c r="F1259">
        <v>1562.95</v>
      </c>
      <c r="G1259">
        <v>261.59925381447999</v>
      </c>
      <c r="H1259">
        <v>18.617713362314198</v>
      </c>
      <c r="I1259">
        <v>69.801898705213503</v>
      </c>
      <c r="J1259">
        <v>-0.62026985790888001</v>
      </c>
      <c r="K1259">
        <v>1405.16400105465</v>
      </c>
      <c r="L1259">
        <v>1010.85416719249</v>
      </c>
      <c r="M1259">
        <v>53.718252754035497</v>
      </c>
      <c r="N1259">
        <v>0.70020319578323498</v>
      </c>
      <c r="O1259">
        <v>9.7411945359736407</v>
      </c>
      <c r="P1259">
        <v>310.11545526108603</v>
      </c>
      <c r="Q1259">
        <v>0.16531272180529399</v>
      </c>
    </row>
    <row r="1260" spans="1:17" hidden="1" x14ac:dyDescent="0.3">
      <c r="A1260" t="s">
        <v>2682</v>
      </c>
      <c r="B1260" t="s">
        <v>2683</v>
      </c>
      <c r="C1260" t="s">
        <v>3172</v>
      </c>
      <c r="D1260" t="s">
        <v>475</v>
      </c>
      <c r="E1260">
        <v>1645.3249166200001</v>
      </c>
      <c r="F1260">
        <v>5172.1499999999996</v>
      </c>
      <c r="G1260">
        <v>-40.718745790163197</v>
      </c>
      <c r="H1260">
        <v>1.35427777658951</v>
      </c>
      <c r="I1260">
        <v>-13.324710008460899</v>
      </c>
      <c r="J1260">
        <v>-0.19390368032678901</v>
      </c>
      <c r="K1260">
        <v>5423.5568817351996</v>
      </c>
      <c r="L1260">
        <v>5649.9895597801496</v>
      </c>
      <c r="M1260">
        <v>61.400172506685998</v>
      </c>
      <c r="N1260">
        <v>0.78560306915496303</v>
      </c>
      <c r="O1260">
        <v>23.738677339210899</v>
      </c>
      <c r="P1260">
        <v>15.863575268817099</v>
      </c>
      <c r="Q1260">
        <v>-0.123168084280523</v>
      </c>
    </row>
    <row r="1261" spans="1:17" hidden="1" x14ac:dyDescent="0.3">
      <c r="A1261" t="s">
        <v>2684</v>
      </c>
      <c r="B1261" t="s">
        <v>2685</v>
      </c>
      <c r="C1261" t="s">
        <v>3172</v>
      </c>
      <c r="D1261" t="s">
        <v>21</v>
      </c>
      <c r="E1261">
        <v>1639.6435912500001</v>
      </c>
      <c r="F1261">
        <v>378.65</v>
      </c>
      <c r="G1261">
        <v>0.51909462662258199</v>
      </c>
      <c r="H1261">
        <v>51.807641338098797</v>
      </c>
      <c r="I1261">
        <v>16.709846764871401</v>
      </c>
      <c r="J1261">
        <v>33.0709105643122</v>
      </c>
      <c r="K1261">
        <v>299.89085882352902</v>
      </c>
      <c r="M1261">
        <v>91.658503858281506</v>
      </c>
      <c r="O1261">
        <v>9.3357982305559197</v>
      </c>
      <c r="P1261">
        <v>53.268569115563601</v>
      </c>
    </row>
    <row r="1262" spans="1:17" hidden="1" x14ac:dyDescent="0.3">
      <c r="A1262" t="s">
        <v>2686</v>
      </c>
      <c r="B1262" t="s">
        <v>2687</v>
      </c>
      <c r="C1262" t="s">
        <v>3172</v>
      </c>
      <c r="D1262" t="s">
        <v>24</v>
      </c>
      <c r="E1262">
        <v>1638.97277805</v>
      </c>
      <c r="F1262">
        <v>158.62</v>
      </c>
      <c r="G1262">
        <v>-28.6207464669586</v>
      </c>
      <c r="H1262">
        <v>-8.1686621436264701</v>
      </c>
      <c r="I1262">
        <v>-27.3280276536324</v>
      </c>
      <c r="J1262">
        <v>4.5936599258118198</v>
      </c>
      <c r="K1262">
        <v>167.821987515888</v>
      </c>
      <c r="L1262">
        <v>177.070126893593</v>
      </c>
      <c r="M1262">
        <v>53.126840156711999</v>
      </c>
      <c r="N1262">
        <v>1.8136790751001199</v>
      </c>
      <c r="O1262">
        <v>37.246248896734301</v>
      </c>
      <c r="P1262">
        <v>21.426931026563501</v>
      </c>
      <c r="Q1262">
        <v>-3.0292980689350002E-3</v>
      </c>
    </row>
    <row r="1263" spans="1:17" hidden="1" x14ac:dyDescent="0.3">
      <c r="A1263" t="s">
        <v>2688</v>
      </c>
      <c r="B1263" t="s">
        <v>2689</v>
      </c>
      <c r="C1263" t="s">
        <v>3172</v>
      </c>
      <c r="D1263" t="s">
        <v>72</v>
      </c>
      <c r="E1263">
        <v>1638.1661779200001</v>
      </c>
      <c r="F1263">
        <v>349.9</v>
      </c>
      <c r="G1263">
        <v>61.668994407514298</v>
      </c>
      <c r="H1263">
        <v>0.35273857144982501</v>
      </c>
      <c r="I1263">
        <v>5.8786852257579501</v>
      </c>
      <c r="J1263">
        <v>7.3407925813554504</v>
      </c>
      <c r="K1263">
        <v>358.42200961969201</v>
      </c>
      <c r="L1263">
        <v>315.223780844553</v>
      </c>
      <c r="M1263">
        <v>60.578947748962896</v>
      </c>
      <c r="N1263">
        <v>0.492845426314795</v>
      </c>
      <c r="O1263">
        <v>26.9362675050014</v>
      </c>
      <c r="P1263">
        <v>107.532621589561</v>
      </c>
      <c r="Q1263">
        <v>9.1525970784832003E-2</v>
      </c>
    </row>
    <row r="1264" spans="1:17" hidden="1" x14ac:dyDescent="0.3">
      <c r="A1264" t="s">
        <v>2690</v>
      </c>
      <c r="B1264" t="s">
        <v>2691</v>
      </c>
      <c r="C1264" t="s">
        <v>3172</v>
      </c>
      <c r="D1264" t="s">
        <v>366</v>
      </c>
      <c r="E1264">
        <v>1635.5400701850001</v>
      </c>
      <c r="F1264">
        <v>193.89</v>
      </c>
      <c r="G1264">
        <v>27.673499206616501</v>
      </c>
      <c r="H1264">
        <v>-3.11736216547484</v>
      </c>
      <c r="I1264">
        <v>-10.3080884233283</v>
      </c>
      <c r="J1264">
        <v>1.5969110851195101</v>
      </c>
      <c r="K1264">
        <v>192.45124243698299</v>
      </c>
      <c r="L1264">
        <v>190.24026753554199</v>
      </c>
      <c r="M1264">
        <v>58.821017235312802</v>
      </c>
      <c r="N1264">
        <v>0.76892851334965795</v>
      </c>
      <c r="O1264">
        <v>25.070916499045801</v>
      </c>
      <c r="P1264">
        <v>58.796068796068802</v>
      </c>
      <c r="Q1264">
        <v>7.3034100845335001E-2</v>
      </c>
    </row>
    <row r="1265" spans="1:17" hidden="1" x14ac:dyDescent="0.3">
      <c r="A1265" t="s">
        <v>2692</v>
      </c>
      <c r="B1265" t="s">
        <v>2693</v>
      </c>
      <c r="C1265" t="s">
        <v>3172</v>
      </c>
      <c r="D1265" t="s">
        <v>764</v>
      </c>
      <c r="E1265">
        <v>1632.9656299999999</v>
      </c>
      <c r="F1265">
        <v>259.05</v>
      </c>
      <c r="G1265">
        <v>82.130494842064707</v>
      </c>
      <c r="H1265">
        <v>-1.2568230667907001</v>
      </c>
      <c r="I1265">
        <v>-10.8609239210047</v>
      </c>
      <c r="J1265">
        <v>7.1618846826517899</v>
      </c>
      <c r="K1265">
        <v>271.74117868054299</v>
      </c>
      <c r="L1265">
        <v>265.51454587262202</v>
      </c>
      <c r="M1265">
        <v>63.859034142653499</v>
      </c>
      <c r="N1265">
        <v>1.15185767837538</v>
      </c>
      <c r="O1265">
        <v>71.781509361127107</v>
      </c>
      <c r="P1265">
        <v>134.64673913043401</v>
      </c>
      <c r="Q1265">
        <v>8.2488841250074996E-2</v>
      </c>
    </row>
    <row r="1266" spans="1:17" hidden="1" x14ac:dyDescent="0.3">
      <c r="A1266" t="s">
        <v>2694</v>
      </c>
      <c r="B1266" t="s">
        <v>2695</v>
      </c>
      <c r="C1266" t="s">
        <v>3172</v>
      </c>
      <c r="D1266" t="s">
        <v>405</v>
      </c>
      <c r="E1266">
        <v>1630.8647748000001</v>
      </c>
      <c r="F1266">
        <v>205.8</v>
      </c>
      <c r="G1266">
        <v>36.652638324601803</v>
      </c>
      <c r="H1266">
        <v>48.099695344296201</v>
      </c>
      <c r="I1266">
        <v>47.403990584015197</v>
      </c>
      <c r="J1266">
        <v>18.5558613547859</v>
      </c>
      <c r="K1266">
        <v>175.51247341115101</v>
      </c>
      <c r="L1266">
        <v>139.80289444113799</v>
      </c>
      <c r="M1266">
        <v>58.997316389070299</v>
      </c>
      <c r="N1266">
        <v>0.32189316129060203</v>
      </c>
      <c r="O1266">
        <v>35.276967930029102</v>
      </c>
      <c r="P1266">
        <v>110.968733982573</v>
      </c>
      <c r="Q1266">
        <v>4.7868792229965998E-2</v>
      </c>
    </row>
    <row r="1267" spans="1:17" hidden="1" x14ac:dyDescent="0.3">
      <c r="A1267" t="s">
        <v>2696</v>
      </c>
      <c r="B1267" t="s">
        <v>2697</v>
      </c>
      <c r="C1267" t="s">
        <v>3172</v>
      </c>
      <c r="D1267" t="s">
        <v>199</v>
      </c>
      <c r="E1267">
        <v>1630.22821759</v>
      </c>
      <c r="F1267">
        <v>895.2</v>
      </c>
      <c r="G1267">
        <v>94.931232914496803</v>
      </c>
      <c r="H1267">
        <v>2.0780407965222798</v>
      </c>
      <c r="I1267">
        <v>-22.506733448664601</v>
      </c>
      <c r="J1267">
        <v>16.5549892507401</v>
      </c>
      <c r="K1267">
        <v>851.09957679091303</v>
      </c>
      <c r="L1267">
        <v>813.45279411477395</v>
      </c>
      <c r="M1267">
        <v>72.968330107119996</v>
      </c>
      <c r="N1267">
        <v>0.74671998391471495</v>
      </c>
      <c r="O1267">
        <v>43.035075960679102</v>
      </c>
      <c r="P1267">
        <v>134.13103177716701</v>
      </c>
      <c r="Q1267">
        <v>0.12176470693013899</v>
      </c>
    </row>
    <row r="1268" spans="1:17" hidden="1" x14ac:dyDescent="0.3">
      <c r="A1268" t="s">
        <v>2698</v>
      </c>
      <c r="B1268" t="s">
        <v>2699</v>
      </c>
      <c r="C1268" t="s">
        <v>3172</v>
      </c>
      <c r="D1268" t="s">
        <v>396</v>
      </c>
      <c r="E1268">
        <v>1628.2508390999999</v>
      </c>
      <c r="F1268">
        <v>103.81</v>
      </c>
      <c r="G1268">
        <v>10.3854747975733</v>
      </c>
      <c r="H1268">
        <v>1.98160557965474</v>
      </c>
      <c r="I1268">
        <v>11.0228213790118</v>
      </c>
      <c r="J1268">
        <v>6.9206102246930401</v>
      </c>
      <c r="K1268">
        <v>100.36976663752201</v>
      </c>
      <c r="L1268">
        <v>99.4923607587437</v>
      </c>
      <c r="M1268">
        <v>67.154450600112497</v>
      </c>
      <c r="N1268">
        <v>0.57021359258564697</v>
      </c>
      <c r="O1268">
        <v>29.081976688180301</v>
      </c>
      <c r="P1268">
        <v>37.587806494367101</v>
      </c>
      <c r="Q1268">
        <v>0.11916068832056199</v>
      </c>
    </row>
    <row r="1269" spans="1:17" hidden="1" x14ac:dyDescent="0.3">
      <c r="A1269" t="s">
        <v>2700</v>
      </c>
      <c r="B1269" t="s">
        <v>2701</v>
      </c>
      <c r="C1269" t="s">
        <v>3172</v>
      </c>
      <c r="D1269" t="s">
        <v>21</v>
      </c>
      <c r="E1269">
        <v>1628.0735077449999</v>
      </c>
      <c r="F1269">
        <v>282.45</v>
      </c>
      <c r="G1269">
        <v>112.159493448625</v>
      </c>
      <c r="H1269">
        <v>13.046373813357</v>
      </c>
      <c r="I1269">
        <v>98.115236178216193</v>
      </c>
      <c r="J1269">
        <v>10.5610774669194</v>
      </c>
      <c r="K1269">
        <v>271.12000549378001</v>
      </c>
      <c r="L1269">
        <v>212.42443325354901</v>
      </c>
      <c r="M1269">
        <v>59.741112085948302</v>
      </c>
      <c r="N1269">
        <v>0.30610954543984797</v>
      </c>
      <c r="O1269">
        <v>13.2589838909541</v>
      </c>
      <c r="P1269">
        <v>145.608695652173</v>
      </c>
      <c r="Q1269">
        <v>9.0642828944593995E-2</v>
      </c>
    </row>
    <row r="1270" spans="1:17" hidden="1" x14ac:dyDescent="0.3">
      <c r="A1270" t="s">
        <v>2702</v>
      </c>
      <c r="B1270" t="s">
        <v>2703</v>
      </c>
      <c r="C1270" t="s">
        <v>3172</v>
      </c>
      <c r="D1270" t="s">
        <v>51</v>
      </c>
      <c r="E1270">
        <v>1626.81958837</v>
      </c>
      <c r="F1270">
        <v>599.04999999999995</v>
      </c>
      <c r="G1270">
        <v>11.948764324996599</v>
      </c>
      <c r="H1270">
        <v>1.7222685435626499</v>
      </c>
      <c r="I1270">
        <v>17.943448487589201</v>
      </c>
      <c r="J1270">
        <v>1.15908166570283</v>
      </c>
      <c r="K1270">
        <v>616.18816695190196</v>
      </c>
      <c r="L1270">
        <v>561.58912204770502</v>
      </c>
      <c r="M1270">
        <v>60.993160783185097</v>
      </c>
      <c r="N1270">
        <v>0.36898977037346697</v>
      </c>
      <c r="O1270">
        <v>21.033302729321399</v>
      </c>
      <c r="P1270">
        <v>49.762499999999903</v>
      </c>
      <c r="Q1270">
        <v>5.3970250230106001E-2</v>
      </c>
    </row>
    <row r="1271" spans="1:17" hidden="1" x14ac:dyDescent="0.3">
      <c r="A1271" t="s">
        <v>2704</v>
      </c>
      <c r="B1271" t="s">
        <v>2705</v>
      </c>
      <c r="C1271" t="s">
        <v>3172</v>
      </c>
      <c r="D1271" t="s">
        <v>117</v>
      </c>
      <c r="E1271">
        <v>1624.83951344</v>
      </c>
      <c r="F1271">
        <v>241.97</v>
      </c>
      <c r="G1271">
        <v>-33.3691870547568</v>
      </c>
      <c r="H1271">
        <v>-8.3205858808928301</v>
      </c>
      <c r="I1271">
        <v>-18.586854319873101</v>
      </c>
      <c r="J1271">
        <v>-0.29853772664567602</v>
      </c>
      <c r="K1271">
        <v>252.81723411413199</v>
      </c>
      <c r="L1271">
        <v>264.876635746484</v>
      </c>
      <c r="M1271">
        <v>47.940091403645098</v>
      </c>
      <c r="N1271">
        <v>0.56257284060173196</v>
      </c>
      <c r="O1271">
        <v>65.5577137661693</v>
      </c>
      <c r="P1271">
        <v>11.0208763477861</v>
      </c>
      <c r="Q1271">
        <v>0.13103098839611901</v>
      </c>
    </row>
    <row r="1272" spans="1:17" hidden="1" x14ac:dyDescent="0.3">
      <c r="A1272" t="s">
        <v>2706</v>
      </c>
      <c r="B1272" t="s">
        <v>2707</v>
      </c>
      <c r="C1272" t="s">
        <v>3172</v>
      </c>
      <c r="D1272" t="s">
        <v>117</v>
      </c>
      <c r="E1272">
        <v>1621.8312000000001</v>
      </c>
      <c r="F1272">
        <v>804.85</v>
      </c>
      <c r="G1272">
        <v>1.05213597507875</v>
      </c>
      <c r="H1272">
        <v>3.1977037300404598</v>
      </c>
      <c r="I1272">
        <v>15.070824747855401</v>
      </c>
      <c r="J1272">
        <v>3.6925542581574402</v>
      </c>
      <c r="K1272">
        <v>758.74088778860801</v>
      </c>
      <c r="L1272">
        <v>688.85106866953504</v>
      </c>
      <c r="M1272">
        <v>55.830503046038899</v>
      </c>
      <c r="N1272">
        <v>0.430776187649899</v>
      </c>
      <c r="O1272">
        <v>4.97608249984469</v>
      </c>
      <c r="P1272">
        <v>39.8523023457862</v>
      </c>
      <c r="Q1272">
        <v>0.115587807561627</v>
      </c>
    </row>
    <row r="1273" spans="1:17" hidden="1" x14ac:dyDescent="0.3">
      <c r="A1273" t="s">
        <v>2708</v>
      </c>
      <c r="B1273" t="s">
        <v>2709</v>
      </c>
      <c r="C1273" t="s">
        <v>3172</v>
      </c>
      <c r="D1273" t="s">
        <v>51</v>
      </c>
      <c r="E1273">
        <v>1614.0958767499999</v>
      </c>
      <c r="F1273">
        <v>598.29999999999995</v>
      </c>
      <c r="G1273">
        <v>28.2633703412261</v>
      </c>
      <c r="H1273">
        <v>41.246623918440001</v>
      </c>
      <c r="I1273">
        <v>74.209817983062905</v>
      </c>
      <c r="J1273">
        <v>14.894115203486001</v>
      </c>
      <c r="K1273">
        <v>462.903486958136</v>
      </c>
      <c r="L1273">
        <v>394.66315742975098</v>
      </c>
      <c r="M1273">
        <v>81.683084870150793</v>
      </c>
      <c r="N1273">
        <v>1.88815672766297</v>
      </c>
      <c r="O1273">
        <v>5.1061340464649998</v>
      </c>
      <c r="P1273">
        <v>118.67690058479501</v>
      </c>
      <c r="Q1273">
        <v>0.13846825778368299</v>
      </c>
    </row>
    <row r="1274" spans="1:17" hidden="1" x14ac:dyDescent="0.3">
      <c r="A1274" t="s">
        <v>2710</v>
      </c>
      <c r="B1274" t="s">
        <v>2711</v>
      </c>
      <c r="C1274" t="s">
        <v>3172</v>
      </c>
      <c r="D1274" t="s">
        <v>136</v>
      </c>
      <c r="E1274">
        <v>1612.3286432699999</v>
      </c>
      <c r="F1274">
        <v>123.43</v>
      </c>
      <c r="G1274">
        <v>-10.567327266838101</v>
      </c>
      <c r="H1274">
        <v>9.2176770352561501</v>
      </c>
      <c r="I1274">
        <v>25.439555127989902</v>
      </c>
      <c r="J1274">
        <v>8.8397173890224092</v>
      </c>
      <c r="K1274">
        <v>120.675474344607</v>
      </c>
      <c r="L1274">
        <v>116.214480948855</v>
      </c>
      <c r="M1274">
        <v>74.644406434707705</v>
      </c>
      <c r="N1274">
        <v>0.73727322389767802</v>
      </c>
      <c r="O1274">
        <v>22.296038240298099</v>
      </c>
      <c r="P1274">
        <v>44.362573099415201</v>
      </c>
      <c r="Q1274">
        <v>7.8233809192596995E-2</v>
      </c>
    </row>
    <row r="1275" spans="1:17" hidden="1" x14ac:dyDescent="0.3">
      <c r="A1275" t="s">
        <v>2712</v>
      </c>
      <c r="B1275" t="s">
        <v>2713</v>
      </c>
      <c r="C1275" t="s">
        <v>3172</v>
      </c>
      <c r="D1275" t="s">
        <v>46</v>
      </c>
      <c r="E1275">
        <v>1608.1773064910001</v>
      </c>
      <c r="F1275">
        <v>163.51</v>
      </c>
      <c r="G1275">
        <v>33.361179919469002</v>
      </c>
      <c r="H1275">
        <v>4.2284216315591099</v>
      </c>
      <c r="I1275">
        <v>18.5422967223213</v>
      </c>
      <c r="J1275">
        <v>3.3665788608686702</v>
      </c>
      <c r="K1275">
        <v>168.43946244451399</v>
      </c>
      <c r="L1275">
        <v>154.04836212294899</v>
      </c>
      <c r="M1275">
        <v>60.895344535886501</v>
      </c>
      <c r="N1275">
        <v>1.06051785983581</v>
      </c>
      <c r="O1275">
        <v>39.379854443153299</v>
      </c>
      <c r="P1275">
        <v>68.480164863472396</v>
      </c>
      <c r="Q1275">
        <v>0.14361839703955701</v>
      </c>
    </row>
    <row r="1276" spans="1:17" hidden="1" x14ac:dyDescent="0.3">
      <c r="A1276" t="s">
        <v>2714</v>
      </c>
      <c r="B1276" t="s">
        <v>2715</v>
      </c>
      <c r="C1276" t="s">
        <v>3172</v>
      </c>
      <c r="D1276" t="s">
        <v>199</v>
      </c>
      <c r="E1276">
        <v>1600.9181764799901</v>
      </c>
      <c r="F1276">
        <v>697.55</v>
      </c>
      <c r="G1276">
        <v>6.6200360908923397</v>
      </c>
      <c r="H1276">
        <v>-1.03314451562097</v>
      </c>
      <c r="I1276">
        <v>1.00899026288256</v>
      </c>
      <c r="J1276">
        <v>0.75066322869736901</v>
      </c>
      <c r="K1276">
        <v>729.92202100914699</v>
      </c>
      <c r="L1276">
        <v>705.08761018931204</v>
      </c>
      <c r="M1276">
        <v>53.433311757169598</v>
      </c>
      <c r="N1276">
        <v>0.387075629310484</v>
      </c>
      <c r="O1276">
        <v>24.292165436169402</v>
      </c>
      <c r="P1276">
        <v>47.7547129845371</v>
      </c>
      <c r="Q1276">
        <v>6.4498895750917995E-2</v>
      </c>
    </row>
    <row r="1277" spans="1:17" hidden="1" x14ac:dyDescent="0.3">
      <c r="A1277" t="s">
        <v>2716</v>
      </c>
      <c r="B1277" t="s">
        <v>2717</v>
      </c>
      <c r="C1277" t="s">
        <v>3172</v>
      </c>
      <c r="D1277" t="s">
        <v>199</v>
      </c>
      <c r="E1277">
        <v>1598.4432609999999</v>
      </c>
      <c r="F1277">
        <v>1735.75</v>
      </c>
      <c r="G1277">
        <v>83.890339929873804</v>
      </c>
      <c r="H1277">
        <v>17.5189466656646</v>
      </c>
      <c r="I1277">
        <v>58.361848338642801</v>
      </c>
      <c r="J1277">
        <v>8.7750579785221401</v>
      </c>
      <c r="K1277">
        <v>1617.28698559184</v>
      </c>
      <c r="L1277">
        <v>1268.20998492371</v>
      </c>
      <c r="M1277">
        <v>59.805736046192003</v>
      </c>
      <c r="N1277">
        <v>0.35243442600390801</v>
      </c>
      <c r="O1277">
        <v>12.1705314705458</v>
      </c>
      <c r="P1277">
        <v>128.388157894736</v>
      </c>
      <c r="Q1277">
        <v>0.143153278767535</v>
      </c>
    </row>
    <row r="1278" spans="1:17" hidden="1" x14ac:dyDescent="0.3">
      <c r="A1278" t="s">
        <v>2718</v>
      </c>
      <c r="B1278" t="s">
        <v>2719</v>
      </c>
      <c r="C1278" t="s">
        <v>3172</v>
      </c>
      <c r="D1278" t="s">
        <v>405</v>
      </c>
      <c r="E1278">
        <v>1593.6859449000001</v>
      </c>
      <c r="F1278">
        <v>509.1</v>
      </c>
      <c r="G1278">
        <v>-10.0982159973706</v>
      </c>
      <c r="H1278">
        <v>-1.1466100485706401</v>
      </c>
      <c r="I1278">
        <v>-11.283673799724699</v>
      </c>
      <c r="J1278">
        <v>-0.38488825229087198</v>
      </c>
      <c r="K1278">
        <v>520.39476217536298</v>
      </c>
      <c r="L1278">
        <v>512.93067046942599</v>
      </c>
      <c r="M1278">
        <v>47.258143437034398</v>
      </c>
      <c r="N1278">
        <v>0.30016964552520897</v>
      </c>
      <c r="O1278">
        <v>48.9785896680416</v>
      </c>
      <c r="P1278">
        <v>17.223117660603201</v>
      </c>
      <c r="Q1278">
        <v>1.3092896403917E-2</v>
      </c>
    </row>
    <row r="1279" spans="1:17" hidden="1" x14ac:dyDescent="0.3">
      <c r="A1279" t="s">
        <v>2720</v>
      </c>
      <c r="B1279" t="s">
        <v>2721</v>
      </c>
      <c r="C1279" t="s">
        <v>3172</v>
      </c>
      <c r="D1279" t="s">
        <v>199</v>
      </c>
      <c r="E1279">
        <v>1592.8575973100001</v>
      </c>
      <c r="F1279">
        <v>961.35</v>
      </c>
      <c r="G1279">
        <v>-5.2660742162284198</v>
      </c>
      <c r="H1279">
        <v>-11.5818379412179</v>
      </c>
      <c r="I1279">
        <v>-1.3550780335018699</v>
      </c>
      <c r="J1279">
        <v>3.6160504038303301</v>
      </c>
      <c r="K1279">
        <v>1047.7410283398001</v>
      </c>
      <c r="L1279">
        <v>942.87658095507504</v>
      </c>
      <c r="M1279">
        <v>49.248774744990897</v>
      </c>
      <c r="N1279">
        <v>0.337760143731892</v>
      </c>
      <c r="O1279">
        <v>59.047173245956202</v>
      </c>
      <c r="P1279">
        <v>52.353407290015802</v>
      </c>
      <c r="Q1279">
        <v>0.101523146950973</v>
      </c>
    </row>
    <row r="1280" spans="1:17" hidden="1" x14ac:dyDescent="0.3">
      <c r="A1280" t="s">
        <v>2722</v>
      </c>
      <c r="B1280" t="s">
        <v>2723</v>
      </c>
      <c r="C1280" t="s">
        <v>3172</v>
      </c>
      <c r="D1280" t="s">
        <v>128</v>
      </c>
      <c r="E1280">
        <v>1585.1685803129999</v>
      </c>
      <c r="F1280">
        <v>14.62</v>
      </c>
      <c r="G1280">
        <v>-12.821007247096</v>
      </c>
      <c r="H1280">
        <v>1.8643448822723601</v>
      </c>
      <c r="I1280">
        <v>-25.859537860406299</v>
      </c>
      <c r="J1280">
        <v>1.19397635412539</v>
      </c>
      <c r="K1280">
        <v>14.756853870484299</v>
      </c>
      <c r="L1280">
        <v>15.8601790353084</v>
      </c>
      <c r="M1280">
        <v>59.644287918024197</v>
      </c>
      <c r="N1280">
        <v>0.74609171168913702</v>
      </c>
      <c r="O1280">
        <v>80.267759590596498</v>
      </c>
      <c r="P1280">
        <v>14.2218699410444</v>
      </c>
      <c r="Q1280">
        <v>4.3601390116052997E-2</v>
      </c>
    </row>
    <row r="1281" spans="1:17" hidden="1" x14ac:dyDescent="0.3">
      <c r="A1281" t="s">
        <v>2724</v>
      </c>
      <c r="B1281" t="s">
        <v>2725</v>
      </c>
      <c r="C1281" t="s">
        <v>3172</v>
      </c>
      <c r="D1281" t="s">
        <v>136</v>
      </c>
      <c r="E1281">
        <v>1583.0699609200001</v>
      </c>
      <c r="F1281">
        <v>53.55</v>
      </c>
      <c r="G1281">
        <v>-0.73751912999118796</v>
      </c>
      <c r="H1281">
        <v>-2.9048266195280501</v>
      </c>
      <c r="I1281">
        <v>-9.88631579468891</v>
      </c>
      <c r="J1281">
        <v>1.6893738427070999</v>
      </c>
      <c r="K1281">
        <v>52.386837399905801</v>
      </c>
      <c r="L1281">
        <v>54.225572565658098</v>
      </c>
      <c r="M1281">
        <v>52.515768407919801</v>
      </c>
      <c r="N1281">
        <v>0.739844985830724</v>
      </c>
      <c r="O1281">
        <v>46.087768440709603</v>
      </c>
      <c r="P1281">
        <v>32.878411910669897</v>
      </c>
      <c r="Q1281">
        <v>0.131793906689009</v>
      </c>
    </row>
    <row r="1282" spans="1:17" hidden="1" x14ac:dyDescent="0.3">
      <c r="A1282" t="s">
        <v>2726</v>
      </c>
      <c r="B1282" t="s">
        <v>2727</v>
      </c>
      <c r="C1282" t="s">
        <v>3172</v>
      </c>
      <c r="D1282" t="s">
        <v>294</v>
      </c>
      <c r="E1282">
        <v>1579.8993</v>
      </c>
      <c r="F1282">
        <v>294.39999999999998</v>
      </c>
      <c r="G1282">
        <v>64.446453993469504</v>
      </c>
      <c r="H1282">
        <v>-3.3923199503506201</v>
      </c>
      <c r="I1282">
        <v>37.780613960638597</v>
      </c>
      <c r="J1282">
        <v>2.4908791538343298</v>
      </c>
      <c r="K1282">
        <v>298.35957150796003</v>
      </c>
      <c r="L1282">
        <v>254.99174681711</v>
      </c>
      <c r="M1282">
        <v>46.004513411498003</v>
      </c>
      <c r="N1282">
        <v>0.21504803919379101</v>
      </c>
      <c r="O1282">
        <v>22.265625</v>
      </c>
      <c r="P1282">
        <v>97.583892617449607</v>
      </c>
    </row>
    <row r="1283" spans="1:17" hidden="1" x14ac:dyDescent="0.3">
      <c r="A1283" t="s">
        <v>2728</v>
      </c>
      <c r="B1283" t="s">
        <v>2729</v>
      </c>
      <c r="C1283" t="s">
        <v>3172</v>
      </c>
      <c r="D1283" t="s">
        <v>173</v>
      </c>
      <c r="E1283">
        <v>1578.9717478499999</v>
      </c>
      <c r="F1283">
        <v>841.05</v>
      </c>
      <c r="G1283">
        <v>15.830463326149101</v>
      </c>
      <c r="H1283">
        <v>31.7358960611421</v>
      </c>
      <c r="I1283">
        <v>32.021215464397997</v>
      </c>
      <c r="J1283">
        <v>21.554039196727398</v>
      </c>
      <c r="O1283">
        <v>0.101064146007967</v>
      </c>
      <c r="P1283">
        <v>55.318559556786703</v>
      </c>
    </row>
    <row r="1284" spans="1:17" hidden="1" x14ac:dyDescent="0.3">
      <c r="A1284" t="s">
        <v>2730</v>
      </c>
      <c r="B1284" t="s">
        <v>2731</v>
      </c>
      <c r="C1284" t="s">
        <v>3172</v>
      </c>
      <c r="D1284" t="s">
        <v>21</v>
      </c>
      <c r="E1284">
        <v>1573.70198398</v>
      </c>
      <c r="F1284">
        <v>427.3</v>
      </c>
      <c r="G1284">
        <v>36.3670951431587</v>
      </c>
      <c r="H1284">
        <v>11.3641197944533</v>
      </c>
      <c r="I1284">
        <v>9.5009753446288396</v>
      </c>
      <c r="J1284">
        <v>7.9433111420674196</v>
      </c>
      <c r="K1284">
        <v>398.04425627359302</v>
      </c>
      <c r="L1284">
        <v>361.690512108787</v>
      </c>
      <c r="M1284">
        <v>66.197727385412804</v>
      </c>
      <c r="N1284">
        <v>0.85094328809238495</v>
      </c>
      <c r="O1284">
        <v>6.4825649426632301</v>
      </c>
      <c r="P1284">
        <v>64.030710172744705</v>
      </c>
      <c r="Q1284">
        <v>1.1095050041436001E-2</v>
      </c>
    </row>
    <row r="1285" spans="1:17" hidden="1" x14ac:dyDescent="0.3">
      <c r="A1285" t="s">
        <v>2732</v>
      </c>
      <c r="B1285" t="s">
        <v>2733</v>
      </c>
      <c r="C1285" t="s">
        <v>3172</v>
      </c>
      <c r="D1285" t="s">
        <v>2235</v>
      </c>
      <c r="E1285">
        <v>1572.85723504</v>
      </c>
      <c r="F1285">
        <v>299.3</v>
      </c>
      <c r="G1285">
        <v>11.690568133622399</v>
      </c>
      <c r="H1285">
        <v>4.36177263898223</v>
      </c>
      <c r="I1285">
        <v>27.8813202718712</v>
      </c>
      <c r="J1285">
        <v>6.1149218914058698</v>
      </c>
      <c r="K1285">
        <v>308.378355311348</v>
      </c>
      <c r="M1285">
        <v>59.665238943439299</v>
      </c>
      <c r="N1285">
        <v>0.103282671647503</v>
      </c>
      <c r="O1285">
        <v>39.2415636485131</v>
      </c>
      <c r="P1285">
        <v>43.2057416267942</v>
      </c>
    </row>
    <row r="1286" spans="1:17" hidden="1" x14ac:dyDescent="0.3">
      <c r="A1286" t="s">
        <v>2734</v>
      </c>
      <c r="B1286" t="s">
        <v>2735</v>
      </c>
      <c r="C1286" t="s">
        <v>3172</v>
      </c>
      <c r="D1286" t="s">
        <v>136</v>
      </c>
      <c r="E1286">
        <v>1569.4304568299999</v>
      </c>
      <c r="F1286">
        <v>366.6</v>
      </c>
      <c r="G1286">
        <v>74.543277971458096</v>
      </c>
      <c r="H1286">
        <v>-3.7016193291558399</v>
      </c>
      <c r="I1286">
        <v>-1.1080005740869301</v>
      </c>
      <c r="J1286">
        <v>9.4365526143406093</v>
      </c>
      <c r="K1286">
        <v>357.752525803097</v>
      </c>
      <c r="L1286">
        <v>332.18656249747698</v>
      </c>
      <c r="M1286">
        <v>67.012984144373803</v>
      </c>
      <c r="N1286">
        <v>0.71686430807767099</v>
      </c>
      <c r="O1286">
        <v>18.644298963447799</v>
      </c>
      <c r="P1286">
        <v>107.8231292517</v>
      </c>
      <c r="Q1286">
        <v>8.4285368408309996E-2</v>
      </c>
    </row>
    <row r="1287" spans="1:17" hidden="1" x14ac:dyDescent="0.3">
      <c r="A1287" t="s">
        <v>2736</v>
      </c>
      <c r="B1287" t="s">
        <v>2737</v>
      </c>
      <c r="C1287" t="s">
        <v>3172</v>
      </c>
      <c r="D1287" t="s">
        <v>264</v>
      </c>
      <c r="E1287">
        <v>1567.6573737000001</v>
      </c>
      <c r="F1287">
        <v>445.1</v>
      </c>
      <c r="G1287">
        <v>-21.4124089083877</v>
      </c>
      <c r="H1287">
        <v>11.4685112404843</v>
      </c>
      <c r="I1287">
        <v>4.2640914661581997</v>
      </c>
      <c r="J1287">
        <v>2.7401866252318601</v>
      </c>
      <c r="K1287">
        <v>430.50904294619102</v>
      </c>
      <c r="L1287">
        <v>413.92824622337997</v>
      </c>
      <c r="M1287">
        <v>60.070361624939302</v>
      </c>
      <c r="N1287">
        <v>0.42767414541236198</v>
      </c>
      <c r="O1287">
        <v>12.4241743428442</v>
      </c>
      <c r="P1287">
        <v>53.139514880440402</v>
      </c>
      <c r="Q1287">
        <v>6.2346173398753001E-2</v>
      </c>
    </row>
    <row r="1288" spans="1:17" hidden="1" x14ac:dyDescent="0.3">
      <c r="A1288" t="s">
        <v>2738</v>
      </c>
      <c r="B1288" t="s">
        <v>2739</v>
      </c>
      <c r="C1288" t="s">
        <v>3172</v>
      </c>
      <c r="D1288" t="s">
        <v>67</v>
      </c>
      <c r="E1288">
        <v>1560.38666448</v>
      </c>
      <c r="F1288">
        <v>286.5</v>
      </c>
      <c r="G1288">
        <v>73.300001026654698</v>
      </c>
      <c r="H1288">
        <v>-1.8327555419179899</v>
      </c>
      <c r="I1288">
        <v>83.776778869555201</v>
      </c>
      <c r="J1288">
        <v>12.0858868967542</v>
      </c>
      <c r="K1288">
        <v>276.887052727872</v>
      </c>
      <c r="L1288">
        <v>222.157926481537</v>
      </c>
      <c r="M1288">
        <v>60.271454903758098</v>
      </c>
      <c r="N1288">
        <v>0.20326784990925501</v>
      </c>
      <c r="O1288">
        <v>29.703315881326301</v>
      </c>
      <c r="P1288">
        <v>101.760563380281</v>
      </c>
      <c r="Q1288">
        <v>8.3092876095196E-2</v>
      </c>
    </row>
    <row r="1289" spans="1:17" hidden="1" x14ac:dyDescent="0.3">
      <c r="A1289" t="s">
        <v>2740</v>
      </c>
      <c r="B1289" t="s">
        <v>2741</v>
      </c>
      <c r="C1289" t="s">
        <v>3172</v>
      </c>
      <c r="D1289" t="s">
        <v>2742</v>
      </c>
      <c r="E1289">
        <v>1559.484375</v>
      </c>
      <c r="F1289">
        <v>19.34</v>
      </c>
      <c r="G1289">
        <v>92.607518323192295</v>
      </c>
      <c r="H1289">
        <v>8.1890346836355796</v>
      </c>
      <c r="I1289">
        <v>45.353292674128703</v>
      </c>
      <c r="J1289">
        <v>7.9674244225233402</v>
      </c>
      <c r="K1289">
        <v>16.767862734660401</v>
      </c>
      <c r="L1289">
        <v>15.0394360956005</v>
      </c>
      <c r="M1289">
        <v>74.988906616444197</v>
      </c>
      <c r="N1289">
        <v>0.719592006608062</v>
      </c>
      <c r="O1289">
        <v>2.3784901758014501</v>
      </c>
      <c r="P1289">
        <v>153.80577427821501</v>
      </c>
      <c r="Q1289">
        <v>0.24236136013873399</v>
      </c>
    </row>
    <row r="1290" spans="1:17" hidden="1" x14ac:dyDescent="0.3">
      <c r="A1290" t="s">
        <v>2743</v>
      </c>
      <c r="B1290" t="s">
        <v>2744</v>
      </c>
      <c r="C1290" t="s">
        <v>3172</v>
      </c>
      <c r="D1290" t="s">
        <v>21</v>
      </c>
      <c r="E1290">
        <v>1556.4266147339999</v>
      </c>
      <c r="F1290">
        <v>157.93</v>
      </c>
      <c r="G1290">
        <v>64.555196068730595</v>
      </c>
      <c r="H1290">
        <v>15.9660184904701</v>
      </c>
      <c r="I1290">
        <v>52.647960899414102</v>
      </c>
      <c r="J1290">
        <v>13.5855554990766</v>
      </c>
      <c r="K1290">
        <v>143.994367498732</v>
      </c>
      <c r="L1290">
        <v>125.75175300335501</v>
      </c>
      <c r="M1290">
        <v>73.514556445080899</v>
      </c>
      <c r="N1290">
        <v>1.1456061170735501</v>
      </c>
      <c r="O1290">
        <v>16.697270942822701</v>
      </c>
      <c r="P1290">
        <v>94.734895191122106</v>
      </c>
      <c r="Q1290">
        <v>0.11313972739198799</v>
      </c>
    </row>
    <row r="1291" spans="1:17" hidden="1" x14ac:dyDescent="0.3">
      <c r="A1291" t="s">
        <v>2745</v>
      </c>
      <c r="B1291" t="s">
        <v>2746</v>
      </c>
      <c r="C1291" t="s">
        <v>3172</v>
      </c>
      <c r="D1291" t="s">
        <v>475</v>
      </c>
      <c r="E1291">
        <v>1555.2742013699999</v>
      </c>
      <c r="F1291">
        <v>450.8</v>
      </c>
      <c r="G1291">
        <v>37.462420917970398</v>
      </c>
      <c r="H1291">
        <v>-5.0843324334815296</v>
      </c>
      <c r="I1291">
        <v>34.469844172228399</v>
      </c>
      <c r="J1291">
        <v>0.95671199074033597</v>
      </c>
      <c r="K1291">
        <v>450.29541700078698</v>
      </c>
      <c r="L1291">
        <v>399.51798597514102</v>
      </c>
      <c r="M1291">
        <v>48.8670994996329</v>
      </c>
      <c r="N1291">
        <v>0.22517197201324601</v>
      </c>
      <c r="O1291">
        <v>23.935226264418802</v>
      </c>
      <c r="P1291">
        <v>63.096960926193901</v>
      </c>
      <c r="Q1291">
        <v>5.5011350014497001E-2</v>
      </c>
    </row>
    <row r="1292" spans="1:17" hidden="1" x14ac:dyDescent="0.3">
      <c r="A1292" t="s">
        <v>2747</v>
      </c>
      <c r="B1292" t="s">
        <v>2748</v>
      </c>
      <c r="C1292" t="s">
        <v>3172</v>
      </c>
      <c r="D1292" t="s">
        <v>264</v>
      </c>
      <c r="E1292">
        <v>1548.43</v>
      </c>
      <c r="F1292">
        <v>1171.25</v>
      </c>
      <c r="G1292">
        <v>46.401949012097297</v>
      </c>
      <c r="H1292">
        <v>6.8785427163591102</v>
      </c>
      <c r="I1292">
        <v>-14.602270212031399</v>
      </c>
      <c r="J1292">
        <v>1.04679715318917</v>
      </c>
      <c r="K1292">
        <v>1194.3388551451999</v>
      </c>
      <c r="L1292">
        <v>1101.64433492953</v>
      </c>
      <c r="M1292">
        <v>57.223510415765297</v>
      </c>
      <c r="N1292">
        <v>0.49427476848611801</v>
      </c>
      <c r="O1292">
        <v>34.036286019210202</v>
      </c>
      <c r="P1292">
        <v>86.045588118497307</v>
      </c>
      <c r="Q1292">
        <v>6.9928617408862997E-2</v>
      </c>
    </row>
    <row r="1293" spans="1:17" hidden="1" x14ac:dyDescent="0.3">
      <c r="A1293" t="s">
        <v>2749</v>
      </c>
      <c r="B1293" t="s">
        <v>2750</v>
      </c>
      <c r="C1293" t="s">
        <v>3172</v>
      </c>
      <c r="D1293" t="s">
        <v>51</v>
      </c>
      <c r="E1293">
        <v>1543.739712975</v>
      </c>
      <c r="F1293">
        <v>320.35000000000002</v>
      </c>
      <c r="G1293">
        <v>12.205856938384899</v>
      </c>
      <c r="H1293">
        <v>4.0089346089657996</v>
      </c>
      <c r="I1293">
        <v>25.954500934105798</v>
      </c>
      <c r="J1293">
        <v>10.6958359887072</v>
      </c>
      <c r="K1293">
        <v>302.32111598152699</v>
      </c>
      <c r="L1293">
        <v>274.36162180573598</v>
      </c>
      <c r="M1293">
        <v>71.926748159339397</v>
      </c>
      <c r="N1293">
        <v>0.51369449288061897</v>
      </c>
      <c r="O1293">
        <v>15.4050257530825</v>
      </c>
      <c r="P1293">
        <v>61.752082807371799</v>
      </c>
      <c r="Q1293">
        <v>3.7505886414839998E-2</v>
      </c>
    </row>
    <row r="1294" spans="1:17" hidden="1" x14ac:dyDescent="0.3">
      <c r="A1294" t="s">
        <v>2751</v>
      </c>
      <c r="B1294" t="s">
        <v>2752</v>
      </c>
      <c r="C1294" t="s">
        <v>3172</v>
      </c>
      <c r="D1294" t="s">
        <v>515</v>
      </c>
      <c r="E1294">
        <v>1538.6063481599999</v>
      </c>
      <c r="F1294">
        <v>127.75</v>
      </c>
      <c r="G1294">
        <v>148.08404129444099</v>
      </c>
      <c r="H1294">
        <v>38.355664122992202</v>
      </c>
      <c r="I1294">
        <v>72.763659930185597</v>
      </c>
      <c r="J1294">
        <v>-0.12695715982703901</v>
      </c>
      <c r="K1294">
        <v>116.93701464536301</v>
      </c>
      <c r="L1294">
        <v>90.956221017401205</v>
      </c>
      <c r="M1294">
        <v>52.896218940081198</v>
      </c>
      <c r="N1294">
        <v>0.469842752688437</v>
      </c>
      <c r="O1294">
        <v>30.0900195694716</v>
      </c>
      <c r="P1294">
        <v>194.23369262771899</v>
      </c>
      <c r="Q1294">
        <v>0.129106263464494</v>
      </c>
    </row>
    <row r="1295" spans="1:17" hidden="1" x14ac:dyDescent="0.3">
      <c r="A1295" t="s">
        <v>2753</v>
      </c>
      <c r="B1295" t="s">
        <v>2754</v>
      </c>
      <c r="C1295" t="s">
        <v>3172</v>
      </c>
      <c r="D1295" t="s">
        <v>294</v>
      </c>
      <c r="E1295">
        <v>1538.11</v>
      </c>
      <c r="F1295">
        <v>551.85</v>
      </c>
      <c r="G1295">
        <v>15.0660824486673</v>
      </c>
      <c r="H1295">
        <v>5.48744268067371</v>
      </c>
      <c r="I1295">
        <v>41.149136963059902</v>
      </c>
      <c r="J1295">
        <v>3.3091016339484498</v>
      </c>
      <c r="K1295">
        <v>520.60611666131797</v>
      </c>
      <c r="L1295">
        <v>466.39461305113298</v>
      </c>
      <c r="M1295">
        <v>53.885105263477598</v>
      </c>
      <c r="N1295">
        <v>0.84435113285302599</v>
      </c>
      <c r="O1295">
        <v>3.9865905590287198</v>
      </c>
      <c r="P1295">
        <v>68.144424131627005</v>
      </c>
      <c r="Q1295">
        <v>2.2232158911785E-2</v>
      </c>
    </row>
    <row r="1296" spans="1:17" hidden="1" x14ac:dyDescent="0.3">
      <c r="A1296" t="s">
        <v>2755</v>
      </c>
      <c r="B1296" t="s">
        <v>2756</v>
      </c>
      <c r="C1296" t="s">
        <v>3172</v>
      </c>
      <c r="D1296" t="s">
        <v>199</v>
      </c>
      <c r="E1296">
        <v>1530.9215999999999</v>
      </c>
      <c r="F1296">
        <v>1220.2</v>
      </c>
      <c r="G1296">
        <v>23.162372317045001</v>
      </c>
      <c r="H1296">
        <v>-2.8684038387666901</v>
      </c>
      <c r="I1296">
        <v>13.259194655465199</v>
      </c>
      <c r="J1296">
        <v>-0.68676988048646204</v>
      </c>
      <c r="K1296">
        <v>1269.97152103551</v>
      </c>
      <c r="L1296">
        <v>1155.9787960521701</v>
      </c>
      <c r="M1296">
        <v>45.433520086288503</v>
      </c>
      <c r="N1296">
        <v>0.56769794465308099</v>
      </c>
      <c r="O1296">
        <v>22.9306671037534</v>
      </c>
      <c r="P1296">
        <v>50.178461538461498</v>
      </c>
      <c r="Q1296">
        <v>4.1829158429757998E-2</v>
      </c>
    </row>
    <row r="1297" spans="1:17" hidden="1" x14ac:dyDescent="0.3">
      <c r="A1297" t="s">
        <v>2757</v>
      </c>
      <c r="B1297" t="s">
        <v>2758</v>
      </c>
      <c r="C1297" t="s">
        <v>3172</v>
      </c>
      <c r="D1297" t="s">
        <v>291</v>
      </c>
      <c r="E1297">
        <v>1528.1652239699999</v>
      </c>
      <c r="F1297">
        <v>835.8</v>
      </c>
      <c r="G1297">
        <v>-48.436728375733203</v>
      </c>
      <c r="H1297">
        <v>-9.5720920455652898</v>
      </c>
      <c r="I1297">
        <v>-5.2179030932417501</v>
      </c>
      <c r="J1297">
        <v>3.9902422327496998</v>
      </c>
      <c r="K1297">
        <v>905.93278979462502</v>
      </c>
      <c r="L1297">
        <v>926.95100792101005</v>
      </c>
      <c r="M1297">
        <v>49.771402377879497</v>
      </c>
      <c r="N1297">
        <v>0.67837642261989906</v>
      </c>
      <c r="O1297">
        <v>49.557310361330401</v>
      </c>
      <c r="P1297">
        <v>23.840568973181199</v>
      </c>
      <c r="Q1297">
        <v>-1.7781361357614999E-2</v>
      </c>
    </row>
    <row r="1298" spans="1:17" hidden="1" x14ac:dyDescent="0.3">
      <c r="A1298" t="s">
        <v>2759</v>
      </c>
      <c r="B1298" t="s">
        <v>2760</v>
      </c>
      <c r="C1298" t="s">
        <v>3172</v>
      </c>
      <c r="D1298" t="s">
        <v>2742</v>
      </c>
      <c r="E1298">
        <v>1524.1757411999999</v>
      </c>
      <c r="F1298">
        <v>1474.25</v>
      </c>
      <c r="G1298">
        <v>461.83687083088603</v>
      </c>
      <c r="H1298">
        <v>6.0571767201085702</v>
      </c>
      <c r="I1298">
        <v>79.789171339781603</v>
      </c>
      <c r="J1298">
        <v>11.723481221294501</v>
      </c>
      <c r="K1298">
        <v>1407.3227837014899</v>
      </c>
      <c r="L1298">
        <v>1061.3715017269601</v>
      </c>
      <c r="M1298">
        <v>68.9502077769111</v>
      </c>
      <c r="N1298">
        <v>1.0367848021864701</v>
      </c>
      <c r="O1298">
        <v>22.736984907580101</v>
      </c>
      <c r="P1298">
        <v>515.81035923141098</v>
      </c>
    </row>
    <row r="1299" spans="1:17" hidden="1" x14ac:dyDescent="0.3">
      <c r="A1299" t="s">
        <v>2761</v>
      </c>
      <c r="B1299" t="s">
        <v>2762</v>
      </c>
      <c r="C1299" t="s">
        <v>3172</v>
      </c>
      <c r="D1299" t="s">
        <v>749</v>
      </c>
      <c r="E1299">
        <v>1523.9123999999999</v>
      </c>
      <c r="F1299">
        <v>17.68</v>
      </c>
      <c r="G1299">
        <v>-24.794736486491601</v>
      </c>
      <c r="H1299">
        <v>-29.193830967018901</v>
      </c>
      <c r="I1299">
        <v>-62.894007129332302</v>
      </c>
      <c r="J1299">
        <v>7.4121752958456399</v>
      </c>
      <c r="K1299">
        <v>24.264134162482399</v>
      </c>
      <c r="L1299">
        <v>29.463527688552102</v>
      </c>
      <c r="M1299">
        <v>48.425328951022003</v>
      </c>
      <c r="N1299">
        <v>0.60719068991343295</v>
      </c>
      <c r="O1299">
        <v>155.938914027149</v>
      </c>
      <c r="P1299">
        <v>23.377529658059998</v>
      </c>
      <c r="Q1299">
        <v>0.112896714302856</v>
      </c>
    </row>
    <row r="1300" spans="1:17" hidden="1" x14ac:dyDescent="0.3">
      <c r="A1300" t="s">
        <v>2763</v>
      </c>
      <c r="B1300" t="s">
        <v>2764</v>
      </c>
      <c r="C1300" t="s">
        <v>3172</v>
      </c>
      <c r="D1300" t="s">
        <v>2765</v>
      </c>
      <c r="E1300">
        <v>1523.508504782</v>
      </c>
      <c r="F1300">
        <v>131.61000000000001</v>
      </c>
      <c r="G1300">
        <v>205.816452910859</v>
      </c>
      <c r="H1300">
        <v>6.9835641528638304</v>
      </c>
      <c r="I1300">
        <v>110.84489967492399</v>
      </c>
      <c r="J1300">
        <v>-0.47196409765562097</v>
      </c>
      <c r="K1300">
        <v>119.396796556388</v>
      </c>
      <c r="L1300">
        <v>85.337183227568204</v>
      </c>
      <c r="N1300">
        <v>0.598321482459229</v>
      </c>
      <c r="O1300">
        <v>8.6543575716130796</v>
      </c>
      <c r="P1300">
        <v>232.09689629068799</v>
      </c>
    </row>
    <row r="1301" spans="1:17" hidden="1" x14ac:dyDescent="0.3">
      <c r="A1301" t="s">
        <v>2766</v>
      </c>
      <c r="B1301" t="s">
        <v>2767</v>
      </c>
      <c r="C1301" t="s">
        <v>3172</v>
      </c>
      <c r="D1301" t="s">
        <v>264</v>
      </c>
      <c r="E1301">
        <v>1522.940165775</v>
      </c>
      <c r="F1301">
        <v>2599</v>
      </c>
      <c r="G1301">
        <v>50.456622517300197</v>
      </c>
      <c r="H1301">
        <v>-7.47004059360862</v>
      </c>
      <c r="I1301">
        <v>17.065620776506599</v>
      </c>
      <c r="J1301">
        <v>1.4144424908965001</v>
      </c>
      <c r="K1301">
        <v>2777.17394372328</v>
      </c>
      <c r="L1301">
        <v>2353.4823008379599</v>
      </c>
      <c r="M1301">
        <v>44.620249409651898</v>
      </c>
      <c r="N1301">
        <v>0.72155743603171396</v>
      </c>
      <c r="O1301">
        <v>34.628703347441302</v>
      </c>
      <c r="P1301">
        <v>104.887662593614</v>
      </c>
      <c r="Q1301">
        <v>0.16828895094207499</v>
      </c>
    </row>
    <row r="1302" spans="1:17" hidden="1" x14ac:dyDescent="0.3">
      <c r="A1302" t="s">
        <v>2768</v>
      </c>
      <c r="B1302" t="s">
        <v>2769</v>
      </c>
      <c r="C1302" t="s">
        <v>3172</v>
      </c>
      <c r="D1302" t="s">
        <v>141</v>
      </c>
      <c r="E1302">
        <v>1521.1580197440001</v>
      </c>
      <c r="F1302">
        <v>159.63999999999999</v>
      </c>
      <c r="G1302">
        <v>26.765248105935399</v>
      </c>
      <c r="H1302">
        <v>5.7260056168329196</v>
      </c>
      <c r="I1302">
        <v>-10.2046077142382</v>
      </c>
      <c r="J1302">
        <v>13.165283776226801</v>
      </c>
      <c r="K1302">
        <v>159.95030171181401</v>
      </c>
      <c r="L1302">
        <v>164.164609571564</v>
      </c>
      <c r="M1302">
        <v>71.019013006354896</v>
      </c>
      <c r="N1302">
        <v>0.69191817713781001</v>
      </c>
      <c r="O1302">
        <v>67.595840641443203</v>
      </c>
      <c r="P1302">
        <v>58.059405940593997</v>
      </c>
      <c r="Q1302">
        <v>8.9332013086941997E-2</v>
      </c>
    </row>
    <row r="1303" spans="1:17" hidden="1" x14ac:dyDescent="0.3">
      <c r="A1303" t="s">
        <v>2770</v>
      </c>
      <c r="B1303" t="s">
        <v>2771</v>
      </c>
      <c r="C1303" t="s">
        <v>3172</v>
      </c>
      <c r="D1303" t="s">
        <v>515</v>
      </c>
      <c r="E1303">
        <v>1517.4170999999999</v>
      </c>
      <c r="F1303">
        <v>143.66</v>
      </c>
      <c r="G1303">
        <v>34.484202938337503</v>
      </c>
      <c r="H1303">
        <v>-0.72935677291922296</v>
      </c>
      <c r="I1303">
        <v>-14.8850286404878</v>
      </c>
      <c r="J1303">
        <v>0.56589092614816106</v>
      </c>
      <c r="K1303">
        <v>151.018610494478</v>
      </c>
      <c r="L1303">
        <v>142.210693980542</v>
      </c>
      <c r="M1303">
        <v>47.010312478061202</v>
      </c>
      <c r="N1303">
        <v>0.99529894862686996</v>
      </c>
      <c r="O1303">
        <v>27.384101350410599</v>
      </c>
      <c r="P1303">
        <v>63.25</v>
      </c>
      <c r="Q1303">
        <v>6.156458354325E-2</v>
      </c>
    </row>
    <row r="1304" spans="1:17" hidden="1" x14ac:dyDescent="0.3">
      <c r="A1304" t="s">
        <v>2772</v>
      </c>
      <c r="B1304" t="s">
        <v>2773</v>
      </c>
      <c r="C1304" t="s">
        <v>3172</v>
      </c>
      <c r="D1304" t="s">
        <v>54</v>
      </c>
      <c r="E1304">
        <v>1515.4106667900001</v>
      </c>
      <c r="F1304">
        <v>1434.7</v>
      </c>
      <c r="G1304">
        <v>-58.366680017647198</v>
      </c>
      <c r="H1304">
        <v>-8.6227116525009997</v>
      </c>
      <c r="I1304">
        <v>-37.694182798793598</v>
      </c>
      <c r="J1304">
        <v>-0.48829749099078401</v>
      </c>
      <c r="K1304">
        <v>1597.26736868583</v>
      </c>
      <c r="L1304">
        <v>1860.93955754373</v>
      </c>
      <c r="M1304">
        <v>32.718170788743002</v>
      </c>
      <c r="N1304">
        <v>0.78898970442132299</v>
      </c>
      <c r="O1304">
        <v>86.798633860737397</v>
      </c>
      <c r="P1304">
        <v>1.3206214689265501</v>
      </c>
      <c r="Q1304">
        <v>3.8277741518123999E-2</v>
      </c>
    </row>
    <row r="1305" spans="1:17" hidden="1" x14ac:dyDescent="0.3">
      <c r="A1305" t="s">
        <v>2774</v>
      </c>
      <c r="B1305" t="s">
        <v>2775</v>
      </c>
      <c r="C1305" t="s">
        <v>3172</v>
      </c>
      <c r="D1305" t="s">
        <v>43</v>
      </c>
      <c r="E1305">
        <v>1514.2325000000001</v>
      </c>
      <c r="F1305">
        <v>43.85</v>
      </c>
      <c r="G1305">
        <v>-34.673269831421401</v>
      </c>
      <c r="H1305">
        <v>6.0119589173110102</v>
      </c>
      <c r="I1305">
        <v>-16.518525959646599</v>
      </c>
      <c r="J1305">
        <v>0.33617580881412701</v>
      </c>
      <c r="K1305">
        <v>43.176446515279899</v>
      </c>
      <c r="L1305">
        <v>44.670127317199302</v>
      </c>
      <c r="M1305">
        <v>65.762160072057796</v>
      </c>
      <c r="N1305">
        <v>0.54346769113010696</v>
      </c>
      <c r="O1305">
        <v>81.049030786773002</v>
      </c>
      <c r="P1305">
        <v>21.132596685082799</v>
      </c>
      <c r="Q1305">
        <v>0.13576225325159999</v>
      </c>
    </row>
    <row r="1306" spans="1:17" hidden="1" x14ac:dyDescent="0.3">
      <c r="A1306" t="s">
        <v>2776</v>
      </c>
      <c r="B1306" t="s">
        <v>2777</v>
      </c>
      <c r="C1306" t="s">
        <v>3172</v>
      </c>
      <c r="D1306" t="s">
        <v>746</v>
      </c>
      <c r="E1306">
        <v>1502.0466694199999</v>
      </c>
      <c r="F1306">
        <v>263.54000000000002</v>
      </c>
      <c r="G1306">
        <v>1.3094069198932801</v>
      </c>
      <c r="H1306">
        <v>-0.31821532989514101</v>
      </c>
      <c r="I1306">
        <v>1.02939676553117</v>
      </c>
      <c r="J1306">
        <v>0.79422177109168601</v>
      </c>
      <c r="K1306">
        <v>269.05614446534099</v>
      </c>
      <c r="L1306">
        <v>254.96792276462199</v>
      </c>
      <c r="M1306">
        <v>57.335343564974302</v>
      </c>
      <c r="N1306">
        <v>1.6214089419604401</v>
      </c>
      <c r="O1306">
        <v>9.1598998254534401</v>
      </c>
      <c r="P1306">
        <v>27.105237773704999</v>
      </c>
      <c r="Q1306">
        <v>2.5420345253382999E-2</v>
      </c>
    </row>
    <row r="1307" spans="1:17" hidden="1" x14ac:dyDescent="0.3">
      <c r="A1307" t="s">
        <v>2778</v>
      </c>
      <c r="B1307" t="s">
        <v>2779</v>
      </c>
      <c r="C1307" t="s">
        <v>3172</v>
      </c>
      <c r="D1307" t="s">
        <v>46</v>
      </c>
      <c r="E1307">
        <v>1492.19625</v>
      </c>
      <c r="F1307">
        <v>373.4</v>
      </c>
      <c r="G1307">
        <v>-0.24992678427103199</v>
      </c>
      <c r="H1307">
        <v>0.690297021717451</v>
      </c>
      <c r="I1307">
        <v>-3.3516224315245502</v>
      </c>
      <c r="J1307">
        <v>4.4704595914625402</v>
      </c>
      <c r="K1307">
        <v>381.45929459525303</v>
      </c>
      <c r="L1307">
        <v>364.88813820062001</v>
      </c>
      <c r="M1307">
        <v>62.937029498684801</v>
      </c>
      <c r="N1307">
        <v>0.40271064081091201</v>
      </c>
      <c r="O1307">
        <v>33.221746116764798</v>
      </c>
      <c r="P1307">
        <v>62.242016076471799</v>
      </c>
      <c r="Q1307">
        <v>7.5124633307002003E-2</v>
      </c>
    </row>
    <row r="1308" spans="1:17" hidden="1" x14ac:dyDescent="0.3">
      <c r="A1308" t="s">
        <v>2780</v>
      </c>
      <c r="B1308" t="s">
        <v>2781</v>
      </c>
      <c r="C1308" t="s">
        <v>3172</v>
      </c>
      <c r="D1308" t="s">
        <v>51</v>
      </c>
      <c r="E1308">
        <v>1490.35194</v>
      </c>
      <c r="F1308">
        <v>2480</v>
      </c>
      <c r="G1308">
        <v>52.426445841336502</v>
      </c>
      <c r="H1308">
        <v>-0.50737045937150604</v>
      </c>
      <c r="I1308">
        <v>27.996764191319699</v>
      </c>
      <c r="J1308">
        <v>-4.5553647632974696</v>
      </c>
      <c r="K1308">
        <v>2515.34756485246</v>
      </c>
      <c r="L1308">
        <v>2079.76776238607</v>
      </c>
      <c r="M1308">
        <v>44.357118339606103</v>
      </c>
      <c r="N1308">
        <v>0.400991895488085</v>
      </c>
      <c r="O1308">
        <v>14.3044354838709</v>
      </c>
      <c r="P1308">
        <v>106.666666666666</v>
      </c>
    </row>
    <row r="1309" spans="1:17" hidden="1" x14ac:dyDescent="0.3">
      <c r="A1309" t="s">
        <v>2782</v>
      </c>
      <c r="B1309" t="s">
        <v>2783</v>
      </c>
      <c r="C1309" t="s">
        <v>3172</v>
      </c>
      <c r="D1309" t="s">
        <v>294</v>
      </c>
      <c r="E1309">
        <v>1490.09373120499</v>
      </c>
      <c r="F1309">
        <v>163.80000000000001</v>
      </c>
      <c r="G1309">
        <v>61.758330803607699</v>
      </c>
      <c r="H1309">
        <v>9.7707475796186802</v>
      </c>
      <c r="I1309">
        <v>26.365216677806099</v>
      </c>
      <c r="J1309">
        <v>7.3030546653979904</v>
      </c>
      <c r="K1309">
        <v>147.356157293504</v>
      </c>
      <c r="L1309">
        <v>128.68578671022999</v>
      </c>
      <c r="M1309">
        <v>70.201698276048404</v>
      </c>
      <c r="N1309">
        <v>0.71207286839570805</v>
      </c>
      <c r="O1309">
        <v>8.6691086691086596</v>
      </c>
      <c r="P1309">
        <v>100</v>
      </c>
      <c r="Q1309">
        <v>1.9080099984401001E-2</v>
      </c>
    </row>
    <row r="1310" spans="1:17" hidden="1" x14ac:dyDescent="0.3">
      <c r="A1310" t="s">
        <v>2784</v>
      </c>
      <c r="B1310" t="s">
        <v>2785</v>
      </c>
      <c r="C1310" t="s">
        <v>3172</v>
      </c>
      <c r="D1310" t="s">
        <v>1346</v>
      </c>
      <c r="E1310">
        <v>1489.4057996700001</v>
      </c>
      <c r="F1310">
        <v>1085.8499999999999</v>
      </c>
      <c r="G1310">
        <v>108.54440100031999</v>
      </c>
      <c r="H1310">
        <v>25.9534361313912</v>
      </c>
      <c r="I1310">
        <v>99.173966328840294</v>
      </c>
      <c r="J1310">
        <v>19.8827286563941</v>
      </c>
      <c r="K1310">
        <v>822.42051221220504</v>
      </c>
      <c r="L1310">
        <v>654.26850421891402</v>
      </c>
      <c r="M1310">
        <v>84.590636199486596</v>
      </c>
      <c r="N1310">
        <v>1.40650886120815</v>
      </c>
      <c r="O1310">
        <v>0</v>
      </c>
      <c r="P1310">
        <v>224.08595731980299</v>
      </c>
      <c r="Q1310">
        <v>0.17622732939359301</v>
      </c>
    </row>
    <row r="1311" spans="1:17" hidden="1" x14ac:dyDescent="0.3">
      <c r="A1311" t="s">
        <v>2786</v>
      </c>
      <c r="B1311" t="s">
        <v>2787</v>
      </c>
      <c r="C1311" t="s">
        <v>3172</v>
      </c>
      <c r="D1311" t="s">
        <v>433</v>
      </c>
      <c r="E1311">
        <v>1484.5913689859999</v>
      </c>
      <c r="F1311">
        <v>99.72</v>
      </c>
      <c r="G1311">
        <v>-52.382581977465101</v>
      </c>
      <c r="H1311">
        <v>-4.2934463190339098</v>
      </c>
      <c r="I1311">
        <v>-19.509116389332601</v>
      </c>
      <c r="J1311">
        <v>1.1463581067358399</v>
      </c>
      <c r="K1311">
        <v>102.67876956270599</v>
      </c>
      <c r="L1311">
        <v>108.624799943496</v>
      </c>
      <c r="M1311">
        <v>53.544486841016003</v>
      </c>
      <c r="N1311">
        <v>0.30784030404331297</v>
      </c>
      <c r="O1311">
        <v>49.418371440032097</v>
      </c>
      <c r="P1311">
        <v>10.8</v>
      </c>
      <c r="Q1311">
        <v>-6.5275488224914996E-2</v>
      </c>
    </row>
    <row r="1312" spans="1:17" hidden="1" x14ac:dyDescent="0.3">
      <c r="A1312" t="s">
        <v>2788</v>
      </c>
      <c r="B1312" t="s">
        <v>2789</v>
      </c>
      <c r="C1312" t="s">
        <v>3172</v>
      </c>
      <c r="D1312" t="s">
        <v>264</v>
      </c>
      <c r="E1312">
        <v>1479.2022495000001</v>
      </c>
      <c r="F1312">
        <v>1398.7</v>
      </c>
      <c r="G1312">
        <v>92.190486503957203</v>
      </c>
      <c r="H1312">
        <v>57.960806455407301</v>
      </c>
      <c r="I1312">
        <v>73.144250324275006</v>
      </c>
      <c r="J1312">
        <v>22.359635863718601</v>
      </c>
      <c r="K1312">
        <v>1050.31773333207</v>
      </c>
      <c r="L1312">
        <v>843.73668765842797</v>
      </c>
      <c r="M1312">
        <v>85.2944275811968</v>
      </c>
      <c r="N1312">
        <v>2.0186484174508101</v>
      </c>
      <c r="O1312">
        <v>5.8089654679344997</v>
      </c>
      <c r="P1312">
        <v>174.254901960784</v>
      </c>
      <c r="Q1312">
        <v>0.183370419100328</v>
      </c>
    </row>
    <row r="1313" spans="1:17" hidden="1" x14ac:dyDescent="0.3">
      <c r="A1313" t="s">
        <v>2790</v>
      </c>
      <c r="B1313" t="s">
        <v>2791</v>
      </c>
      <c r="C1313" t="s">
        <v>3172</v>
      </c>
      <c r="D1313" t="s">
        <v>117</v>
      </c>
      <c r="E1313">
        <v>1478.3126984999999</v>
      </c>
      <c r="F1313">
        <v>528.04999999999995</v>
      </c>
      <c r="G1313">
        <v>56.671140495631299</v>
      </c>
      <c r="H1313">
        <v>-4.2830096271551099</v>
      </c>
      <c r="I1313">
        <v>-6.9765481235759497</v>
      </c>
      <c r="J1313">
        <v>11.859852434740899</v>
      </c>
      <c r="K1313">
        <v>527.850763430798</v>
      </c>
      <c r="L1313">
        <v>508.17016672026102</v>
      </c>
      <c r="M1313">
        <v>67.510018731522706</v>
      </c>
      <c r="N1313">
        <v>0.52808441151718299</v>
      </c>
      <c r="O1313">
        <v>27.450052078401601</v>
      </c>
      <c r="P1313">
        <v>101.23856707317</v>
      </c>
      <c r="Q1313">
        <v>0.135526698506999</v>
      </c>
    </row>
    <row r="1314" spans="1:17" hidden="1" x14ac:dyDescent="0.3">
      <c r="A1314" t="s">
        <v>2792</v>
      </c>
      <c r="B1314" t="s">
        <v>2793</v>
      </c>
      <c r="C1314" t="s">
        <v>3172</v>
      </c>
      <c r="D1314" t="s">
        <v>67</v>
      </c>
      <c r="E1314">
        <v>1475.3520000000001</v>
      </c>
      <c r="F1314">
        <v>47520</v>
      </c>
      <c r="G1314">
        <v>140.94224916337299</v>
      </c>
      <c r="H1314">
        <v>7.6766042617911596</v>
      </c>
      <c r="I1314">
        <v>73.354830788586796</v>
      </c>
      <c r="J1314">
        <v>1.18390276620324</v>
      </c>
      <c r="K1314">
        <v>49557.118068854601</v>
      </c>
      <c r="L1314">
        <v>41366.052060604903</v>
      </c>
      <c r="M1314">
        <v>44.756587756347102</v>
      </c>
      <c r="N1314">
        <v>0.36795994993742098</v>
      </c>
      <c r="O1314">
        <v>40.991161616161598</v>
      </c>
      <c r="P1314">
        <v>173.10344827586201</v>
      </c>
      <c r="Q1314">
        <v>9.2297715558709997E-2</v>
      </c>
    </row>
    <row r="1315" spans="1:17" hidden="1" x14ac:dyDescent="0.3">
      <c r="A1315" t="s">
        <v>2794</v>
      </c>
      <c r="B1315" t="s">
        <v>2795</v>
      </c>
      <c r="C1315" t="s">
        <v>3172</v>
      </c>
      <c r="D1315" t="s">
        <v>294</v>
      </c>
      <c r="E1315">
        <v>1471.2752191100001</v>
      </c>
      <c r="F1315">
        <v>1022.25</v>
      </c>
      <c r="G1315">
        <v>159.22304768943201</v>
      </c>
      <c r="H1315">
        <v>2.2405621132206401</v>
      </c>
      <c r="I1315">
        <v>72.889629512560703</v>
      </c>
      <c r="J1315">
        <v>-5.61978268300851</v>
      </c>
      <c r="K1315">
        <v>1022.12274558793</v>
      </c>
      <c r="L1315">
        <v>776.151163348566</v>
      </c>
      <c r="M1315">
        <v>38.140851582051901</v>
      </c>
      <c r="N1315">
        <v>0.85492875925941103</v>
      </c>
      <c r="O1315">
        <v>20.3228173147468</v>
      </c>
      <c r="P1315">
        <v>193.49698535745</v>
      </c>
      <c r="Q1315">
        <v>0.17066974294130999</v>
      </c>
    </row>
    <row r="1316" spans="1:17" hidden="1" x14ac:dyDescent="0.3">
      <c r="A1316" t="s">
        <v>2796</v>
      </c>
      <c r="B1316" t="s">
        <v>2797</v>
      </c>
      <c r="C1316" t="s">
        <v>3172</v>
      </c>
      <c r="D1316" t="s">
        <v>693</v>
      </c>
      <c r="E1316">
        <v>1466.7637778639901</v>
      </c>
      <c r="F1316">
        <v>67.150000000000006</v>
      </c>
      <c r="G1316">
        <v>62.351501297121203</v>
      </c>
      <c r="H1316">
        <v>-0.149175805518313</v>
      </c>
      <c r="I1316">
        <v>19.521591762626901</v>
      </c>
      <c r="J1316">
        <v>4.5065806255450802</v>
      </c>
      <c r="K1316">
        <v>66.325385326776995</v>
      </c>
      <c r="L1316">
        <v>60.529266422290902</v>
      </c>
      <c r="M1316">
        <v>63.5501802469349</v>
      </c>
      <c r="N1316">
        <v>0.37515404587941198</v>
      </c>
      <c r="O1316">
        <v>15.413253909158501</v>
      </c>
      <c r="P1316">
        <v>91.857142857142804</v>
      </c>
      <c r="Q1316">
        <v>0.18617579700303499</v>
      </c>
    </row>
    <row r="1317" spans="1:17" hidden="1" x14ac:dyDescent="0.3">
      <c r="A1317" t="s">
        <v>2798</v>
      </c>
      <c r="B1317" t="s">
        <v>2799</v>
      </c>
      <c r="C1317" t="s">
        <v>3172</v>
      </c>
      <c r="D1317" t="s">
        <v>220</v>
      </c>
      <c r="E1317">
        <v>1465.2454128750001</v>
      </c>
      <c r="F1317">
        <v>508.5</v>
      </c>
      <c r="G1317">
        <v>87.932205241045096</v>
      </c>
      <c r="H1317">
        <v>5.1942925376719797</v>
      </c>
      <c r="I1317">
        <v>22.063650477338001</v>
      </c>
      <c r="J1317">
        <v>5.6232435069138402</v>
      </c>
      <c r="K1317">
        <v>488.99491244517498</v>
      </c>
      <c r="L1317">
        <v>424.29904031736697</v>
      </c>
      <c r="M1317">
        <v>63.083254677717498</v>
      </c>
      <c r="N1317">
        <v>0.21725073723501401</v>
      </c>
      <c r="O1317">
        <v>22.251720747295899</v>
      </c>
      <c r="P1317">
        <v>114.19545071608999</v>
      </c>
      <c r="Q1317">
        <v>0.134770265789942</v>
      </c>
    </row>
    <row r="1318" spans="1:17" hidden="1" x14ac:dyDescent="0.3">
      <c r="A1318" t="s">
        <v>2800</v>
      </c>
      <c r="B1318" t="s">
        <v>2801</v>
      </c>
      <c r="C1318" t="s">
        <v>3172</v>
      </c>
      <c r="D1318" t="s">
        <v>21</v>
      </c>
      <c r="E1318">
        <v>1462.26976296</v>
      </c>
      <c r="F1318">
        <v>943.45</v>
      </c>
      <c r="G1318">
        <v>13.4677266536118</v>
      </c>
      <c r="H1318">
        <v>-3.38238839129738</v>
      </c>
      <c r="I1318">
        <v>-9.9930401809804295</v>
      </c>
      <c r="J1318">
        <v>0.81781348484605598</v>
      </c>
      <c r="K1318">
        <v>1029.9361935125901</v>
      </c>
      <c r="L1318">
        <v>956.83537954345604</v>
      </c>
      <c r="M1318">
        <v>41.327580479794101</v>
      </c>
      <c r="N1318">
        <v>1.6989377167874899</v>
      </c>
      <c r="O1318">
        <v>32.693836451322198</v>
      </c>
      <c r="P1318">
        <v>52.797797392501401</v>
      </c>
      <c r="Q1318">
        <v>7.0924388050472006E-2</v>
      </c>
    </row>
    <row r="1319" spans="1:17" hidden="1" x14ac:dyDescent="0.3">
      <c r="A1319" t="s">
        <v>2802</v>
      </c>
      <c r="B1319" t="s">
        <v>2803</v>
      </c>
      <c r="C1319" t="s">
        <v>3172</v>
      </c>
      <c r="D1319" t="s">
        <v>122</v>
      </c>
      <c r="E1319">
        <v>1461.2816350139999</v>
      </c>
      <c r="F1319">
        <v>25.11</v>
      </c>
      <c r="G1319">
        <v>-27.5585217089724</v>
      </c>
      <c r="H1319">
        <v>9.3887219742319594</v>
      </c>
      <c r="I1319">
        <v>-21.468705177761901</v>
      </c>
      <c r="J1319">
        <v>9.6817129402244593</v>
      </c>
      <c r="K1319">
        <v>25.203682373039701</v>
      </c>
      <c r="L1319">
        <v>27.1157178675296</v>
      </c>
      <c r="M1319">
        <v>63.984475381990499</v>
      </c>
      <c r="N1319">
        <v>0.94290620218329402</v>
      </c>
      <c r="O1319">
        <v>56.909597769812798</v>
      </c>
      <c r="P1319">
        <v>22.487804878048699</v>
      </c>
      <c r="Q1319">
        <v>0.20161659589945499</v>
      </c>
    </row>
    <row r="1320" spans="1:17" hidden="1" x14ac:dyDescent="0.3">
      <c r="A1320" t="s">
        <v>2804</v>
      </c>
      <c r="B1320" t="s">
        <v>2805</v>
      </c>
      <c r="C1320" t="s">
        <v>3172</v>
      </c>
      <c r="D1320" t="s">
        <v>21</v>
      </c>
      <c r="E1320">
        <v>1459.9023053639901</v>
      </c>
      <c r="F1320">
        <v>233</v>
      </c>
      <c r="G1320">
        <v>50.360496146743102</v>
      </c>
      <c r="H1320">
        <v>21.2625705512724</v>
      </c>
      <c r="I1320">
        <v>44.0816711222066</v>
      </c>
      <c r="J1320">
        <v>17.477017207821302</v>
      </c>
      <c r="K1320">
        <v>205.11273528430101</v>
      </c>
      <c r="L1320">
        <v>177.257019008687</v>
      </c>
      <c r="M1320">
        <v>78.780865120207807</v>
      </c>
      <c r="N1320">
        <v>0.39200681477911797</v>
      </c>
      <c r="O1320">
        <v>7.2532188841201801</v>
      </c>
      <c r="P1320">
        <v>86.250999200639498</v>
      </c>
      <c r="Q1320">
        <v>8.9137168889301996E-2</v>
      </c>
    </row>
    <row r="1321" spans="1:17" hidden="1" x14ac:dyDescent="0.3">
      <c r="A1321" t="s">
        <v>2806</v>
      </c>
      <c r="B1321" t="s">
        <v>2807</v>
      </c>
      <c r="C1321" t="s">
        <v>3172</v>
      </c>
      <c r="D1321" t="s">
        <v>2808</v>
      </c>
      <c r="E1321">
        <v>1448.2732923000001</v>
      </c>
      <c r="F1321">
        <v>658.85</v>
      </c>
      <c r="G1321">
        <v>476.719026587337</v>
      </c>
      <c r="H1321">
        <v>38.614359302674103</v>
      </c>
      <c r="I1321">
        <v>24.287401942383699</v>
      </c>
      <c r="J1321">
        <v>19.121815390230498</v>
      </c>
      <c r="K1321">
        <v>556.47199575450497</v>
      </c>
      <c r="L1321">
        <v>485.40138062631399</v>
      </c>
      <c r="M1321">
        <v>81.347673067107706</v>
      </c>
      <c r="N1321">
        <v>1.13037200180256</v>
      </c>
      <c r="O1321">
        <v>21.120133566062002</v>
      </c>
      <c r="P1321">
        <v>501.414879050661</v>
      </c>
    </row>
    <row r="1322" spans="1:17" hidden="1" x14ac:dyDescent="0.3">
      <c r="A1322" t="s">
        <v>2809</v>
      </c>
      <c r="B1322" t="s">
        <v>2810</v>
      </c>
      <c r="C1322" t="s">
        <v>3172</v>
      </c>
      <c r="D1322" t="s">
        <v>294</v>
      </c>
      <c r="E1322">
        <v>1440.0878152499999</v>
      </c>
      <c r="F1322">
        <v>363.85</v>
      </c>
      <c r="G1322">
        <v>72.192675675203603</v>
      </c>
      <c r="H1322">
        <v>-1.2644738707904</v>
      </c>
      <c r="I1322">
        <v>33.846229878367197</v>
      </c>
      <c r="J1322">
        <v>5.9325688882853402</v>
      </c>
      <c r="K1322">
        <v>369.12243481367102</v>
      </c>
      <c r="M1322">
        <v>54.409285357913298</v>
      </c>
      <c r="N1322">
        <v>0.35717627700751198</v>
      </c>
      <c r="O1322">
        <v>27.525079016077999</v>
      </c>
      <c r="P1322">
        <v>112.34315728042</v>
      </c>
    </row>
    <row r="1323" spans="1:17" hidden="1" x14ac:dyDescent="0.3">
      <c r="A1323" t="s">
        <v>2811</v>
      </c>
      <c r="B1323" t="s">
        <v>2812</v>
      </c>
      <c r="C1323" t="s">
        <v>3172</v>
      </c>
      <c r="D1323" t="s">
        <v>21</v>
      </c>
      <c r="E1323">
        <v>1433.8098800799901</v>
      </c>
      <c r="F1323">
        <v>871.15</v>
      </c>
      <c r="G1323">
        <v>720.67047456239095</v>
      </c>
      <c r="H1323">
        <v>0.71093810364326904</v>
      </c>
      <c r="I1323">
        <v>139.61509335193901</v>
      </c>
      <c r="J1323">
        <v>22.961519276068199</v>
      </c>
      <c r="K1323">
        <v>760.48126329619004</v>
      </c>
      <c r="L1323">
        <v>529.39037106477497</v>
      </c>
      <c r="M1323">
        <v>73.860031445108604</v>
      </c>
      <c r="N1323">
        <v>1.0801399866120101</v>
      </c>
      <c r="O1323">
        <v>14.5612121907823</v>
      </c>
      <c r="P1323">
        <v>834.209115281501</v>
      </c>
    </row>
    <row r="1324" spans="1:17" hidden="1" x14ac:dyDescent="0.3">
      <c r="A1324" t="s">
        <v>2813</v>
      </c>
      <c r="B1324" t="s">
        <v>2814</v>
      </c>
      <c r="C1324" t="s">
        <v>3172</v>
      </c>
      <c r="D1324" t="s">
        <v>72</v>
      </c>
      <c r="E1324">
        <v>1432.98</v>
      </c>
      <c r="F1324">
        <v>911.85</v>
      </c>
      <c r="G1324">
        <v>70.707554801220596</v>
      </c>
      <c r="H1324">
        <v>9.1719553166128307</v>
      </c>
      <c r="I1324">
        <v>20.269084112150701</v>
      </c>
      <c r="J1324">
        <v>5.9636574443611599</v>
      </c>
      <c r="K1324">
        <v>865.91762241436697</v>
      </c>
      <c r="L1324">
        <v>728.86124846807695</v>
      </c>
      <c r="M1324">
        <v>70.178064084859102</v>
      </c>
      <c r="N1324">
        <v>0.66328363001421298</v>
      </c>
      <c r="O1324">
        <v>18.248615452102801</v>
      </c>
      <c r="P1324">
        <v>125.95713046710399</v>
      </c>
      <c r="Q1324">
        <v>0.17742917592732199</v>
      </c>
    </row>
    <row r="1325" spans="1:17" hidden="1" x14ac:dyDescent="0.3">
      <c r="A1325" t="s">
        <v>2815</v>
      </c>
      <c r="B1325" t="s">
        <v>2816</v>
      </c>
      <c r="C1325" t="s">
        <v>3172</v>
      </c>
      <c r="D1325" t="s">
        <v>294</v>
      </c>
      <c r="E1325">
        <v>1432.2024661299999</v>
      </c>
      <c r="F1325">
        <v>105.15</v>
      </c>
      <c r="G1325">
        <v>-28.799819631587098</v>
      </c>
      <c r="H1325">
        <v>-2.05225362094385</v>
      </c>
      <c r="I1325">
        <v>-5.3663067988373001</v>
      </c>
      <c r="J1325">
        <v>2.3686135743178198</v>
      </c>
      <c r="K1325">
        <v>106.19179518900199</v>
      </c>
      <c r="L1325">
        <v>109.742446552007</v>
      </c>
      <c r="M1325">
        <v>60.496498687792098</v>
      </c>
      <c r="N1325">
        <v>0.54304424861820599</v>
      </c>
      <c r="O1325">
        <v>22.672372800760801</v>
      </c>
      <c r="P1325">
        <v>14.293478260869501</v>
      </c>
      <c r="Q1325">
        <v>-4.6746856298368999E-2</v>
      </c>
    </row>
    <row r="1326" spans="1:17" hidden="1" x14ac:dyDescent="0.3">
      <c r="A1326" t="s">
        <v>2817</v>
      </c>
      <c r="B1326" t="s">
        <v>2818</v>
      </c>
      <c r="C1326" t="s">
        <v>3172</v>
      </c>
      <c r="D1326" t="s">
        <v>2819</v>
      </c>
      <c r="E1326">
        <v>1432.1477917</v>
      </c>
      <c r="F1326">
        <v>653.95000000000005</v>
      </c>
      <c r="G1326">
        <v>186.78307108990199</v>
      </c>
      <c r="H1326">
        <v>-1.1004525222014201</v>
      </c>
      <c r="I1326">
        <v>113.775661061736</v>
      </c>
      <c r="J1326">
        <v>-0.68726216978900001</v>
      </c>
      <c r="K1326">
        <v>607.75599941379403</v>
      </c>
      <c r="L1326">
        <v>462.75580408896002</v>
      </c>
      <c r="M1326">
        <v>62.261436693982702</v>
      </c>
      <c r="N1326">
        <v>0.66053481922499502</v>
      </c>
      <c r="O1326">
        <v>15.2840431225628</v>
      </c>
      <c r="P1326">
        <v>251.68055929013099</v>
      </c>
    </row>
    <row r="1327" spans="1:17" hidden="1" x14ac:dyDescent="0.3">
      <c r="A1327" t="s">
        <v>2820</v>
      </c>
      <c r="B1327" t="s">
        <v>2821</v>
      </c>
      <c r="C1327" t="s">
        <v>3172</v>
      </c>
      <c r="D1327" t="s">
        <v>243</v>
      </c>
      <c r="E1327">
        <v>1428.4924136069999</v>
      </c>
      <c r="F1327">
        <v>174</v>
      </c>
      <c r="G1327">
        <v>-37.999290430439601</v>
      </c>
      <c r="H1327">
        <v>-1.6773937282473701</v>
      </c>
      <c r="I1327">
        <v>-0.99814944463079802</v>
      </c>
      <c r="J1327">
        <v>2.6237978094483498</v>
      </c>
      <c r="K1327">
        <v>174.60379759314401</v>
      </c>
      <c r="M1327">
        <v>61.440367480229099</v>
      </c>
      <c r="N1327">
        <v>0.38346048308920999</v>
      </c>
      <c r="O1327">
        <v>26.379310344827498</v>
      </c>
      <c r="P1327">
        <v>35.198135198135198</v>
      </c>
    </row>
    <row r="1328" spans="1:17" hidden="1" x14ac:dyDescent="0.3">
      <c r="A1328" t="s">
        <v>2822</v>
      </c>
      <c r="B1328" t="s">
        <v>2823</v>
      </c>
      <c r="C1328" t="s">
        <v>3172</v>
      </c>
      <c r="D1328" t="s">
        <v>391</v>
      </c>
      <c r="E1328">
        <v>1421.3105680000001</v>
      </c>
      <c r="F1328">
        <v>700.35</v>
      </c>
      <c r="G1328">
        <v>275.04729822160698</v>
      </c>
      <c r="H1328">
        <v>50.470790011902501</v>
      </c>
      <c r="I1328">
        <v>346.12002138865302</v>
      </c>
      <c r="J1328">
        <v>8.7916771769782098</v>
      </c>
      <c r="K1328">
        <v>506.89798258703598</v>
      </c>
      <c r="L1328">
        <v>300.53886821256799</v>
      </c>
      <c r="M1328">
        <v>81.503513874039896</v>
      </c>
      <c r="N1328">
        <v>0.28383973243786298</v>
      </c>
      <c r="O1328">
        <v>0</v>
      </c>
      <c r="P1328">
        <v>418.77777777777698</v>
      </c>
    </row>
    <row r="1329" spans="1:17" hidden="1" x14ac:dyDescent="0.3">
      <c r="A1329" t="s">
        <v>2824</v>
      </c>
      <c r="B1329" t="s">
        <v>2825</v>
      </c>
      <c r="C1329" t="s">
        <v>3172</v>
      </c>
      <c r="D1329" t="s">
        <v>264</v>
      </c>
      <c r="E1329">
        <v>1417.5196000000001</v>
      </c>
      <c r="F1329">
        <v>1310.3499999999999</v>
      </c>
      <c r="G1329">
        <v>48.367609202131398</v>
      </c>
      <c r="H1329">
        <v>46.9530545174228</v>
      </c>
      <c r="I1329">
        <v>64.558361340380301</v>
      </c>
      <c r="J1329">
        <v>-5.1857517848400603</v>
      </c>
      <c r="M1329">
        <v>69.048475508716095</v>
      </c>
      <c r="O1329">
        <v>2.4573587209524201</v>
      </c>
      <c r="P1329">
        <v>92.133431085043895</v>
      </c>
    </row>
    <row r="1330" spans="1:17" hidden="1" x14ac:dyDescent="0.3">
      <c r="A1330" t="s">
        <v>2826</v>
      </c>
      <c r="B1330" t="s">
        <v>2827</v>
      </c>
      <c r="C1330" t="s">
        <v>3172</v>
      </c>
      <c r="D1330" t="s">
        <v>405</v>
      </c>
      <c r="E1330">
        <v>1414.023955614</v>
      </c>
      <c r="F1330">
        <v>34.71</v>
      </c>
      <c r="G1330">
        <v>5.5480499756998896</v>
      </c>
      <c r="H1330">
        <v>5.5714778127805502</v>
      </c>
      <c r="I1330">
        <v>-23.222545042520299</v>
      </c>
      <c r="J1330">
        <v>5.2265816304313297</v>
      </c>
      <c r="K1330">
        <v>34.900435059665803</v>
      </c>
      <c r="L1330">
        <v>35.115708871019699</v>
      </c>
      <c r="M1330">
        <v>60.781622769558297</v>
      </c>
      <c r="N1330">
        <v>0.89843475966883601</v>
      </c>
      <c r="O1330">
        <v>33.9671564390665</v>
      </c>
      <c r="P1330">
        <v>36.385068762278898</v>
      </c>
      <c r="Q1330">
        <v>-1.1637936440112E-2</v>
      </c>
    </row>
    <row r="1331" spans="1:17" hidden="1" x14ac:dyDescent="0.3">
      <c r="A1331" t="s">
        <v>2828</v>
      </c>
      <c r="B1331" t="s">
        <v>2829</v>
      </c>
      <c r="C1331" t="s">
        <v>3172</v>
      </c>
      <c r="D1331" t="s">
        <v>117</v>
      </c>
      <c r="E1331">
        <v>1412.86770942</v>
      </c>
      <c r="F1331">
        <v>65.22</v>
      </c>
      <c r="G1331">
        <v>24.177354912045399</v>
      </c>
      <c r="H1331">
        <v>5.6153202278680502E-2</v>
      </c>
      <c r="I1331">
        <v>-0.16622989318197701</v>
      </c>
      <c r="J1331">
        <v>3.0108420511982001</v>
      </c>
      <c r="K1331">
        <v>64.27488346266</v>
      </c>
      <c r="L1331">
        <v>62.239892767280203</v>
      </c>
      <c r="M1331">
        <v>60.084778422417699</v>
      </c>
      <c r="N1331">
        <v>0.56215174557425995</v>
      </c>
      <c r="O1331">
        <v>31.861392210978199</v>
      </c>
      <c r="P1331">
        <v>61.796080377077601</v>
      </c>
      <c r="Q1331">
        <v>5.6216212786179998E-2</v>
      </c>
    </row>
    <row r="1332" spans="1:17" hidden="1" x14ac:dyDescent="0.3">
      <c r="A1332" t="s">
        <v>2830</v>
      </c>
      <c r="B1332" t="s">
        <v>2831</v>
      </c>
      <c r="C1332" t="s">
        <v>3172</v>
      </c>
      <c r="D1332" t="s">
        <v>515</v>
      </c>
      <c r="E1332">
        <v>1410.914847885</v>
      </c>
      <c r="F1332">
        <v>413.45</v>
      </c>
      <c r="G1332">
        <v>97.648863858267305</v>
      </c>
      <c r="H1332">
        <v>5.0908944642082297</v>
      </c>
      <c r="I1332">
        <v>56.974187247467803</v>
      </c>
      <c r="J1332">
        <v>3.7372879084582502</v>
      </c>
      <c r="K1332">
        <v>390.82625805351302</v>
      </c>
      <c r="L1332">
        <v>319.86171836539302</v>
      </c>
      <c r="M1332">
        <v>65.200786963931805</v>
      </c>
      <c r="N1332">
        <v>0.39829745269054601</v>
      </c>
      <c r="O1332">
        <v>10.0133026968194</v>
      </c>
      <c r="P1332">
        <v>127.420242024202</v>
      </c>
      <c r="Q1332">
        <v>8.0043185175900006E-2</v>
      </c>
    </row>
    <row r="1333" spans="1:17" hidden="1" x14ac:dyDescent="0.3">
      <c r="A1333" t="s">
        <v>2832</v>
      </c>
      <c r="B1333" t="s">
        <v>2833</v>
      </c>
      <c r="C1333" t="s">
        <v>3172</v>
      </c>
      <c r="D1333" t="s">
        <v>91</v>
      </c>
      <c r="E1333">
        <v>1409.6279999999999</v>
      </c>
      <c r="F1333">
        <v>117.58</v>
      </c>
      <c r="G1333">
        <v>121.28741113500099</v>
      </c>
      <c r="H1333">
        <v>-14.940628848297299</v>
      </c>
      <c r="I1333">
        <v>81.599992641779593</v>
      </c>
      <c r="J1333">
        <v>-2.46480477785307</v>
      </c>
      <c r="K1333">
        <v>119.372723545187</v>
      </c>
      <c r="L1333">
        <v>87.154349697814098</v>
      </c>
      <c r="M1333">
        <v>42.804364783971998</v>
      </c>
      <c r="N1333">
        <v>0.10466378826825801</v>
      </c>
      <c r="O1333">
        <v>33.832284402109202</v>
      </c>
      <c r="P1333">
        <v>180.955794504181</v>
      </c>
      <c r="Q1333">
        <v>0.13260956540587801</v>
      </c>
    </row>
    <row r="1334" spans="1:17" hidden="1" x14ac:dyDescent="0.3">
      <c r="A1334" t="s">
        <v>2834</v>
      </c>
      <c r="B1334" t="s">
        <v>2835</v>
      </c>
      <c r="C1334" t="s">
        <v>3172</v>
      </c>
      <c r="D1334" t="s">
        <v>433</v>
      </c>
      <c r="E1334">
        <v>1405.5545664179999</v>
      </c>
      <c r="F1334">
        <v>136.13999999999999</v>
      </c>
      <c r="G1334">
        <v>-39.309500230509599</v>
      </c>
      <c r="H1334">
        <v>-6.8257209200059696</v>
      </c>
      <c r="I1334">
        <v>-23.118748092260802</v>
      </c>
      <c r="J1334">
        <v>8.8158232619936108</v>
      </c>
      <c r="M1334">
        <v>58.192553647474199</v>
      </c>
      <c r="O1334">
        <v>30.013221683561</v>
      </c>
      <c r="P1334">
        <v>10.234817813765099</v>
      </c>
    </row>
    <row r="1335" spans="1:17" hidden="1" x14ac:dyDescent="0.3">
      <c r="A1335" t="s">
        <v>2836</v>
      </c>
      <c r="B1335" t="s">
        <v>2837</v>
      </c>
      <c r="C1335" t="s">
        <v>3172</v>
      </c>
      <c r="D1335" t="s">
        <v>264</v>
      </c>
      <c r="E1335">
        <v>1402.3970164</v>
      </c>
      <c r="F1335">
        <v>230.19</v>
      </c>
      <c r="G1335">
        <v>204.14700467953199</v>
      </c>
      <c r="H1335">
        <v>8.7993395698025196</v>
      </c>
      <c r="I1335">
        <v>166.34863101820699</v>
      </c>
      <c r="J1335">
        <v>10.506142453447699</v>
      </c>
      <c r="K1335">
        <v>195.095520024313</v>
      </c>
      <c r="L1335">
        <v>147.30573662496101</v>
      </c>
      <c r="M1335">
        <v>73.059295905427007</v>
      </c>
      <c r="N1335">
        <v>1.23027336044367</v>
      </c>
      <c r="O1335">
        <v>3.2060471784178302</v>
      </c>
      <c r="P1335">
        <v>260.79937304075202</v>
      </c>
      <c r="Q1335">
        <v>0.16438783540311999</v>
      </c>
    </row>
    <row r="1336" spans="1:17" hidden="1" x14ac:dyDescent="0.3">
      <c r="A1336" t="s">
        <v>2838</v>
      </c>
      <c r="B1336" t="s">
        <v>2839</v>
      </c>
      <c r="C1336" t="s">
        <v>3172</v>
      </c>
      <c r="D1336" t="s">
        <v>196</v>
      </c>
      <c r="E1336">
        <v>1402.11831727</v>
      </c>
      <c r="F1336">
        <v>2266.35</v>
      </c>
      <c r="G1336">
        <v>28.0334419635236</v>
      </c>
      <c r="H1336">
        <v>-9.0184850849165503</v>
      </c>
      <c r="I1336">
        <v>4.40592000174777</v>
      </c>
      <c r="J1336">
        <v>-7.8169761382841898</v>
      </c>
      <c r="K1336">
        <v>2546.0485927186901</v>
      </c>
      <c r="L1336">
        <v>2285.7075237838499</v>
      </c>
      <c r="M1336">
        <v>35.679394753657498</v>
      </c>
      <c r="N1336">
        <v>1.29851766256067</v>
      </c>
      <c r="O1336">
        <v>52.1830255697487</v>
      </c>
      <c r="P1336">
        <v>63.6353790613718</v>
      </c>
      <c r="Q1336">
        <v>0.111067088497403</v>
      </c>
    </row>
    <row r="1337" spans="1:17" hidden="1" x14ac:dyDescent="0.3">
      <c r="A1337" t="s">
        <v>2840</v>
      </c>
      <c r="B1337" t="s">
        <v>2841</v>
      </c>
      <c r="C1337" t="s">
        <v>3172</v>
      </c>
      <c r="D1337" t="s">
        <v>396</v>
      </c>
      <c r="E1337">
        <v>1395.2016216</v>
      </c>
      <c r="F1337">
        <v>224.34</v>
      </c>
      <c r="G1337">
        <v>-29.414476374983</v>
      </c>
      <c r="H1337">
        <v>-0.74080687086798302</v>
      </c>
      <c r="I1337">
        <v>-6.6249913332500299</v>
      </c>
      <c r="J1337">
        <v>2.1611145129662601</v>
      </c>
      <c r="K1337">
        <v>233.344588501207</v>
      </c>
      <c r="L1337">
        <v>244.43302126627799</v>
      </c>
      <c r="M1337">
        <v>61.8842166424526</v>
      </c>
      <c r="N1337">
        <v>0.42140598867124901</v>
      </c>
      <c r="O1337">
        <v>39.052331282874199</v>
      </c>
      <c r="P1337">
        <v>9.4074615947329701</v>
      </c>
      <c r="Q1337">
        <v>0.10523722426401499</v>
      </c>
    </row>
    <row r="1338" spans="1:17" hidden="1" x14ac:dyDescent="0.3">
      <c r="A1338" t="s">
        <v>2842</v>
      </c>
      <c r="B1338" t="s">
        <v>2843</v>
      </c>
      <c r="C1338" t="s">
        <v>3172</v>
      </c>
      <c r="D1338" t="s">
        <v>67</v>
      </c>
      <c r="E1338">
        <v>1393.5464549999999</v>
      </c>
      <c r="F1338">
        <v>123.98</v>
      </c>
      <c r="G1338">
        <v>2.0730636920947201</v>
      </c>
      <c r="H1338">
        <v>0.497872563902025</v>
      </c>
      <c r="I1338">
        <v>24.663535550327101</v>
      </c>
      <c r="J1338">
        <v>1.4203254338132201</v>
      </c>
      <c r="K1338">
        <v>124.35608862167</v>
      </c>
      <c r="L1338">
        <v>110.60004451559</v>
      </c>
      <c r="M1338">
        <v>39.148430988347101</v>
      </c>
      <c r="N1338">
        <v>0.29887373541455597</v>
      </c>
      <c r="O1338">
        <v>22.197128569124001</v>
      </c>
      <c r="P1338">
        <v>48.657074340527501</v>
      </c>
    </row>
    <row r="1339" spans="1:17" hidden="1" x14ac:dyDescent="0.3">
      <c r="A1339" t="s">
        <v>2844</v>
      </c>
      <c r="B1339" t="s">
        <v>2845</v>
      </c>
      <c r="C1339" t="s">
        <v>3172</v>
      </c>
      <c r="D1339" t="s">
        <v>1431</v>
      </c>
      <c r="E1339">
        <v>1392.5511859999999</v>
      </c>
      <c r="F1339">
        <v>304.8</v>
      </c>
      <c r="G1339">
        <v>0.40162342421909902</v>
      </c>
      <c r="H1339">
        <v>3.2818742764751598</v>
      </c>
      <c r="I1339">
        <v>4.1334806061881899</v>
      </c>
      <c r="J1339">
        <v>8.6611515448218803</v>
      </c>
      <c r="K1339">
        <v>303.36736579474899</v>
      </c>
      <c r="L1339">
        <v>282.88460465446298</v>
      </c>
      <c r="M1339">
        <v>71.395763328315198</v>
      </c>
      <c r="N1339">
        <v>0.33632890358610201</v>
      </c>
      <c r="O1339">
        <v>30.905511811023601</v>
      </c>
      <c r="P1339">
        <v>44.386546660350497</v>
      </c>
    </row>
    <row r="1340" spans="1:17" hidden="1" x14ac:dyDescent="0.3">
      <c r="A1340" t="s">
        <v>2846</v>
      </c>
      <c r="B1340" t="s">
        <v>2847</v>
      </c>
      <c r="C1340" t="s">
        <v>3172</v>
      </c>
      <c r="D1340" t="s">
        <v>136</v>
      </c>
      <c r="E1340">
        <v>1388.4218260990201</v>
      </c>
      <c r="F1340">
        <v>1402.3</v>
      </c>
      <c r="G1340">
        <v>108.07035220096201</v>
      </c>
      <c r="H1340">
        <v>43.1154410215699</v>
      </c>
      <c r="I1340">
        <v>49.402675138017599</v>
      </c>
      <c r="J1340">
        <v>29.543306426976699</v>
      </c>
      <c r="K1340">
        <v>1038.63295522828</v>
      </c>
      <c r="L1340">
        <v>915.69668974273804</v>
      </c>
      <c r="M1340">
        <v>74.853032980142899</v>
      </c>
      <c r="N1340">
        <v>3.2443201750667101</v>
      </c>
      <c r="O1340">
        <v>1.75069528631532</v>
      </c>
      <c r="P1340">
        <v>139.70940170940099</v>
      </c>
    </row>
    <row r="1341" spans="1:17" hidden="1" x14ac:dyDescent="0.3">
      <c r="A1341" t="s">
        <v>2848</v>
      </c>
      <c r="B1341" t="s">
        <v>2849</v>
      </c>
      <c r="C1341" t="s">
        <v>3172</v>
      </c>
      <c r="D1341" t="s">
        <v>257</v>
      </c>
      <c r="E1341">
        <v>1388.33584443</v>
      </c>
      <c r="F1341">
        <v>25.09</v>
      </c>
      <c r="G1341">
        <v>-45.796481394142099</v>
      </c>
      <c r="H1341">
        <v>-5.7018657545869402</v>
      </c>
      <c r="I1341">
        <v>-21.838433658408899</v>
      </c>
      <c r="J1341">
        <v>3.7944647932966902</v>
      </c>
      <c r="K1341">
        <v>26.3145355718293</v>
      </c>
      <c r="L1341">
        <v>29.741577484317101</v>
      </c>
      <c r="M1341">
        <v>60.752600339893398</v>
      </c>
      <c r="N1341">
        <v>0.76077849817737897</v>
      </c>
      <c r="O1341">
        <v>82.542845755280894</v>
      </c>
      <c r="P1341">
        <v>14.097316962255499</v>
      </c>
      <c r="Q1341">
        <v>-4.9734753566334E-2</v>
      </c>
    </row>
    <row r="1342" spans="1:17" hidden="1" x14ac:dyDescent="0.3">
      <c r="A1342" t="s">
        <v>2850</v>
      </c>
      <c r="B1342" t="s">
        <v>2851</v>
      </c>
      <c r="C1342" t="s">
        <v>3172</v>
      </c>
      <c r="D1342" t="s">
        <v>515</v>
      </c>
      <c r="E1342">
        <v>1387.65924</v>
      </c>
      <c r="F1342">
        <v>623.79999999999995</v>
      </c>
      <c r="G1342">
        <v>1333.4621653019799</v>
      </c>
      <c r="H1342">
        <v>52.823352227938301</v>
      </c>
      <c r="I1342">
        <v>791.37949286592197</v>
      </c>
      <c r="J1342">
        <v>6.1316581374658901</v>
      </c>
      <c r="K1342">
        <v>425.27100535461</v>
      </c>
      <c r="L1342">
        <v>222.271307972252</v>
      </c>
      <c r="M1342">
        <v>99.515262773105405</v>
      </c>
      <c r="N1342">
        <v>0.96819628777119304</v>
      </c>
      <c r="O1342">
        <v>0</v>
      </c>
      <c r="P1342">
        <v>1414.07766990291</v>
      </c>
    </row>
    <row r="1343" spans="1:17" hidden="1" x14ac:dyDescent="0.3">
      <c r="A1343" t="s">
        <v>2852</v>
      </c>
      <c r="B1343" t="s">
        <v>2853</v>
      </c>
      <c r="C1343" t="s">
        <v>3172</v>
      </c>
      <c r="D1343" t="s">
        <v>1431</v>
      </c>
      <c r="E1343">
        <v>1379.6234999999999</v>
      </c>
      <c r="F1343">
        <v>142.53</v>
      </c>
      <c r="G1343">
        <v>174.109178983216</v>
      </c>
      <c r="H1343">
        <v>32.485823863146301</v>
      </c>
      <c r="I1343">
        <v>61.477010587267799</v>
      </c>
      <c r="J1343">
        <v>22.640821663732499</v>
      </c>
      <c r="K1343">
        <v>118.65441984617399</v>
      </c>
      <c r="L1343">
        <v>99.589100053366593</v>
      </c>
      <c r="M1343">
        <v>87.314400117180298</v>
      </c>
      <c r="N1343">
        <v>2.5391994098633202</v>
      </c>
      <c r="O1343">
        <v>5.7601908370167703</v>
      </c>
      <c r="P1343">
        <v>208.506493506493</v>
      </c>
      <c r="Q1343">
        <v>0.141874202312265</v>
      </c>
    </row>
    <row r="1344" spans="1:17" hidden="1" x14ac:dyDescent="0.3">
      <c r="A1344" t="s">
        <v>2854</v>
      </c>
      <c r="B1344" t="s">
        <v>2855</v>
      </c>
      <c r="C1344" t="s">
        <v>3172</v>
      </c>
      <c r="D1344" t="s">
        <v>590</v>
      </c>
      <c r="E1344">
        <v>1377.89814234</v>
      </c>
      <c r="F1344">
        <v>709.4</v>
      </c>
      <c r="G1344">
        <v>47.238224124169399</v>
      </c>
      <c r="H1344">
        <v>-1.3272886009496601</v>
      </c>
      <c r="I1344">
        <v>20.4532708801597</v>
      </c>
      <c r="J1344">
        <v>10.4626162797367</v>
      </c>
      <c r="K1344">
        <v>640.27470140938499</v>
      </c>
      <c r="L1344">
        <v>588.53136929045502</v>
      </c>
      <c r="M1344">
        <v>68.187558241791393</v>
      </c>
      <c r="N1344">
        <v>1.1338741143844799</v>
      </c>
      <c r="O1344">
        <v>21.9199323371863</v>
      </c>
      <c r="P1344">
        <v>87.796161482461898</v>
      </c>
      <c r="Q1344">
        <v>3.7628708349735002E-2</v>
      </c>
    </row>
    <row r="1345" spans="1:17" hidden="1" x14ac:dyDescent="0.3">
      <c r="A1345" t="s">
        <v>2856</v>
      </c>
      <c r="B1345" t="s">
        <v>2857</v>
      </c>
      <c r="C1345" t="s">
        <v>3172</v>
      </c>
      <c r="D1345" t="s">
        <v>240</v>
      </c>
      <c r="E1345">
        <v>1369.9573307799999</v>
      </c>
      <c r="F1345">
        <v>351.15</v>
      </c>
      <c r="G1345">
        <v>-52.189141746826401</v>
      </c>
      <c r="H1345">
        <v>-2.0080824334815399</v>
      </c>
      <c r="I1345">
        <v>-33.352612363598901</v>
      </c>
      <c r="J1345">
        <v>2.2783893918414999</v>
      </c>
      <c r="K1345">
        <v>367.06692455876299</v>
      </c>
      <c r="L1345">
        <v>426.84909594428399</v>
      </c>
      <c r="M1345">
        <v>59.310606750282702</v>
      </c>
      <c r="N1345">
        <v>0.38091301812811301</v>
      </c>
      <c r="O1345">
        <v>80.948312686885899</v>
      </c>
      <c r="P1345">
        <v>8.3629069588026397</v>
      </c>
    </row>
    <row r="1346" spans="1:17" hidden="1" x14ac:dyDescent="0.3">
      <c r="A1346" t="s">
        <v>2858</v>
      </c>
      <c r="B1346" t="s">
        <v>2859</v>
      </c>
      <c r="C1346" t="s">
        <v>3172</v>
      </c>
      <c r="D1346" t="s">
        <v>51</v>
      </c>
      <c r="E1346">
        <v>1368.73146288</v>
      </c>
      <c r="F1346">
        <v>681.9</v>
      </c>
      <c r="G1346">
        <v>-1.40892424057998</v>
      </c>
      <c r="H1346">
        <v>3.95068518174494</v>
      </c>
      <c r="I1346">
        <v>7.9196905234816102</v>
      </c>
      <c r="J1346">
        <v>7.6032417975094801E-2</v>
      </c>
      <c r="K1346">
        <v>680.02962639607904</v>
      </c>
      <c r="L1346">
        <v>640.80789547676204</v>
      </c>
      <c r="M1346">
        <v>60.151498725754301</v>
      </c>
      <c r="N1346">
        <v>0.27856505735972398</v>
      </c>
      <c r="O1346">
        <v>19.0570464877548</v>
      </c>
      <c r="P1346">
        <v>27.505609573672398</v>
      </c>
      <c r="Q1346">
        <v>7.5789053695819994E-2</v>
      </c>
    </row>
    <row r="1347" spans="1:17" hidden="1" x14ac:dyDescent="0.3">
      <c r="A1347" t="s">
        <v>2860</v>
      </c>
      <c r="B1347" t="s">
        <v>2861</v>
      </c>
      <c r="C1347" t="s">
        <v>3172</v>
      </c>
      <c r="D1347" t="s">
        <v>2862</v>
      </c>
      <c r="E1347">
        <v>1368.2561009999999</v>
      </c>
      <c r="F1347">
        <v>558.65</v>
      </c>
      <c r="G1347">
        <v>54.604019659437597</v>
      </c>
      <c r="H1347">
        <v>6.7260056168329196</v>
      </c>
      <c r="I1347">
        <v>51.9803923494431</v>
      </c>
      <c r="J1347">
        <v>4.7406969993673398</v>
      </c>
      <c r="K1347">
        <v>517.54886106734705</v>
      </c>
      <c r="L1347">
        <v>426.105566864325</v>
      </c>
      <c r="M1347">
        <v>76.615624974386606</v>
      </c>
      <c r="N1347">
        <v>0.76895010021069898</v>
      </c>
      <c r="O1347">
        <v>1.1187684596795699</v>
      </c>
      <c r="P1347">
        <v>112.41444866920099</v>
      </c>
    </row>
    <row r="1348" spans="1:17" hidden="1" x14ac:dyDescent="0.3">
      <c r="A1348" t="s">
        <v>2863</v>
      </c>
      <c r="B1348" t="s">
        <v>2864</v>
      </c>
      <c r="C1348" t="s">
        <v>3172</v>
      </c>
      <c r="D1348" t="s">
        <v>472</v>
      </c>
      <c r="E1348">
        <v>1365.9645335799901</v>
      </c>
      <c r="F1348">
        <v>551.5</v>
      </c>
      <c r="G1348">
        <v>-50.199026852085801</v>
      </c>
      <c r="H1348">
        <v>12.8129341613178</v>
      </c>
      <c r="I1348">
        <v>-23.6328319348017</v>
      </c>
      <c r="J1348">
        <v>16.2170321328806</v>
      </c>
      <c r="K1348">
        <v>535.152018575532</v>
      </c>
      <c r="L1348">
        <v>625.35457828455503</v>
      </c>
      <c r="M1348">
        <v>73.407141006954404</v>
      </c>
      <c r="N1348">
        <v>1.3182235261156601</v>
      </c>
      <c r="O1348">
        <v>51.359927470534899</v>
      </c>
      <c r="P1348">
        <v>23.960440548437798</v>
      </c>
      <c r="Q1348">
        <v>-1.5003485888693E-2</v>
      </c>
    </row>
    <row r="1349" spans="1:17" hidden="1" x14ac:dyDescent="0.3">
      <c r="A1349" t="s">
        <v>2865</v>
      </c>
      <c r="B1349" t="s">
        <v>2866</v>
      </c>
      <c r="C1349" t="s">
        <v>3172</v>
      </c>
      <c r="D1349" t="s">
        <v>199</v>
      </c>
      <c r="E1349">
        <v>1364.5032941439999</v>
      </c>
      <c r="F1349">
        <v>209.75</v>
      </c>
      <c r="G1349">
        <v>-43.963779025042598</v>
      </c>
      <c r="H1349">
        <v>8.6967081862839599</v>
      </c>
      <c r="I1349">
        <v>-27.773026886793801</v>
      </c>
      <c r="J1349">
        <v>24.830074667957899</v>
      </c>
      <c r="M1349">
        <v>74.212862028326498</v>
      </c>
      <c r="O1349">
        <v>29.148986889153701</v>
      </c>
      <c r="P1349">
        <v>32.753164556961998</v>
      </c>
    </row>
    <row r="1350" spans="1:17" hidden="1" x14ac:dyDescent="0.3">
      <c r="A1350" t="s">
        <v>2867</v>
      </c>
      <c r="B1350" t="s">
        <v>2868</v>
      </c>
      <c r="C1350" t="s">
        <v>3172</v>
      </c>
      <c r="E1350">
        <v>1363.253661</v>
      </c>
      <c r="F1350">
        <v>310</v>
      </c>
      <c r="G1350">
        <v>1011.66778390031</v>
      </c>
      <c r="H1350">
        <v>-13.2573997025578</v>
      </c>
      <c r="I1350">
        <v>65.946222128497794</v>
      </c>
      <c r="J1350">
        <v>-4.2014206655763999</v>
      </c>
      <c r="K1350">
        <v>348.12717217850798</v>
      </c>
      <c r="L1350">
        <v>274.677767837668</v>
      </c>
      <c r="M1350">
        <v>38.568236721207697</v>
      </c>
      <c r="N1350">
        <v>0.727278420758809</v>
      </c>
      <c r="O1350">
        <v>59.612903225806399</v>
      </c>
      <c r="P1350">
        <v>1199.79035639413</v>
      </c>
      <c r="Q1350">
        <v>0.20254438113856199</v>
      </c>
    </row>
    <row r="1351" spans="1:17" hidden="1" x14ac:dyDescent="0.3">
      <c r="A1351" t="s">
        <v>2869</v>
      </c>
      <c r="B1351" t="s">
        <v>2870</v>
      </c>
      <c r="C1351" t="s">
        <v>3172</v>
      </c>
      <c r="D1351" t="s">
        <v>51</v>
      </c>
      <c r="E1351">
        <v>1363.13467479</v>
      </c>
      <c r="F1351">
        <v>126.77</v>
      </c>
      <c r="G1351">
        <v>-12.211380413635</v>
      </c>
      <c r="H1351">
        <v>0.39919488168373601</v>
      </c>
      <c r="I1351">
        <v>4.38002879335711</v>
      </c>
      <c r="J1351">
        <v>3.10648881624611</v>
      </c>
      <c r="K1351">
        <v>125.67422253951</v>
      </c>
      <c r="L1351">
        <v>117.984160025572</v>
      </c>
      <c r="M1351">
        <v>57.466619035975</v>
      </c>
      <c r="N1351">
        <v>0.65123537563527101</v>
      </c>
      <c r="O1351">
        <v>18.0089926638794</v>
      </c>
      <c r="P1351">
        <v>37.569180683667902</v>
      </c>
      <c r="Q1351">
        <v>2.3339060354114E-2</v>
      </c>
    </row>
    <row r="1352" spans="1:17" hidden="1" x14ac:dyDescent="0.3">
      <c r="A1352" t="s">
        <v>2871</v>
      </c>
      <c r="B1352" t="s">
        <v>2872</v>
      </c>
      <c r="C1352" t="s">
        <v>3172</v>
      </c>
      <c r="D1352" t="s">
        <v>75</v>
      </c>
      <c r="E1352">
        <v>1361.5964083859999</v>
      </c>
      <c r="F1352">
        <v>91.84</v>
      </c>
      <c r="G1352">
        <v>-20.154019794001702</v>
      </c>
      <c r="H1352">
        <v>1.19669475011917</v>
      </c>
      <c r="I1352">
        <v>-24.594638927177002</v>
      </c>
      <c r="J1352">
        <v>4.2563383485394999</v>
      </c>
      <c r="K1352">
        <v>94.179772107982203</v>
      </c>
      <c r="L1352">
        <v>99.143112278733994</v>
      </c>
      <c r="M1352">
        <v>59.401484009148497</v>
      </c>
      <c r="N1352">
        <v>0.58831260790085405</v>
      </c>
      <c r="O1352">
        <v>34.908536585365802</v>
      </c>
      <c r="P1352">
        <v>7.79342723004694</v>
      </c>
      <c r="Q1352">
        <v>-3.9896557348390004E-3</v>
      </c>
    </row>
    <row r="1353" spans="1:17" hidden="1" x14ac:dyDescent="0.3">
      <c r="A1353" t="s">
        <v>2873</v>
      </c>
      <c r="B1353" t="s">
        <v>2874</v>
      </c>
      <c r="C1353" t="s">
        <v>3172</v>
      </c>
      <c r="D1353" t="s">
        <v>304</v>
      </c>
      <c r="E1353">
        <v>1358.3012249999999</v>
      </c>
      <c r="F1353">
        <v>365</v>
      </c>
      <c r="G1353">
        <v>257.61252078912798</v>
      </c>
      <c r="H1353">
        <v>12.555853309490301</v>
      </c>
      <c r="I1353">
        <v>89.287007375923494</v>
      </c>
      <c r="J1353">
        <v>3.9168333630037</v>
      </c>
      <c r="K1353">
        <v>329.61917567474302</v>
      </c>
      <c r="L1353">
        <v>259.216375517252</v>
      </c>
      <c r="M1353">
        <v>72.212230079419101</v>
      </c>
      <c r="N1353">
        <v>0.77218924065236605</v>
      </c>
      <c r="O1353">
        <v>13.3424657534246</v>
      </c>
      <c r="P1353">
        <v>366.77185106404102</v>
      </c>
    </row>
    <row r="1354" spans="1:17" hidden="1" x14ac:dyDescent="0.3">
      <c r="A1354" t="s">
        <v>2875</v>
      </c>
      <c r="B1354" t="s">
        <v>2876</v>
      </c>
      <c r="C1354" t="s">
        <v>3172</v>
      </c>
      <c r="D1354" t="s">
        <v>475</v>
      </c>
      <c r="E1354">
        <v>1357.6664901659999</v>
      </c>
      <c r="F1354">
        <v>215.46</v>
      </c>
      <c r="G1354">
        <v>-21.506197290910698</v>
      </c>
      <c r="H1354">
        <v>1.5467453354638701</v>
      </c>
      <c r="I1354">
        <v>-4.1913748348795803</v>
      </c>
      <c r="J1354">
        <v>6.91542897805029</v>
      </c>
      <c r="K1354">
        <v>214.56720325304499</v>
      </c>
      <c r="L1354">
        <v>208.80513947842101</v>
      </c>
      <c r="M1354">
        <v>61.595411872905203</v>
      </c>
      <c r="N1354">
        <v>0.40663435980656498</v>
      </c>
      <c r="O1354">
        <v>22.3057644110275</v>
      </c>
      <c r="P1354">
        <v>34.746716697936201</v>
      </c>
      <c r="Q1354">
        <v>-8.1042497872110004E-3</v>
      </c>
    </row>
    <row r="1355" spans="1:17" hidden="1" x14ac:dyDescent="0.3">
      <c r="A1355" t="s">
        <v>2877</v>
      </c>
      <c r="B1355" t="s">
        <v>2878</v>
      </c>
      <c r="C1355" t="s">
        <v>3172</v>
      </c>
      <c r="D1355" t="s">
        <v>294</v>
      </c>
      <c r="E1355">
        <v>1356.9649241549901</v>
      </c>
      <c r="F1355">
        <v>775.7</v>
      </c>
      <c r="G1355">
        <v>14.969253766419801</v>
      </c>
      <c r="H1355">
        <v>3.2921830080702601</v>
      </c>
      <c r="I1355">
        <v>37.303170351615996</v>
      </c>
      <c r="J1355">
        <v>4.3465086791101397</v>
      </c>
      <c r="K1355">
        <v>716.42543209343205</v>
      </c>
      <c r="L1355">
        <v>623.57749327526301</v>
      </c>
      <c r="M1355">
        <v>59.559025458283102</v>
      </c>
      <c r="N1355">
        <v>0.42508616220311501</v>
      </c>
      <c r="O1355">
        <v>21.438700528554801</v>
      </c>
      <c r="P1355">
        <v>75.895691609977305</v>
      </c>
      <c r="Q1355">
        <v>8.8300284904653997E-2</v>
      </c>
    </row>
    <row r="1356" spans="1:17" hidden="1" x14ac:dyDescent="0.3">
      <c r="A1356" t="s">
        <v>2879</v>
      </c>
      <c r="B1356" t="s">
        <v>2880</v>
      </c>
      <c r="C1356" t="s">
        <v>3172</v>
      </c>
      <c r="D1356" t="s">
        <v>240</v>
      </c>
      <c r="E1356">
        <v>1355.0847431249999</v>
      </c>
      <c r="F1356">
        <v>934.5</v>
      </c>
      <c r="G1356">
        <v>17.5740721770043</v>
      </c>
      <c r="H1356">
        <v>21.866891019487301</v>
      </c>
      <c r="I1356">
        <v>85.334352070692802</v>
      </c>
      <c r="J1356">
        <v>2.7276522270613701</v>
      </c>
      <c r="K1356">
        <v>786.63911854645005</v>
      </c>
      <c r="L1356">
        <v>689.81945862027601</v>
      </c>
      <c r="M1356">
        <v>61.271901552897098</v>
      </c>
      <c r="N1356">
        <v>1.0116582141535999</v>
      </c>
      <c r="O1356">
        <v>2.7233814874264302</v>
      </c>
      <c r="P1356">
        <v>115.29777675382999</v>
      </c>
      <c r="Q1356">
        <v>0.21583278898095301</v>
      </c>
    </row>
    <row r="1357" spans="1:17" hidden="1" x14ac:dyDescent="0.3">
      <c r="A1357" t="s">
        <v>2881</v>
      </c>
      <c r="B1357" t="s">
        <v>2882</v>
      </c>
      <c r="C1357" t="s">
        <v>3172</v>
      </c>
      <c r="D1357" t="s">
        <v>220</v>
      </c>
      <c r="E1357">
        <v>1348.7262594900001</v>
      </c>
      <c r="F1357">
        <v>2198.6</v>
      </c>
      <c r="G1357">
        <v>125.842578395316</v>
      </c>
      <c r="H1357">
        <v>-2.6366035753574599</v>
      </c>
      <c r="I1357">
        <v>75.555175941144498</v>
      </c>
      <c r="J1357">
        <v>3.7916461235397598</v>
      </c>
      <c r="K1357">
        <v>2109.3794500489998</v>
      </c>
      <c r="L1357">
        <v>1609.50484886307</v>
      </c>
      <c r="M1357">
        <v>52.9627677603238</v>
      </c>
      <c r="N1357">
        <v>0.30675389562028799</v>
      </c>
      <c r="O1357">
        <v>21.3726917129082</v>
      </c>
      <c r="P1357">
        <v>152.71264367815999</v>
      </c>
      <c r="Q1357">
        <v>0.12724462033544401</v>
      </c>
    </row>
    <row r="1358" spans="1:17" hidden="1" x14ac:dyDescent="0.3">
      <c r="A1358" t="s">
        <v>2883</v>
      </c>
      <c r="B1358" t="s">
        <v>2884</v>
      </c>
      <c r="C1358" t="s">
        <v>3172</v>
      </c>
      <c r="D1358" t="s">
        <v>199</v>
      </c>
      <c r="E1358">
        <v>1345.8</v>
      </c>
      <c r="F1358">
        <v>133.63999999999999</v>
      </c>
      <c r="G1358">
        <v>120.965912242557</v>
      </c>
      <c r="H1358">
        <v>10.112333732985</v>
      </c>
      <c r="I1358">
        <v>58.544899674924302</v>
      </c>
      <c r="J1358">
        <v>3.9796774496292699</v>
      </c>
      <c r="K1358">
        <v>124.605406508619</v>
      </c>
      <c r="L1358">
        <v>101.859120392186</v>
      </c>
      <c r="M1358">
        <v>60.770817193423703</v>
      </c>
      <c r="N1358">
        <v>0.26507107465836299</v>
      </c>
      <c r="O1358">
        <v>9.0242442382520291</v>
      </c>
      <c r="P1358">
        <v>150.49671977507001</v>
      </c>
      <c r="Q1358">
        <v>9.2014920242226003E-2</v>
      </c>
    </row>
    <row r="1359" spans="1:17" hidden="1" x14ac:dyDescent="0.3">
      <c r="A1359" t="s">
        <v>2885</v>
      </c>
      <c r="B1359" t="s">
        <v>2886</v>
      </c>
      <c r="C1359" t="s">
        <v>3172</v>
      </c>
      <c r="D1359" t="s">
        <v>475</v>
      </c>
      <c r="E1359">
        <v>1345.58001268</v>
      </c>
      <c r="F1359">
        <v>1024.6500000000001</v>
      </c>
      <c r="G1359">
        <v>-34.099035487197099</v>
      </c>
      <c r="H1359">
        <v>-12.0271412505166</v>
      </c>
      <c r="I1359">
        <v>-34.0879313222432</v>
      </c>
      <c r="J1359">
        <v>2.4684062479873798</v>
      </c>
      <c r="K1359">
        <v>1155.7639128242799</v>
      </c>
      <c r="L1359">
        <v>1258.1322038784599</v>
      </c>
      <c r="M1359">
        <v>45.208460634225901</v>
      </c>
      <c r="N1359">
        <v>1.2634365340879901</v>
      </c>
      <c r="O1359">
        <v>51.563948665397902</v>
      </c>
      <c r="P1359">
        <v>6.734375</v>
      </c>
      <c r="Q1359">
        <v>-6.2878054970706004E-2</v>
      </c>
    </row>
    <row r="1360" spans="1:17" hidden="1" x14ac:dyDescent="0.3">
      <c r="A1360" t="s">
        <v>2887</v>
      </c>
      <c r="B1360" t="s">
        <v>2888</v>
      </c>
      <c r="C1360" t="s">
        <v>3172</v>
      </c>
      <c r="D1360" t="s">
        <v>405</v>
      </c>
      <c r="E1360">
        <v>1343.7483597600001</v>
      </c>
      <c r="F1360">
        <v>4385.2</v>
      </c>
      <c r="G1360">
        <v>32.136878840992203</v>
      </c>
      <c r="H1360">
        <v>5.1493393353919599</v>
      </c>
      <c r="I1360">
        <v>36.340481838425497</v>
      </c>
      <c r="J1360">
        <v>0.70871210287447595</v>
      </c>
      <c r="K1360">
        <v>4153.6016646962998</v>
      </c>
      <c r="L1360">
        <v>3711.1731743903101</v>
      </c>
      <c r="M1360">
        <v>50.579811628845299</v>
      </c>
      <c r="N1360">
        <v>0.65281967712739797</v>
      </c>
      <c r="O1360">
        <v>24.942990057466002</v>
      </c>
      <c r="P1360">
        <v>80.832989690721604</v>
      </c>
      <c r="Q1360">
        <v>2.1483541010262001E-2</v>
      </c>
    </row>
    <row r="1361" spans="1:17" hidden="1" x14ac:dyDescent="0.3">
      <c r="A1361" t="s">
        <v>2889</v>
      </c>
      <c r="B1361" t="s">
        <v>2890</v>
      </c>
      <c r="C1361" t="s">
        <v>3172</v>
      </c>
      <c r="D1361" t="s">
        <v>158</v>
      </c>
      <c r="E1361">
        <v>1343.1997449</v>
      </c>
      <c r="F1361">
        <v>1096.3</v>
      </c>
      <c r="G1361">
        <v>-33.066448810852599</v>
      </c>
      <c r="H1361">
        <v>-7.5758392917127697</v>
      </c>
      <c r="I1361">
        <v>-4.9535748693280501</v>
      </c>
      <c r="J1361">
        <v>3.2685408551815001</v>
      </c>
      <c r="K1361">
        <v>1169.9124138592699</v>
      </c>
      <c r="L1361">
        <v>1176.2771014540999</v>
      </c>
      <c r="M1361">
        <v>44.0634583367967</v>
      </c>
      <c r="N1361">
        <v>0.86015263578783097</v>
      </c>
      <c r="O1361">
        <v>43.665055185624297</v>
      </c>
      <c r="P1361">
        <v>21.831416347168901</v>
      </c>
      <c r="Q1361">
        <v>-4.7821632944882002E-2</v>
      </c>
    </row>
    <row r="1362" spans="1:17" hidden="1" x14ac:dyDescent="0.3">
      <c r="A1362" t="s">
        <v>2891</v>
      </c>
      <c r="B1362" t="s">
        <v>2892</v>
      </c>
      <c r="C1362" t="s">
        <v>3172</v>
      </c>
      <c r="D1362" t="s">
        <v>75</v>
      </c>
      <c r="E1362">
        <v>1343.046464814</v>
      </c>
      <c r="F1362">
        <v>119.84</v>
      </c>
      <c r="G1362">
        <v>17.733432062465798</v>
      </c>
      <c r="H1362">
        <v>5.3524399969556997</v>
      </c>
      <c r="I1362">
        <v>-9.3818579760268594</v>
      </c>
      <c r="J1362">
        <v>-0.14041942674743099</v>
      </c>
      <c r="K1362">
        <v>120.484255527315</v>
      </c>
      <c r="L1362">
        <v>115.83326965704801</v>
      </c>
      <c r="M1362">
        <v>55.808988628484997</v>
      </c>
      <c r="N1362">
        <v>1.2331034498573901</v>
      </c>
      <c r="O1362">
        <v>24.215620827770302</v>
      </c>
      <c r="P1362">
        <v>55.940143135979099</v>
      </c>
    </row>
    <row r="1363" spans="1:17" hidden="1" x14ac:dyDescent="0.3">
      <c r="A1363" t="s">
        <v>2893</v>
      </c>
      <c r="B1363" t="s">
        <v>2894</v>
      </c>
      <c r="C1363" t="s">
        <v>3172</v>
      </c>
      <c r="D1363" t="s">
        <v>117</v>
      </c>
      <c r="E1363">
        <v>1340.1516291299999</v>
      </c>
      <c r="F1363">
        <v>11.19</v>
      </c>
      <c r="G1363">
        <v>3.1898618223897599</v>
      </c>
      <c r="H1363">
        <v>-8.6440336788445506</v>
      </c>
      <c r="I1363">
        <v>-28.5765288965042</v>
      </c>
      <c r="J1363">
        <v>0.29360511275932299</v>
      </c>
      <c r="K1363">
        <v>12.1923116394948</v>
      </c>
      <c r="L1363">
        <v>12.976146726838</v>
      </c>
      <c r="M1363">
        <v>42.709989117749799</v>
      </c>
      <c r="N1363">
        <v>0.44690322473990901</v>
      </c>
      <c r="O1363">
        <v>64.432529043789003</v>
      </c>
      <c r="P1363">
        <v>36.463414634146297</v>
      </c>
      <c r="Q1363">
        <v>3.8677968519487002E-2</v>
      </c>
    </row>
    <row r="1364" spans="1:17" hidden="1" x14ac:dyDescent="0.3">
      <c r="A1364" t="s">
        <v>2895</v>
      </c>
      <c r="B1364" t="s">
        <v>2896</v>
      </c>
      <c r="C1364" t="s">
        <v>3172</v>
      </c>
      <c r="D1364" t="s">
        <v>199</v>
      </c>
      <c r="E1364">
        <v>1339.8626400000001</v>
      </c>
      <c r="F1364">
        <v>99.16</v>
      </c>
      <c r="G1364">
        <v>-16.619558185395299</v>
      </c>
      <c r="H1364">
        <v>-7.9982229557660798</v>
      </c>
      <c r="I1364">
        <v>-30.7630383885801</v>
      </c>
      <c r="J1364">
        <v>2.6569122607898601</v>
      </c>
      <c r="K1364">
        <v>106.64817187225999</v>
      </c>
      <c r="L1364">
        <v>113.74674283239401</v>
      </c>
      <c r="M1364">
        <v>55.967313853882303</v>
      </c>
      <c r="N1364">
        <v>0.66007736659243099</v>
      </c>
      <c r="O1364">
        <v>58.329971762807503</v>
      </c>
      <c r="P1364">
        <v>20.779537149817301</v>
      </c>
      <c r="Q1364">
        <v>8.5106755777297996E-2</v>
      </c>
    </row>
    <row r="1365" spans="1:17" hidden="1" x14ac:dyDescent="0.3">
      <c r="A1365" t="s">
        <v>2897</v>
      </c>
      <c r="B1365" t="s">
        <v>2898</v>
      </c>
      <c r="C1365" t="s">
        <v>3172</v>
      </c>
      <c r="D1365" t="s">
        <v>24</v>
      </c>
      <c r="E1365">
        <v>1339.6815835750001</v>
      </c>
      <c r="F1365">
        <v>296.75</v>
      </c>
      <c r="G1365">
        <v>-56.477461658726803</v>
      </c>
      <c r="H1365">
        <v>3.5106930767225402</v>
      </c>
      <c r="I1365">
        <v>-31.1257000643194</v>
      </c>
      <c r="J1365">
        <v>2.19010841026269</v>
      </c>
      <c r="K1365">
        <v>298.61347467177802</v>
      </c>
      <c r="M1365">
        <v>65.669013061547403</v>
      </c>
      <c r="N1365">
        <v>0.50805083589256395</v>
      </c>
      <c r="O1365">
        <v>58.045492839090102</v>
      </c>
      <c r="P1365">
        <v>6.3620071684587796</v>
      </c>
    </row>
    <row r="1366" spans="1:17" hidden="1" x14ac:dyDescent="0.3">
      <c r="A1366" t="s">
        <v>2899</v>
      </c>
      <c r="B1366" t="s">
        <v>2900</v>
      </c>
      <c r="C1366" t="s">
        <v>3172</v>
      </c>
      <c r="D1366" t="s">
        <v>590</v>
      </c>
      <c r="E1366">
        <v>1337.378400475</v>
      </c>
      <c r="F1366">
        <v>24.53</v>
      </c>
      <c r="G1366">
        <v>-42.380416221713702</v>
      </c>
      <c r="H1366">
        <v>1.7443669675923901</v>
      </c>
      <c r="I1366">
        <v>2.7420652078041599</v>
      </c>
      <c r="J1366">
        <v>6.6766726091234396</v>
      </c>
      <c r="K1366">
        <v>23.504130320762101</v>
      </c>
      <c r="L1366">
        <v>24.574216659220198</v>
      </c>
      <c r="M1366">
        <v>73.393769229583398</v>
      </c>
      <c r="N1366">
        <v>0.44543134445737897</v>
      </c>
      <c r="O1366">
        <v>36.1598043212392</v>
      </c>
      <c r="P1366">
        <v>63.533333333333303</v>
      </c>
      <c r="Q1366">
        <v>0.253436184319135</v>
      </c>
    </row>
    <row r="1367" spans="1:17" hidden="1" x14ac:dyDescent="0.3">
      <c r="A1367" t="s">
        <v>2901</v>
      </c>
      <c r="B1367" t="s">
        <v>2902</v>
      </c>
      <c r="C1367" t="s">
        <v>3172</v>
      </c>
      <c r="D1367" t="s">
        <v>2903</v>
      </c>
      <c r="E1367">
        <v>1331.3316780719999</v>
      </c>
      <c r="F1367">
        <v>37.159999999999997</v>
      </c>
      <c r="G1367">
        <v>-22.4675168374648</v>
      </c>
      <c r="H1367">
        <v>0.12612157846895</v>
      </c>
      <c r="I1367">
        <v>23.267949320314401</v>
      </c>
      <c r="J1367">
        <v>-2.0034534265866899</v>
      </c>
      <c r="K1367">
        <v>36.775679651896702</v>
      </c>
      <c r="L1367">
        <v>34.813331677556</v>
      </c>
      <c r="M1367">
        <v>52.656023002925799</v>
      </c>
      <c r="N1367">
        <v>0.767925574372194</v>
      </c>
      <c r="O1367">
        <v>39.935414424111897</v>
      </c>
      <c r="P1367">
        <v>42.923076923076898</v>
      </c>
      <c r="Q1367">
        <v>0.156803333133372</v>
      </c>
    </row>
    <row r="1368" spans="1:17" hidden="1" x14ac:dyDescent="0.3">
      <c r="A1368" t="s">
        <v>2904</v>
      </c>
      <c r="B1368" t="s">
        <v>2905</v>
      </c>
      <c r="C1368" t="s">
        <v>3172</v>
      </c>
      <c r="D1368" t="s">
        <v>632</v>
      </c>
      <c r="E1368">
        <v>1330.9122310400001</v>
      </c>
      <c r="F1368">
        <v>20.43</v>
      </c>
      <c r="G1368">
        <v>5.8472785270908201</v>
      </c>
      <c r="H1368">
        <v>-4.4656462555092498</v>
      </c>
      <c r="I1368">
        <v>85.144188774450299</v>
      </c>
      <c r="J1368">
        <v>6.4780145217649201</v>
      </c>
      <c r="K1368">
        <v>18.713873049810299</v>
      </c>
      <c r="L1368">
        <v>15.428382152192199</v>
      </c>
      <c r="M1368">
        <v>59.8196709937232</v>
      </c>
      <c r="N1368">
        <v>0.17841750200641501</v>
      </c>
      <c r="O1368">
        <v>28.9769946157611</v>
      </c>
      <c r="P1368">
        <v>104.3</v>
      </c>
      <c r="Q1368">
        <v>5.7716895171749001E-2</v>
      </c>
    </row>
    <row r="1369" spans="1:17" hidden="1" x14ac:dyDescent="0.3">
      <c r="A1369" t="s">
        <v>2906</v>
      </c>
      <c r="B1369" t="s">
        <v>2907</v>
      </c>
      <c r="C1369" t="s">
        <v>3172</v>
      </c>
      <c r="D1369" t="s">
        <v>1003</v>
      </c>
      <c r="E1369">
        <v>1330.5</v>
      </c>
      <c r="F1369">
        <v>220.6</v>
      </c>
      <c r="G1369">
        <v>-14.9719031969728</v>
      </c>
      <c r="H1369">
        <v>-7.02036893485894</v>
      </c>
      <c r="I1369">
        <v>48.505575831507898</v>
      </c>
      <c r="J1369">
        <v>-1.44070995623043</v>
      </c>
      <c r="K1369">
        <v>231.19303858695201</v>
      </c>
      <c r="L1369">
        <v>210.583025697788</v>
      </c>
      <c r="M1369">
        <v>46.970545602635198</v>
      </c>
      <c r="N1369">
        <v>0.31085369867905399</v>
      </c>
      <c r="O1369">
        <v>31.0063463281958</v>
      </c>
      <c r="P1369">
        <v>95.221238938053105</v>
      </c>
      <c r="Q1369">
        <v>-8.1025529706830995E-2</v>
      </c>
    </row>
    <row r="1370" spans="1:17" hidden="1" x14ac:dyDescent="0.3">
      <c r="A1370" t="s">
        <v>2908</v>
      </c>
      <c r="B1370" t="s">
        <v>2909</v>
      </c>
      <c r="C1370" t="s">
        <v>3172</v>
      </c>
      <c r="D1370" t="s">
        <v>2910</v>
      </c>
      <c r="E1370">
        <v>1329.1415398199999</v>
      </c>
      <c r="F1370">
        <v>535.45000000000005</v>
      </c>
      <c r="G1370">
        <v>123.830487754823</v>
      </c>
      <c r="H1370">
        <v>11.128309053572799</v>
      </c>
      <c r="I1370">
        <v>140.02123989307199</v>
      </c>
      <c r="J1370">
        <v>-4.3906572113129103</v>
      </c>
      <c r="K1370">
        <v>462.76151887236102</v>
      </c>
      <c r="M1370">
        <v>57.464908840778499</v>
      </c>
      <c r="O1370">
        <v>10.215706415164799</v>
      </c>
      <c r="P1370">
        <v>160.94054580896599</v>
      </c>
    </row>
    <row r="1371" spans="1:17" hidden="1" x14ac:dyDescent="0.3">
      <c r="A1371" t="s">
        <v>2911</v>
      </c>
      <c r="B1371" t="s">
        <v>2912</v>
      </c>
      <c r="C1371" t="s">
        <v>3172</v>
      </c>
      <c r="D1371" t="s">
        <v>257</v>
      </c>
      <c r="E1371">
        <v>1328.1841935</v>
      </c>
      <c r="F1371">
        <v>808.1</v>
      </c>
      <c r="G1371">
        <v>-4.3981226531272597</v>
      </c>
      <c r="H1371">
        <v>9.1464455930971198</v>
      </c>
      <c r="I1371">
        <v>60.854639798575199</v>
      </c>
      <c r="J1371">
        <v>5.7055453427828304</v>
      </c>
      <c r="K1371">
        <v>753.81048286842395</v>
      </c>
      <c r="L1371">
        <v>642.86892198522605</v>
      </c>
      <c r="M1371">
        <v>65.865797664575993</v>
      </c>
      <c r="N1371">
        <v>0.383692940209995</v>
      </c>
      <c r="O1371">
        <v>25.009281029575501</v>
      </c>
      <c r="P1371">
        <v>141.22388059701399</v>
      </c>
      <c r="Q1371">
        <v>0.178272492411338</v>
      </c>
    </row>
    <row r="1372" spans="1:17" hidden="1" x14ac:dyDescent="0.3">
      <c r="A1372" t="s">
        <v>2913</v>
      </c>
      <c r="B1372" t="s">
        <v>2914</v>
      </c>
      <c r="C1372" t="s">
        <v>3172</v>
      </c>
      <c r="D1372" t="s">
        <v>405</v>
      </c>
      <c r="E1372">
        <v>1327.9716531839999</v>
      </c>
      <c r="F1372">
        <v>109.87</v>
      </c>
      <c r="G1372">
        <v>37.330397352336803</v>
      </c>
      <c r="H1372">
        <v>2.9819521685945798</v>
      </c>
      <c r="I1372">
        <v>51.9124788835679</v>
      </c>
      <c r="J1372">
        <v>21.713356346648698</v>
      </c>
      <c r="K1372">
        <v>94.597292271979796</v>
      </c>
      <c r="L1372">
        <v>80.797675515955007</v>
      </c>
      <c r="M1372">
        <v>72.376615055989106</v>
      </c>
      <c r="N1372">
        <v>0.77051757059177906</v>
      </c>
      <c r="O1372">
        <v>23.509602257213</v>
      </c>
      <c r="P1372">
        <v>135.77253218884101</v>
      </c>
      <c r="Q1372">
        <v>7.9585283587079003E-2</v>
      </c>
    </row>
    <row r="1373" spans="1:17" hidden="1" x14ac:dyDescent="0.3">
      <c r="A1373" t="s">
        <v>2915</v>
      </c>
      <c r="B1373" t="s">
        <v>2916</v>
      </c>
      <c r="C1373" t="s">
        <v>3172</v>
      </c>
      <c r="D1373" t="s">
        <v>243</v>
      </c>
      <c r="E1373">
        <v>1322.94552</v>
      </c>
      <c r="F1373">
        <v>81.2</v>
      </c>
      <c r="G1373">
        <v>-27.7984777616538</v>
      </c>
      <c r="H1373">
        <v>0.86380169485119196</v>
      </c>
      <c r="I1373">
        <v>-14.152323192842299</v>
      </c>
      <c r="J1373">
        <v>-0.417038306563836</v>
      </c>
      <c r="K1373">
        <v>82.2659864927885</v>
      </c>
      <c r="L1373">
        <v>84.100930006376899</v>
      </c>
      <c r="M1373">
        <v>54.7707307406735</v>
      </c>
      <c r="N1373">
        <v>0.528851199426142</v>
      </c>
      <c r="O1373">
        <v>29.248768472906399</v>
      </c>
      <c r="P1373">
        <v>17.681159420289799</v>
      </c>
      <c r="Q1373">
        <v>8.6339048690250008E-3</v>
      </c>
    </row>
    <row r="1374" spans="1:17" hidden="1" x14ac:dyDescent="0.3">
      <c r="A1374" t="s">
        <v>2917</v>
      </c>
      <c r="B1374" t="s">
        <v>2918</v>
      </c>
      <c r="C1374" t="s">
        <v>3172</v>
      </c>
      <c r="D1374" t="s">
        <v>173</v>
      </c>
      <c r="E1374">
        <v>1320.9408000000001</v>
      </c>
      <c r="F1374">
        <v>554.85</v>
      </c>
      <c r="G1374">
        <v>121.08487843368501</v>
      </c>
      <c r="H1374">
        <v>40.764225258826102</v>
      </c>
      <c r="I1374">
        <v>137.27563057193399</v>
      </c>
      <c r="J1374">
        <v>21.419613555252401</v>
      </c>
      <c r="K1374">
        <v>439.99639556850701</v>
      </c>
      <c r="M1374">
        <v>84.599326161521105</v>
      </c>
      <c r="N1374">
        <v>1.4318339975959999</v>
      </c>
      <c r="O1374">
        <v>2.0996665765522202</v>
      </c>
      <c r="P1374">
        <v>172.252208047105</v>
      </c>
    </row>
    <row r="1375" spans="1:17" hidden="1" x14ac:dyDescent="0.3">
      <c r="A1375" t="s">
        <v>2919</v>
      </c>
      <c r="B1375" t="s">
        <v>2920</v>
      </c>
      <c r="C1375" t="s">
        <v>3172</v>
      </c>
      <c r="D1375" t="s">
        <v>2921</v>
      </c>
      <c r="E1375">
        <v>1311.2885235000001</v>
      </c>
      <c r="F1375">
        <v>667.5</v>
      </c>
      <c r="G1375">
        <v>29.961237434729199</v>
      </c>
      <c r="H1375">
        <v>15.878456157687999</v>
      </c>
      <c r="I1375">
        <v>48.093140144132498</v>
      </c>
      <c r="J1375">
        <v>8.0632957303595791</v>
      </c>
      <c r="K1375">
        <v>639.89023316923101</v>
      </c>
      <c r="L1375">
        <v>593.23771400923204</v>
      </c>
      <c r="M1375">
        <v>71.800784002586397</v>
      </c>
      <c r="N1375">
        <v>1.3798843992222201</v>
      </c>
      <c r="O1375">
        <v>42.172284644194697</v>
      </c>
      <c r="P1375">
        <v>88.028169014084497</v>
      </c>
    </row>
    <row r="1376" spans="1:17" hidden="1" x14ac:dyDescent="0.3">
      <c r="A1376" t="s">
        <v>2922</v>
      </c>
      <c r="B1376" t="s">
        <v>2923</v>
      </c>
      <c r="C1376" t="s">
        <v>3172</v>
      </c>
      <c r="D1376" t="s">
        <v>986</v>
      </c>
      <c r="E1376">
        <v>1302.06307967</v>
      </c>
      <c r="F1376">
        <v>198.5</v>
      </c>
      <c r="G1376">
        <v>-49.492215410852403</v>
      </c>
      <c r="H1376">
        <v>-9.8104077141492603</v>
      </c>
      <c r="I1376">
        <v>-19.0302299171423</v>
      </c>
      <c r="J1376">
        <v>0.85010436415445401</v>
      </c>
      <c r="K1376">
        <v>207.01454956824401</v>
      </c>
      <c r="L1376">
        <v>223.43844416759401</v>
      </c>
      <c r="M1376">
        <v>52.1428029664702</v>
      </c>
      <c r="N1376">
        <v>0.36862182793158099</v>
      </c>
      <c r="O1376">
        <v>43.677581863979803</v>
      </c>
      <c r="P1376">
        <v>8.5886214442013102</v>
      </c>
      <c r="Q1376">
        <v>-4.1624726435389003E-2</v>
      </c>
    </row>
    <row r="1377" spans="1:17" hidden="1" x14ac:dyDescent="0.3">
      <c r="A1377" t="s">
        <v>2924</v>
      </c>
      <c r="B1377" t="s">
        <v>2925</v>
      </c>
      <c r="C1377" t="s">
        <v>3172</v>
      </c>
      <c r="D1377" t="s">
        <v>163</v>
      </c>
      <c r="E1377">
        <v>1298.921489525</v>
      </c>
      <c r="F1377">
        <v>578.4</v>
      </c>
      <c r="G1377">
        <v>12.3332875508901</v>
      </c>
      <c r="H1377">
        <v>11.9089962182038</v>
      </c>
      <c r="I1377">
        <v>8.2136969708581393</v>
      </c>
      <c r="J1377">
        <v>7.1218575055278501</v>
      </c>
      <c r="K1377">
        <v>559.16683774039097</v>
      </c>
      <c r="L1377">
        <v>521.76310051287601</v>
      </c>
      <c r="M1377">
        <v>67.717347216011305</v>
      </c>
      <c r="N1377">
        <v>0.28336416826724897</v>
      </c>
      <c r="O1377">
        <v>20.9889349930843</v>
      </c>
      <c r="P1377">
        <v>48.193697156033799</v>
      </c>
      <c r="Q1377">
        <v>5.2648335604962002E-2</v>
      </c>
    </row>
    <row r="1378" spans="1:17" hidden="1" x14ac:dyDescent="0.3">
      <c r="A1378" t="s">
        <v>2926</v>
      </c>
      <c r="B1378" t="s">
        <v>2927</v>
      </c>
      <c r="C1378" t="s">
        <v>3172</v>
      </c>
      <c r="D1378" t="s">
        <v>366</v>
      </c>
      <c r="E1378">
        <v>1297.5</v>
      </c>
      <c r="F1378">
        <v>45.84</v>
      </c>
      <c r="G1378">
        <v>-16.198811043206099</v>
      </c>
      <c r="H1378">
        <v>7.8930557779005701</v>
      </c>
      <c r="I1378">
        <v>21.353256615434201</v>
      </c>
      <c r="J1378">
        <v>0.67640531595185605</v>
      </c>
      <c r="K1378">
        <v>43.3784490491417</v>
      </c>
      <c r="M1378">
        <v>51.365833056977998</v>
      </c>
      <c r="N1378">
        <v>0.90857577404794299</v>
      </c>
      <c r="O1378">
        <v>23.385689354275701</v>
      </c>
      <c r="P1378">
        <v>52.8</v>
      </c>
    </row>
    <row r="1379" spans="1:17" hidden="1" x14ac:dyDescent="0.3">
      <c r="A1379" t="s">
        <v>2928</v>
      </c>
      <c r="B1379" t="s">
        <v>2929</v>
      </c>
      <c r="C1379" t="s">
        <v>3172</v>
      </c>
      <c r="D1379" t="s">
        <v>1003</v>
      </c>
      <c r="E1379">
        <v>1295.17542</v>
      </c>
      <c r="F1379">
        <v>83.98</v>
      </c>
      <c r="G1379">
        <v>-33.014629755900899</v>
      </c>
      <c r="H1379">
        <v>-0.91406250244444398</v>
      </c>
      <c r="I1379">
        <v>-17.371079706518898</v>
      </c>
      <c r="J1379">
        <v>3.2408073259339698</v>
      </c>
      <c r="K1379">
        <v>85.461994434509904</v>
      </c>
      <c r="L1379">
        <v>87.991677242989894</v>
      </c>
      <c r="M1379">
        <v>61.2943709097474</v>
      </c>
      <c r="N1379">
        <v>0.24884457948151301</v>
      </c>
      <c r="O1379">
        <v>37.711359847582699</v>
      </c>
      <c r="P1379">
        <v>13.486486486486401</v>
      </c>
      <c r="Q1379">
        <v>-2.6004441952700002E-3</v>
      </c>
    </row>
    <row r="1380" spans="1:17" hidden="1" x14ac:dyDescent="0.3">
      <c r="A1380" t="s">
        <v>2930</v>
      </c>
      <c r="B1380" t="s">
        <v>2931</v>
      </c>
      <c r="C1380" t="s">
        <v>3172</v>
      </c>
      <c r="D1380" t="s">
        <v>967</v>
      </c>
      <c r="E1380">
        <v>1294.435702625</v>
      </c>
      <c r="F1380">
        <v>995.7</v>
      </c>
      <c r="G1380">
        <v>22.771564598286801</v>
      </c>
      <c r="H1380">
        <v>12.1318764905678</v>
      </c>
      <c r="I1380">
        <v>20.9747436281103</v>
      </c>
      <c r="J1380">
        <v>9.0730014510538197</v>
      </c>
      <c r="K1380">
        <v>845.398615859149</v>
      </c>
      <c r="L1380">
        <v>772.14585365975699</v>
      </c>
      <c r="M1380">
        <v>79.201348923851</v>
      </c>
      <c r="N1380">
        <v>0.64832089494293998</v>
      </c>
      <c r="O1380">
        <v>0.93401626996083498</v>
      </c>
      <c r="P1380">
        <v>74.363015497767293</v>
      </c>
      <c r="Q1380">
        <v>9.0251023913244993E-2</v>
      </c>
    </row>
    <row r="1381" spans="1:17" hidden="1" x14ac:dyDescent="0.3">
      <c r="A1381" t="s">
        <v>2932</v>
      </c>
      <c r="B1381" t="s">
        <v>2933</v>
      </c>
      <c r="C1381" t="s">
        <v>3172</v>
      </c>
      <c r="D1381" t="s">
        <v>472</v>
      </c>
      <c r="E1381">
        <v>1289.9168312199999</v>
      </c>
      <c r="F1381">
        <v>540.79999999999995</v>
      </c>
      <c r="G1381">
        <v>23.286087610557001</v>
      </c>
      <c r="H1381">
        <v>-6.8035033089024202</v>
      </c>
      <c r="I1381">
        <v>42.051692547975499</v>
      </c>
      <c r="J1381">
        <v>-0.40907159491108402</v>
      </c>
      <c r="K1381">
        <v>554.97983941459802</v>
      </c>
      <c r="L1381">
        <v>481.70661417996899</v>
      </c>
      <c r="M1381">
        <v>46.515427415268</v>
      </c>
      <c r="N1381">
        <v>0.441130740490916</v>
      </c>
      <c r="O1381">
        <v>23.511464497041398</v>
      </c>
      <c r="P1381">
        <v>69.105691056910501</v>
      </c>
      <c r="Q1381">
        <v>0.127953583203607</v>
      </c>
    </row>
    <row r="1382" spans="1:17" hidden="1" x14ac:dyDescent="0.3">
      <c r="A1382" t="s">
        <v>2934</v>
      </c>
      <c r="B1382" t="s">
        <v>2935</v>
      </c>
      <c r="C1382" t="s">
        <v>3172</v>
      </c>
      <c r="D1382" t="s">
        <v>173</v>
      </c>
      <c r="E1382">
        <v>1282.5885391520001</v>
      </c>
      <c r="F1382">
        <v>189.82</v>
      </c>
      <c r="G1382">
        <v>40.508673211175001</v>
      </c>
      <c r="H1382">
        <v>2.9623974762641798</v>
      </c>
      <c r="I1382">
        <v>27.032207779172801</v>
      </c>
      <c r="J1382">
        <v>2.1560481549017401</v>
      </c>
      <c r="K1382">
        <v>193.34263070375701</v>
      </c>
      <c r="L1382">
        <v>175.86042939339899</v>
      </c>
      <c r="M1382">
        <v>54.7936392218894</v>
      </c>
      <c r="N1382">
        <v>0.93960583604961401</v>
      </c>
      <c r="O1382">
        <v>34.227162575071098</v>
      </c>
      <c r="P1382">
        <v>97.010897768552098</v>
      </c>
      <c r="Q1382">
        <v>0.17714581286450201</v>
      </c>
    </row>
    <row r="1383" spans="1:17" hidden="1" x14ac:dyDescent="0.3">
      <c r="A1383" t="s">
        <v>2936</v>
      </c>
      <c r="B1383" t="s">
        <v>2937</v>
      </c>
      <c r="C1383" t="s">
        <v>3172</v>
      </c>
      <c r="D1383" t="s">
        <v>136</v>
      </c>
      <c r="E1383">
        <v>1282.504940046</v>
      </c>
      <c r="F1383">
        <v>54.07</v>
      </c>
      <c r="G1383">
        <v>84.877790947528197</v>
      </c>
      <c r="H1383">
        <v>-9.3615335524450298</v>
      </c>
      <c r="I1383">
        <v>54.848373995166</v>
      </c>
      <c r="J1383">
        <v>8.7081393774462708</v>
      </c>
      <c r="K1383">
        <v>49.996004902524703</v>
      </c>
      <c r="L1383">
        <v>41.8049549286157</v>
      </c>
      <c r="M1383">
        <v>59.1234744332247</v>
      </c>
      <c r="N1383">
        <v>0.45759993949598199</v>
      </c>
      <c r="O1383">
        <v>27.427408914370201</v>
      </c>
      <c r="P1383">
        <v>119.79674796747901</v>
      </c>
      <c r="Q1383">
        <v>7.7408416830605994E-2</v>
      </c>
    </row>
    <row r="1384" spans="1:17" hidden="1" x14ac:dyDescent="0.3">
      <c r="A1384" t="s">
        <v>2938</v>
      </c>
      <c r="B1384" t="s">
        <v>2939</v>
      </c>
      <c r="C1384" t="s">
        <v>3172</v>
      </c>
      <c r="D1384" t="s">
        <v>590</v>
      </c>
      <c r="E1384">
        <v>1278.6307778559999</v>
      </c>
      <c r="F1384">
        <v>241.97</v>
      </c>
      <c r="G1384">
        <v>224.971777594478</v>
      </c>
      <c r="H1384">
        <v>18.126095711605601</v>
      </c>
      <c r="I1384">
        <v>164.444702269396</v>
      </c>
      <c r="J1384">
        <v>11.344959278980699</v>
      </c>
      <c r="K1384">
        <v>208.33835322472001</v>
      </c>
      <c r="L1384">
        <v>142.989185790487</v>
      </c>
      <c r="M1384">
        <v>69.857784470851996</v>
      </c>
      <c r="N1384">
        <v>0.71809797607239301</v>
      </c>
      <c r="O1384">
        <v>8.3150803818654992</v>
      </c>
      <c r="P1384">
        <v>271.97540353574101</v>
      </c>
      <c r="Q1384">
        <v>9.2856983806508003E-2</v>
      </c>
    </row>
    <row r="1385" spans="1:17" hidden="1" x14ac:dyDescent="0.3">
      <c r="A1385" t="s">
        <v>2940</v>
      </c>
      <c r="B1385" t="s">
        <v>2941</v>
      </c>
      <c r="C1385" t="s">
        <v>3172</v>
      </c>
      <c r="D1385" t="s">
        <v>749</v>
      </c>
      <c r="E1385">
        <v>1278.0963999999999</v>
      </c>
      <c r="F1385">
        <v>240.92</v>
      </c>
      <c r="G1385">
        <v>-50.918482994636697</v>
      </c>
      <c r="H1385">
        <v>-0.86857056454138304</v>
      </c>
      <c r="I1385">
        <v>-19.4733190981724</v>
      </c>
      <c r="J1385">
        <v>2.9667178828391298</v>
      </c>
      <c r="K1385">
        <v>238.412716205865</v>
      </c>
      <c r="M1385">
        <v>61.342156721086397</v>
      </c>
      <c r="N1385">
        <v>0.242887953793784</v>
      </c>
      <c r="O1385">
        <v>93.425203387016396</v>
      </c>
      <c r="P1385">
        <v>13.646870135383701</v>
      </c>
    </row>
    <row r="1386" spans="1:17" hidden="1" x14ac:dyDescent="0.3">
      <c r="A1386" t="s">
        <v>2942</v>
      </c>
      <c r="B1386" t="s">
        <v>2943</v>
      </c>
      <c r="C1386" t="s">
        <v>3172</v>
      </c>
      <c r="D1386" t="s">
        <v>294</v>
      </c>
      <c r="E1386">
        <v>1276.9670277</v>
      </c>
      <c r="F1386">
        <v>209.78</v>
      </c>
      <c r="G1386">
        <v>30.1233357285574</v>
      </c>
      <c r="H1386">
        <v>0.21703710359780101</v>
      </c>
      <c r="I1386">
        <v>56.222029631736198</v>
      </c>
      <c r="J1386">
        <v>-1.4885515579630799</v>
      </c>
      <c r="K1386">
        <v>215.33183203953499</v>
      </c>
      <c r="L1386">
        <v>175.973407386003</v>
      </c>
      <c r="M1386">
        <v>44.100632703081999</v>
      </c>
      <c r="N1386">
        <v>0.425131406801808</v>
      </c>
      <c r="O1386">
        <v>27.476403851654101</v>
      </c>
      <c r="P1386">
        <v>93.971336107258395</v>
      </c>
      <c r="Q1386">
        <v>0.12871915012426099</v>
      </c>
    </row>
    <row r="1387" spans="1:17" hidden="1" x14ac:dyDescent="0.3">
      <c r="A1387" t="s">
        <v>2944</v>
      </c>
      <c r="B1387" t="s">
        <v>2945</v>
      </c>
      <c r="C1387" t="s">
        <v>3172</v>
      </c>
      <c r="D1387" t="s">
        <v>46</v>
      </c>
      <c r="E1387">
        <v>1276.3192069219999</v>
      </c>
      <c r="F1387">
        <v>58.82</v>
      </c>
      <c r="G1387">
        <v>-46.943043474560397</v>
      </c>
      <c r="H1387">
        <v>-5.2546681284882801</v>
      </c>
      <c r="I1387">
        <v>-23.688950361124601</v>
      </c>
      <c r="J1387">
        <v>5.6173805010508504</v>
      </c>
      <c r="K1387">
        <v>61.2017969316665</v>
      </c>
      <c r="L1387">
        <v>66.179682971233007</v>
      </c>
      <c r="M1387">
        <v>55.540093602545397</v>
      </c>
      <c r="N1387">
        <v>0.70607677669214297</v>
      </c>
      <c r="O1387">
        <v>58.3645018701122</v>
      </c>
      <c r="P1387">
        <v>18.350100603621701</v>
      </c>
      <c r="Q1387">
        <v>8.2510243723571006E-2</v>
      </c>
    </row>
    <row r="1388" spans="1:17" hidden="1" x14ac:dyDescent="0.3">
      <c r="A1388" t="s">
        <v>2946</v>
      </c>
      <c r="B1388" t="s">
        <v>2947</v>
      </c>
      <c r="C1388" t="s">
        <v>3172</v>
      </c>
      <c r="D1388" t="s">
        <v>158</v>
      </c>
      <c r="E1388">
        <v>1272.9815216483</v>
      </c>
      <c r="F1388">
        <v>613.75</v>
      </c>
      <c r="G1388">
        <v>-68.016718695951297</v>
      </c>
      <c r="H1388">
        <v>8.2454612925243094</v>
      </c>
      <c r="I1388">
        <v>-3.8588940164652499</v>
      </c>
      <c r="J1388">
        <v>5.86499830113077</v>
      </c>
      <c r="K1388">
        <v>578.58741127503299</v>
      </c>
      <c r="L1388">
        <v>655.31624396373104</v>
      </c>
      <c r="M1388">
        <v>44.138221873526803</v>
      </c>
      <c r="N1388">
        <v>0.62730503497762402</v>
      </c>
      <c r="O1388">
        <v>80.032586558044798</v>
      </c>
      <c r="P1388">
        <v>35.261707988980703</v>
      </c>
      <c r="Q1388">
        <v>-3.6275376913058002E-2</v>
      </c>
    </row>
    <row r="1389" spans="1:17" hidden="1" x14ac:dyDescent="0.3">
      <c r="A1389" t="s">
        <v>2948</v>
      </c>
      <c r="B1389" t="s">
        <v>2949</v>
      </c>
      <c r="C1389" t="s">
        <v>3172</v>
      </c>
      <c r="D1389" t="s">
        <v>986</v>
      </c>
      <c r="E1389">
        <v>1271.5700383999999</v>
      </c>
      <c r="F1389">
        <v>629.79999999999995</v>
      </c>
      <c r="G1389">
        <v>-40.666499561389799</v>
      </c>
      <c r="H1389">
        <v>-15.463898311423</v>
      </c>
      <c r="I1389">
        <v>2.6785875555845702</v>
      </c>
      <c r="J1389">
        <v>-0.72521209154173805</v>
      </c>
      <c r="K1389">
        <v>678.53332500290799</v>
      </c>
      <c r="L1389">
        <v>652.21686015378305</v>
      </c>
      <c r="M1389">
        <v>48.009175879491302</v>
      </c>
      <c r="N1389">
        <v>0.37995964429512502</v>
      </c>
      <c r="O1389">
        <v>35.757383296284502</v>
      </c>
      <c r="P1389">
        <v>31.3314565738713</v>
      </c>
      <c r="Q1389">
        <v>3.7826115909775998E-2</v>
      </c>
    </row>
    <row r="1390" spans="1:17" hidden="1" x14ac:dyDescent="0.3">
      <c r="A1390" t="s">
        <v>2950</v>
      </c>
      <c r="B1390" t="s">
        <v>2951</v>
      </c>
      <c r="C1390" t="s">
        <v>3172</v>
      </c>
      <c r="D1390" t="s">
        <v>475</v>
      </c>
      <c r="E1390">
        <v>1270.3067529299999</v>
      </c>
      <c r="F1390">
        <v>543.95000000000005</v>
      </c>
      <c r="G1390">
        <v>-6.9195181556488503</v>
      </c>
      <c r="H1390">
        <v>-12.0037693178775</v>
      </c>
      <c r="I1390">
        <v>32.341611223344799</v>
      </c>
      <c r="J1390">
        <v>1.95089217737203</v>
      </c>
      <c r="K1390">
        <v>548.53330069891399</v>
      </c>
      <c r="L1390">
        <v>504.56301186819502</v>
      </c>
      <c r="M1390">
        <v>51.567525632072297</v>
      </c>
      <c r="N1390">
        <v>0.243851252035656</v>
      </c>
      <c r="O1390">
        <v>34.9204890155345</v>
      </c>
      <c r="P1390">
        <v>53.658192090395403</v>
      </c>
      <c r="Q1390">
        <v>8.0298970773599995E-4</v>
      </c>
    </row>
    <row r="1391" spans="1:17" hidden="1" x14ac:dyDescent="0.3">
      <c r="A1391" t="s">
        <v>2952</v>
      </c>
      <c r="B1391" t="s">
        <v>2953</v>
      </c>
      <c r="C1391" t="s">
        <v>3172</v>
      </c>
      <c r="D1391" t="s">
        <v>1648</v>
      </c>
      <c r="E1391">
        <v>1270.0353024850001</v>
      </c>
      <c r="F1391">
        <v>1685.65</v>
      </c>
      <c r="G1391">
        <v>33.782030298862203</v>
      </c>
      <c r="H1391">
        <v>-4.1732568952484304</v>
      </c>
      <c r="I1391">
        <v>29.0989813075774</v>
      </c>
      <c r="J1391">
        <v>2.8783402899944401</v>
      </c>
      <c r="K1391">
        <v>1675.3591023259</v>
      </c>
      <c r="L1391">
        <v>1486.93445535911</v>
      </c>
      <c r="M1391">
        <v>63.331504550984697</v>
      </c>
      <c r="N1391">
        <v>0.14919633917501801</v>
      </c>
      <c r="O1391">
        <v>22.107199003351798</v>
      </c>
      <c r="P1391">
        <v>71.062512685203899</v>
      </c>
      <c r="Q1391">
        <v>7.3103112708810994E-2</v>
      </c>
    </row>
    <row r="1392" spans="1:17" hidden="1" x14ac:dyDescent="0.3">
      <c r="A1392" t="s">
        <v>2954</v>
      </c>
      <c r="B1392" t="s">
        <v>2955</v>
      </c>
      <c r="C1392" t="s">
        <v>3172</v>
      </c>
      <c r="D1392" t="s">
        <v>294</v>
      </c>
      <c r="E1392">
        <v>1269.01413</v>
      </c>
      <c r="F1392">
        <v>116.15</v>
      </c>
      <c r="G1392">
        <v>-21.953702971948999</v>
      </c>
      <c r="H1392">
        <v>23.335958114873701</v>
      </c>
      <c r="I1392">
        <v>19.4556796683142</v>
      </c>
      <c r="J1392">
        <v>8.7403842387334798</v>
      </c>
      <c r="K1392">
        <v>102.240095912727</v>
      </c>
      <c r="L1392">
        <v>98.391686236707798</v>
      </c>
      <c r="M1392">
        <v>81.293474937920607</v>
      </c>
      <c r="N1392">
        <v>1.50946117095123</v>
      </c>
      <c r="O1392">
        <v>4.0895393887214704</v>
      </c>
      <c r="P1392">
        <v>56.557487532012402</v>
      </c>
      <c r="Q1392">
        <v>8.4251259138137996E-2</v>
      </c>
    </row>
    <row r="1393" spans="1:17" hidden="1" x14ac:dyDescent="0.3">
      <c r="A1393" t="s">
        <v>2956</v>
      </c>
      <c r="B1393" t="s">
        <v>2957</v>
      </c>
      <c r="C1393" t="s">
        <v>3172</v>
      </c>
      <c r="D1393" t="s">
        <v>291</v>
      </c>
      <c r="E1393">
        <v>1268.55069</v>
      </c>
      <c r="F1393">
        <v>60.3</v>
      </c>
      <c r="G1393">
        <v>157.14569930110599</v>
      </c>
      <c r="H1393">
        <v>11.471184965785801</v>
      </c>
      <c r="I1393">
        <v>117.42221327552301</v>
      </c>
      <c r="J1393">
        <v>-6.7827238286309397</v>
      </c>
      <c r="K1393">
        <v>55.000189186357701</v>
      </c>
      <c r="L1393">
        <v>38.548284438277399</v>
      </c>
      <c r="M1393">
        <v>50.388954673484399</v>
      </c>
      <c r="N1393">
        <v>0.446296298320976</v>
      </c>
      <c r="O1393">
        <v>19.071310116086199</v>
      </c>
      <c r="P1393">
        <v>301.06418357166598</v>
      </c>
    </row>
    <row r="1394" spans="1:17" hidden="1" x14ac:dyDescent="0.3">
      <c r="A1394" t="s">
        <v>2958</v>
      </c>
      <c r="B1394" t="s">
        <v>2959</v>
      </c>
      <c r="C1394" t="s">
        <v>3172</v>
      </c>
      <c r="D1394" t="s">
        <v>475</v>
      </c>
      <c r="E1394">
        <v>1267.1830654400001</v>
      </c>
      <c r="F1394">
        <v>175.92</v>
      </c>
      <c r="G1394">
        <v>26.7634673817034</v>
      </c>
      <c r="H1394">
        <v>-15.735048698248301</v>
      </c>
      <c r="I1394">
        <v>28.2911671710363</v>
      </c>
      <c r="J1394">
        <v>3.6317243246432298</v>
      </c>
      <c r="K1394">
        <v>186.172495505048</v>
      </c>
      <c r="L1394">
        <v>160.70380584308401</v>
      </c>
      <c r="M1394">
        <v>52.894357883260597</v>
      </c>
      <c r="N1394">
        <v>0.228678507346358</v>
      </c>
      <c r="O1394">
        <v>41.200545702592102</v>
      </c>
      <c r="P1394">
        <v>65.028142589118204</v>
      </c>
      <c r="Q1394">
        <v>4.8930810582037E-2</v>
      </c>
    </row>
    <row r="1395" spans="1:17" hidden="1" x14ac:dyDescent="0.3">
      <c r="A1395" t="s">
        <v>2960</v>
      </c>
      <c r="B1395" t="s">
        <v>2961</v>
      </c>
      <c r="C1395" t="s">
        <v>3172</v>
      </c>
      <c r="D1395" t="s">
        <v>117</v>
      </c>
      <c r="E1395">
        <v>1267.1454241599999</v>
      </c>
      <c r="F1395">
        <v>1018.65</v>
      </c>
      <c r="G1395">
        <v>644.07105901715397</v>
      </c>
      <c r="H1395">
        <v>8.5991851159987398</v>
      </c>
      <c r="I1395">
        <v>18.905781476049999</v>
      </c>
      <c r="J1395">
        <v>3.0714200328105798</v>
      </c>
      <c r="K1395">
        <v>943.40189494448202</v>
      </c>
      <c r="L1395">
        <v>749.04632249794702</v>
      </c>
      <c r="M1395">
        <v>67.071938560012896</v>
      </c>
      <c r="N1395">
        <v>1.1255547858439801</v>
      </c>
      <c r="O1395">
        <v>6.7785794924655196</v>
      </c>
      <c r="P1395">
        <v>687.51449555469605</v>
      </c>
      <c r="Q1395">
        <v>0.18250363628160901</v>
      </c>
    </row>
    <row r="1396" spans="1:17" hidden="1" x14ac:dyDescent="0.3">
      <c r="A1396" t="s">
        <v>2962</v>
      </c>
      <c r="B1396" t="s">
        <v>2963</v>
      </c>
      <c r="C1396" t="s">
        <v>3172</v>
      </c>
      <c r="D1396" t="s">
        <v>264</v>
      </c>
      <c r="E1396">
        <v>1266.13034197</v>
      </c>
      <c r="F1396">
        <v>330.4</v>
      </c>
      <c r="G1396">
        <v>37.926581951205101</v>
      </c>
      <c r="H1396">
        <v>60.993287652148801</v>
      </c>
      <c r="I1396">
        <v>54.117334089453998</v>
      </c>
      <c r="J1396">
        <v>-4.7250501972376098</v>
      </c>
      <c r="M1396">
        <v>48.749835377774801</v>
      </c>
      <c r="O1396">
        <v>48.292978208232398</v>
      </c>
      <c r="P1396">
        <v>71.147371147371103</v>
      </c>
    </row>
    <row r="1397" spans="1:17" hidden="1" x14ac:dyDescent="0.3">
      <c r="A1397" t="s">
        <v>2964</v>
      </c>
      <c r="B1397" t="s">
        <v>2965</v>
      </c>
      <c r="C1397" t="s">
        <v>3172</v>
      </c>
      <c r="D1397" t="s">
        <v>2290</v>
      </c>
      <c r="E1397">
        <v>1264.84787435</v>
      </c>
      <c r="F1397">
        <v>447.05</v>
      </c>
      <c r="G1397">
        <v>67.707848849350299</v>
      </c>
      <c r="H1397">
        <v>-5.2486259986294099</v>
      </c>
      <c r="I1397">
        <v>-59.137312792636799</v>
      </c>
      <c r="J1397">
        <v>-4.0090984275300098E-2</v>
      </c>
      <c r="K1397">
        <v>536.50903302437905</v>
      </c>
      <c r="L1397">
        <v>604.08587661415197</v>
      </c>
      <c r="M1397">
        <v>46.592283167117102</v>
      </c>
      <c r="N1397">
        <v>1.4030339217094701</v>
      </c>
      <c r="O1397">
        <v>119.21485292472801</v>
      </c>
      <c r="P1397">
        <v>108.901869158878</v>
      </c>
      <c r="Q1397">
        <v>0.257680804324735</v>
      </c>
    </row>
    <row r="1398" spans="1:17" hidden="1" x14ac:dyDescent="0.3">
      <c r="A1398" t="s">
        <v>2966</v>
      </c>
      <c r="B1398" t="s">
        <v>2967</v>
      </c>
      <c r="C1398" t="s">
        <v>3172</v>
      </c>
      <c r="D1398" t="s">
        <v>75</v>
      </c>
      <c r="E1398">
        <v>1259.6500000000001</v>
      </c>
      <c r="F1398">
        <v>41.27</v>
      </c>
      <c r="G1398">
        <v>-37.915460455855801</v>
      </c>
      <c r="H1398">
        <v>-6.0816758039630203</v>
      </c>
      <c r="I1398">
        <v>-12.3270532498018</v>
      </c>
      <c r="J1398">
        <v>1.88547493135902</v>
      </c>
      <c r="K1398">
        <v>45.246777354810298</v>
      </c>
      <c r="L1398">
        <v>47.2381749246547</v>
      </c>
      <c r="M1398">
        <v>51.526833528999902</v>
      </c>
      <c r="N1398">
        <v>0.42425999033310102</v>
      </c>
      <c r="O1398">
        <v>39.302156530167103</v>
      </c>
      <c r="P1398">
        <v>6.7787839586028502</v>
      </c>
      <c r="Q1398">
        <v>1.9696560810855999E-2</v>
      </c>
    </row>
    <row r="1399" spans="1:17" hidden="1" x14ac:dyDescent="0.3">
      <c r="A1399" t="s">
        <v>2968</v>
      </c>
      <c r="B1399" t="s">
        <v>2969</v>
      </c>
      <c r="C1399" t="s">
        <v>3172</v>
      </c>
      <c r="D1399" t="s">
        <v>117</v>
      </c>
      <c r="E1399">
        <v>1259.13687304</v>
      </c>
      <c r="F1399">
        <v>662.3</v>
      </c>
      <c r="G1399">
        <v>-32.696963728778002</v>
      </c>
      <c r="H1399">
        <v>-6.3817068232761196</v>
      </c>
      <c r="I1399">
        <v>-2.7908146107899499</v>
      </c>
      <c r="J1399">
        <v>3.9932918454661301</v>
      </c>
      <c r="K1399">
        <v>669.57864491491603</v>
      </c>
      <c r="L1399">
        <v>659.43306187219605</v>
      </c>
      <c r="M1399">
        <v>58.937277135948897</v>
      </c>
      <c r="N1399">
        <v>0.456222511503312</v>
      </c>
      <c r="O1399">
        <v>27.5856862449041</v>
      </c>
      <c r="P1399">
        <v>20.637522768670301</v>
      </c>
      <c r="Q1399">
        <v>5.2751619344924998E-2</v>
      </c>
    </row>
    <row r="1400" spans="1:17" hidden="1" x14ac:dyDescent="0.3">
      <c r="A1400" t="s">
        <v>2970</v>
      </c>
      <c r="B1400" t="s">
        <v>2971</v>
      </c>
      <c r="C1400" t="s">
        <v>3172</v>
      </c>
      <c r="D1400" t="s">
        <v>1431</v>
      </c>
      <c r="E1400">
        <v>1258.3179186</v>
      </c>
      <c r="F1400">
        <v>179.16</v>
      </c>
      <c r="G1400">
        <v>-62.509111748294998</v>
      </c>
      <c r="H1400">
        <v>-10.186095253994299</v>
      </c>
      <c r="I1400">
        <v>-44.747093207637903</v>
      </c>
      <c r="J1400">
        <v>2.22839688029479</v>
      </c>
      <c r="K1400">
        <v>202.51259777622101</v>
      </c>
      <c r="L1400">
        <v>237.677385434841</v>
      </c>
      <c r="M1400">
        <v>45.145486694097599</v>
      </c>
      <c r="N1400">
        <v>0.99578772186319098</v>
      </c>
      <c r="O1400">
        <v>84.751060504576898</v>
      </c>
      <c r="P1400">
        <v>4.7106954997077697</v>
      </c>
      <c r="Q1400">
        <v>2.6897287415739001E-2</v>
      </c>
    </row>
    <row r="1401" spans="1:17" hidden="1" x14ac:dyDescent="0.3">
      <c r="A1401" t="s">
        <v>2972</v>
      </c>
      <c r="B1401" t="s">
        <v>2973</v>
      </c>
      <c r="C1401" t="s">
        <v>3172</v>
      </c>
      <c r="D1401" t="s">
        <v>2974</v>
      </c>
      <c r="E1401">
        <v>1254.0067237830001</v>
      </c>
      <c r="F1401">
        <v>192.08</v>
      </c>
      <c r="G1401">
        <v>-63.171188786194399</v>
      </c>
      <c r="H1401">
        <v>2.9323907745908402</v>
      </c>
      <c r="I1401">
        <v>-1.0176912596027801</v>
      </c>
      <c r="J1401">
        <v>2.1997388394433499</v>
      </c>
      <c r="K1401">
        <v>189.579618663817</v>
      </c>
      <c r="L1401">
        <v>198.13463236760501</v>
      </c>
      <c r="M1401">
        <v>57.740802217967897</v>
      </c>
      <c r="N1401">
        <v>0.63900330193529797</v>
      </c>
      <c r="O1401">
        <v>69.096209912536395</v>
      </c>
      <c r="P1401">
        <v>32.286501377410403</v>
      </c>
    </row>
    <row r="1402" spans="1:17" hidden="1" x14ac:dyDescent="0.3">
      <c r="A1402" t="s">
        <v>2975</v>
      </c>
      <c r="B1402" t="s">
        <v>2976</v>
      </c>
      <c r="C1402" t="s">
        <v>3172</v>
      </c>
      <c r="D1402" t="s">
        <v>515</v>
      </c>
      <c r="E1402">
        <v>1250.4363952000001</v>
      </c>
      <c r="F1402">
        <v>7213.3</v>
      </c>
      <c r="G1402">
        <v>69.950450004395407</v>
      </c>
      <c r="H1402">
        <v>20.819057684219899</v>
      </c>
      <c r="I1402">
        <v>31.558977344827198</v>
      </c>
      <c r="J1402">
        <v>-0.355051877923585</v>
      </c>
      <c r="K1402">
        <v>6995.8711654640401</v>
      </c>
      <c r="L1402">
        <v>5897.8475006574299</v>
      </c>
      <c r="M1402">
        <v>52.591529493729503</v>
      </c>
      <c r="N1402">
        <v>0.67556206704981703</v>
      </c>
      <c r="O1402">
        <v>15.0652267339497</v>
      </c>
      <c r="P1402">
        <v>100.369444444444</v>
      </c>
      <c r="Q1402">
        <v>0.206779385109366</v>
      </c>
    </row>
    <row r="1403" spans="1:17" hidden="1" x14ac:dyDescent="0.3">
      <c r="A1403" t="s">
        <v>2977</v>
      </c>
      <c r="B1403" t="s">
        <v>2978</v>
      </c>
      <c r="C1403" t="s">
        <v>3172</v>
      </c>
      <c r="D1403" t="s">
        <v>51</v>
      </c>
      <c r="E1403">
        <v>1249.69069472</v>
      </c>
      <c r="F1403">
        <v>2094.15</v>
      </c>
      <c r="G1403">
        <v>-11.348446439130299</v>
      </c>
      <c r="H1403">
        <v>4.8841024763706304</v>
      </c>
      <c r="I1403">
        <v>-17.827666303988298</v>
      </c>
      <c r="J1403">
        <v>1.9601237236451401</v>
      </c>
      <c r="K1403">
        <v>2081.93895769254</v>
      </c>
      <c r="L1403">
        <v>2167.2582780736702</v>
      </c>
      <c r="M1403">
        <v>57.2430163988967</v>
      </c>
      <c r="N1403">
        <v>0.50187478281482001</v>
      </c>
      <c r="O1403">
        <v>34.847073991834399</v>
      </c>
      <c r="P1403">
        <v>18.110036377992699</v>
      </c>
      <c r="Q1403">
        <v>-1.8421596461543E-2</v>
      </c>
    </row>
    <row r="1404" spans="1:17" hidden="1" x14ac:dyDescent="0.3">
      <c r="A1404" t="s">
        <v>2979</v>
      </c>
      <c r="B1404" t="s">
        <v>2980</v>
      </c>
      <c r="C1404" t="s">
        <v>3172</v>
      </c>
      <c r="D1404" t="s">
        <v>199</v>
      </c>
      <c r="E1404">
        <v>1248.5362067000001</v>
      </c>
      <c r="F1404">
        <v>697.1</v>
      </c>
      <c r="G1404">
        <v>-2.03176659318548</v>
      </c>
      <c r="H1404">
        <v>6.2318577757860201</v>
      </c>
      <c r="I1404">
        <v>-2.5306400027892302</v>
      </c>
      <c r="J1404">
        <v>-1.1349417251240901</v>
      </c>
      <c r="K1404">
        <v>689.93410982477997</v>
      </c>
      <c r="L1404">
        <v>648.27135255597796</v>
      </c>
      <c r="M1404">
        <v>46.641703479958203</v>
      </c>
      <c r="N1404">
        <v>0.42892869511988801</v>
      </c>
      <c r="O1404">
        <v>9.02309568211159</v>
      </c>
      <c r="P1404">
        <v>42.236278310548798</v>
      </c>
      <c r="Q1404">
        <v>7.2695926630689994E-2</v>
      </c>
    </row>
    <row r="1405" spans="1:17" hidden="1" x14ac:dyDescent="0.3">
      <c r="A1405" t="s">
        <v>2981</v>
      </c>
      <c r="B1405" t="s">
        <v>2982</v>
      </c>
      <c r="C1405" t="s">
        <v>3172</v>
      </c>
      <c r="D1405" t="s">
        <v>276</v>
      </c>
      <c r="E1405">
        <v>1246.6604690090001</v>
      </c>
      <c r="F1405">
        <v>19.11</v>
      </c>
      <c r="G1405">
        <v>-46.215359650182798</v>
      </c>
      <c r="H1405">
        <v>13.771564209628</v>
      </c>
      <c r="I1405">
        <v>-36.797783251904903</v>
      </c>
      <c r="J1405">
        <v>-0.291500968716225</v>
      </c>
      <c r="K1405">
        <v>19.043719476383099</v>
      </c>
      <c r="L1405">
        <v>22.033757536641701</v>
      </c>
      <c r="M1405">
        <v>56.820462725595</v>
      </c>
      <c r="N1405">
        <v>0.45610110852879499</v>
      </c>
      <c r="O1405">
        <v>119.780219780219</v>
      </c>
      <c r="P1405">
        <v>29.471544715447099</v>
      </c>
      <c r="Q1405">
        <v>5.5429008324960997E-2</v>
      </c>
    </row>
    <row r="1406" spans="1:17" hidden="1" x14ac:dyDescent="0.3">
      <c r="A1406" t="s">
        <v>2983</v>
      </c>
      <c r="B1406" t="s">
        <v>2984</v>
      </c>
      <c r="C1406" t="s">
        <v>3172</v>
      </c>
      <c r="D1406" t="s">
        <v>91</v>
      </c>
      <c r="E1406">
        <v>1244.2885980000001</v>
      </c>
      <c r="F1406">
        <v>816.9</v>
      </c>
      <c r="G1406">
        <v>-34.029925715266799</v>
      </c>
      <c r="H1406">
        <v>-6.8411445236494499</v>
      </c>
      <c r="I1406">
        <v>-12.3992179721344</v>
      </c>
      <c r="J1406">
        <v>-0.94973438453537296</v>
      </c>
      <c r="K1406">
        <v>822.13693951407197</v>
      </c>
      <c r="L1406">
        <v>818.06355659428095</v>
      </c>
      <c r="M1406">
        <v>36.025615162310899</v>
      </c>
      <c r="N1406">
        <v>0.48533519553072602</v>
      </c>
      <c r="O1406">
        <v>28.094013955196399</v>
      </c>
      <c r="P1406">
        <v>17.0595400157626</v>
      </c>
      <c r="Q1406">
        <v>-6.7147665077724003E-2</v>
      </c>
    </row>
    <row r="1407" spans="1:17" hidden="1" x14ac:dyDescent="0.3">
      <c r="A1407" t="s">
        <v>2985</v>
      </c>
      <c r="B1407" t="s">
        <v>2986</v>
      </c>
      <c r="C1407" t="s">
        <v>3172</v>
      </c>
      <c r="D1407" t="s">
        <v>21</v>
      </c>
      <c r="E1407">
        <v>1244.0452965719901</v>
      </c>
      <c r="F1407">
        <v>111.49</v>
      </c>
      <c r="G1407">
        <v>-15.9251207560074</v>
      </c>
      <c r="H1407">
        <v>-1.8228794603540299</v>
      </c>
      <c r="I1407">
        <v>-13.6603534088697</v>
      </c>
      <c r="J1407">
        <v>2.4649310145953001</v>
      </c>
      <c r="K1407">
        <v>115.796838772795</v>
      </c>
      <c r="L1407">
        <v>116.914921981913</v>
      </c>
      <c r="M1407">
        <v>53.100258375386403</v>
      </c>
      <c r="N1407">
        <v>0.76486564545672897</v>
      </c>
      <c r="O1407">
        <v>58.310162346398698</v>
      </c>
      <c r="P1407">
        <v>19.560321715817601</v>
      </c>
      <c r="Q1407">
        <v>3.9993095473910001E-3</v>
      </c>
    </row>
    <row r="1408" spans="1:17" hidden="1" x14ac:dyDescent="0.3">
      <c r="A1408" t="s">
        <v>2987</v>
      </c>
      <c r="B1408" t="s">
        <v>2988</v>
      </c>
      <c r="C1408" t="s">
        <v>3172</v>
      </c>
      <c r="D1408" t="s">
        <v>21</v>
      </c>
      <c r="E1408">
        <v>1241.71967292</v>
      </c>
      <c r="F1408">
        <v>1375.7</v>
      </c>
      <c r="G1408">
        <v>170.273509414015</v>
      </c>
      <c r="H1408">
        <v>13.260152860636101</v>
      </c>
      <c r="I1408">
        <v>45.706555328696602</v>
      </c>
      <c r="J1408">
        <v>8.8315623503366201</v>
      </c>
      <c r="K1408">
        <v>1305.83629234911</v>
      </c>
      <c r="L1408">
        <v>1130.9036299893501</v>
      </c>
      <c r="M1408">
        <v>72.9199852417469</v>
      </c>
      <c r="N1408">
        <v>1.2514790151280399</v>
      </c>
      <c r="O1408">
        <v>32.184455450153401</v>
      </c>
      <c r="P1408">
        <v>209.354950264152</v>
      </c>
    </row>
    <row r="1409" spans="1:17" hidden="1" x14ac:dyDescent="0.3">
      <c r="A1409" t="s">
        <v>2989</v>
      </c>
      <c r="B1409" t="s">
        <v>2990</v>
      </c>
      <c r="C1409" t="s">
        <v>3172</v>
      </c>
      <c r="D1409" t="s">
        <v>94</v>
      </c>
      <c r="E1409">
        <v>1240.1208822999999</v>
      </c>
      <c r="F1409">
        <v>46.66</v>
      </c>
      <c r="G1409">
        <v>-36.574983719226303</v>
      </c>
      <c r="H1409">
        <v>0.50795248780807101</v>
      </c>
      <c r="I1409">
        <v>-25.6570889614393</v>
      </c>
      <c r="J1409">
        <v>8.6568956956242697</v>
      </c>
      <c r="K1409">
        <v>48.497054573044302</v>
      </c>
      <c r="L1409">
        <v>54.2504216758485</v>
      </c>
      <c r="M1409">
        <v>62.3066438037418</v>
      </c>
      <c r="N1409">
        <v>0.85483610999604898</v>
      </c>
      <c r="O1409">
        <v>85.383626232318903</v>
      </c>
      <c r="P1409">
        <v>16.942355889724301</v>
      </c>
      <c r="Q1409">
        <v>-3.6636125651468003E-2</v>
      </c>
    </row>
    <row r="1410" spans="1:17" hidden="1" x14ac:dyDescent="0.3">
      <c r="A1410" t="s">
        <v>2991</v>
      </c>
      <c r="B1410" t="s">
        <v>2992</v>
      </c>
      <c r="C1410" t="s">
        <v>3172</v>
      </c>
      <c r="D1410" t="s">
        <v>1648</v>
      </c>
      <c r="E1410">
        <v>1238.6322500000001</v>
      </c>
      <c r="F1410">
        <v>119.65</v>
      </c>
      <c r="G1410">
        <v>963.03142026394801</v>
      </c>
      <c r="H1410">
        <v>8.5912767120458309</v>
      </c>
      <c r="I1410">
        <v>334.64304782307198</v>
      </c>
      <c r="J1410">
        <v>0.27688874879438602</v>
      </c>
      <c r="K1410">
        <v>98.867865803910306</v>
      </c>
      <c r="L1410">
        <v>59.704590013868703</v>
      </c>
      <c r="M1410">
        <v>72.401637645303794</v>
      </c>
      <c r="N1410">
        <v>1.5667315761575999</v>
      </c>
      <c r="O1410">
        <v>4.4713748432929403</v>
      </c>
      <c r="P1410">
        <v>1159.4736842105201</v>
      </c>
    </row>
    <row r="1411" spans="1:17" hidden="1" x14ac:dyDescent="0.3">
      <c r="A1411" t="s">
        <v>2993</v>
      </c>
      <c r="B1411" t="s">
        <v>2994</v>
      </c>
      <c r="C1411" t="s">
        <v>3172</v>
      </c>
      <c r="D1411" t="s">
        <v>2995</v>
      </c>
      <c r="E1411">
        <v>1237.1489671500001</v>
      </c>
      <c r="F1411">
        <v>1440.4</v>
      </c>
      <c r="G1411">
        <v>71.838463268698902</v>
      </c>
      <c r="H1411">
        <v>10.0082667254713</v>
      </c>
      <c r="I1411">
        <v>95.618757111330495</v>
      </c>
      <c r="J1411">
        <v>4.9681827612120699</v>
      </c>
      <c r="K1411">
        <v>1359.18613111536</v>
      </c>
      <c r="L1411">
        <v>1111.7191399661399</v>
      </c>
      <c r="M1411">
        <v>62.477421052932797</v>
      </c>
      <c r="N1411">
        <v>0.88968390449339096</v>
      </c>
      <c r="O1411">
        <v>7.6089975006942296</v>
      </c>
      <c r="P1411">
        <v>118.24242424242399</v>
      </c>
      <c r="Q1411">
        <v>0.111977159098804</v>
      </c>
    </row>
    <row r="1412" spans="1:17" hidden="1" x14ac:dyDescent="0.3">
      <c r="A1412" t="s">
        <v>2996</v>
      </c>
      <c r="B1412" t="s">
        <v>2997</v>
      </c>
      <c r="C1412" t="s">
        <v>3172</v>
      </c>
      <c r="D1412" t="s">
        <v>264</v>
      </c>
      <c r="E1412">
        <v>1233.4629072</v>
      </c>
      <c r="F1412">
        <v>1267.3</v>
      </c>
      <c r="G1412">
        <v>100.662020747309</v>
      </c>
      <c r="H1412">
        <v>-1.7944382998374</v>
      </c>
      <c r="I1412">
        <v>-16.5818420651837</v>
      </c>
      <c r="J1412">
        <v>1.1359901390634599</v>
      </c>
      <c r="K1412">
        <v>1283.70561744099</v>
      </c>
      <c r="L1412">
        <v>1192.59832307997</v>
      </c>
      <c r="M1412">
        <v>52.1852189284389</v>
      </c>
      <c r="N1412">
        <v>0.76914232861996201</v>
      </c>
      <c r="O1412">
        <v>37.059102027933399</v>
      </c>
      <c r="P1412">
        <v>137.87893007977399</v>
      </c>
      <c r="Q1412">
        <v>0.15408217536256699</v>
      </c>
    </row>
    <row r="1413" spans="1:17" hidden="1" x14ac:dyDescent="0.3">
      <c r="A1413" t="s">
        <v>2998</v>
      </c>
      <c r="B1413" t="s">
        <v>2999</v>
      </c>
      <c r="C1413" t="s">
        <v>3172</v>
      </c>
      <c r="D1413" t="s">
        <v>986</v>
      </c>
      <c r="E1413">
        <v>1232.6253784399901</v>
      </c>
      <c r="F1413">
        <v>66.16</v>
      </c>
      <c r="G1413">
        <v>-52.151992814201698</v>
      </c>
      <c r="H1413">
        <v>-9.5354427723748501</v>
      </c>
      <c r="I1413">
        <v>-14.860372794997801</v>
      </c>
      <c r="J1413">
        <v>6.30374620850617</v>
      </c>
      <c r="K1413">
        <v>69.098080836493693</v>
      </c>
      <c r="L1413">
        <v>75.050659575682204</v>
      </c>
      <c r="M1413">
        <v>58.005407395400098</v>
      </c>
      <c r="N1413">
        <v>0.660738655682934</v>
      </c>
      <c r="O1413">
        <v>42.457678355501798</v>
      </c>
      <c r="P1413">
        <v>13.094017094017</v>
      </c>
      <c r="Q1413">
        <v>-1.8466236005433002E-2</v>
      </c>
    </row>
    <row r="1414" spans="1:17" hidden="1" x14ac:dyDescent="0.3">
      <c r="A1414" t="s">
        <v>3000</v>
      </c>
      <c r="B1414" t="s">
        <v>3001</v>
      </c>
      <c r="C1414" t="s">
        <v>3172</v>
      </c>
      <c r="D1414" t="s">
        <v>986</v>
      </c>
      <c r="E1414">
        <v>1226.5219391999999</v>
      </c>
      <c r="F1414">
        <v>320.85000000000002</v>
      </c>
      <c r="G1414">
        <v>-52.820852463324499</v>
      </c>
      <c r="H1414">
        <v>-14.213883142149699</v>
      </c>
      <c r="I1414">
        <v>-11.5715655818732</v>
      </c>
      <c r="J1414">
        <v>-0.42405901926190898</v>
      </c>
      <c r="K1414">
        <v>335.38587837453201</v>
      </c>
      <c r="L1414">
        <v>344.14466380823001</v>
      </c>
      <c r="M1414">
        <v>48.035880589244698</v>
      </c>
      <c r="N1414">
        <v>0.32770157094080299</v>
      </c>
      <c r="O1414">
        <v>66.993922393641796</v>
      </c>
      <c r="P1414">
        <v>16.672727272727201</v>
      </c>
      <c r="Q1414">
        <v>6.2561675041080997E-2</v>
      </c>
    </row>
    <row r="1415" spans="1:17" hidden="1" x14ac:dyDescent="0.3">
      <c r="A1415" t="s">
        <v>3002</v>
      </c>
      <c r="B1415" t="s">
        <v>3003</v>
      </c>
      <c r="C1415" t="s">
        <v>3172</v>
      </c>
      <c r="D1415" t="s">
        <v>91</v>
      </c>
      <c r="E1415">
        <v>1220.20907618</v>
      </c>
      <c r="F1415">
        <v>247.95</v>
      </c>
      <c r="G1415">
        <v>-34.564990958417198</v>
      </c>
      <c r="H1415">
        <v>-2.1966204005110099</v>
      </c>
      <c r="I1415">
        <v>-2.1800574434289999</v>
      </c>
      <c r="J1415">
        <v>0.68970831949996503</v>
      </c>
      <c r="K1415">
        <v>254.708019235796</v>
      </c>
      <c r="L1415">
        <v>263.20901071563202</v>
      </c>
      <c r="M1415">
        <v>47.430539630142903</v>
      </c>
      <c r="N1415">
        <v>0.43347042547556502</v>
      </c>
      <c r="O1415">
        <v>54.063319217584201</v>
      </c>
      <c r="P1415">
        <v>50.272727272727202</v>
      </c>
    </row>
    <row r="1416" spans="1:17" hidden="1" x14ac:dyDescent="0.3">
      <c r="A1416" t="s">
        <v>3004</v>
      </c>
      <c r="B1416" t="s">
        <v>3005</v>
      </c>
      <c r="C1416" t="s">
        <v>3172</v>
      </c>
      <c r="D1416" t="s">
        <v>632</v>
      </c>
      <c r="E1416">
        <v>1219.6861592149901</v>
      </c>
      <c r="F1416">
        <v>201.1</v>
      </c>
      <c r="G1416">
        <v>-28.544764727249898</v>
      </c>
      <c r="H1416">
        <v>-8.7208360566699401</v>
      </c>
      <c r="I1416">
        <v>-22.066243673452998</v>
      </c>
      <c r="J1416">
        <v>4.8504289340992699</v>
      </c>
      <c r="K1416">
        <v>224.220298751841</v>
      </c>
      <c r="L1416">
        <v>233.24749136023499</v>
      </c>
      <c r="M1416">
        <v>48.100997820130601</v>
      </c>
      <c r="N1416">
        <v>0.57091816937190198</v>
      </c>
      <c r="O1416">
        <v>53.157633018398798</v>
      </c>
      <c r="P1416">
        <v>8.3221115001346604</v>
      </c>
      <c r="Q1416">
        <v>-5.2101694228052997E-2</v>
      </c>
    </row>
    <row r="1417" spans="1:17" hidden="1" x14ac:dyDescent="0.3">
      <c r="A1417" t="s">
        <v>3006</v>
      </c>
      <c r="B1417" t="s">
        <v>3007</v>
      </c>
      <c r="C1417" t="s">
        <v>3172</v>
      </c>
      <c r="D1417" t="s">
        <v>237</v>
      </c>
      <c r="E1417">
        <v>1218.21702912</v>
      </c>
      <c r="F1417">
        <v>257.95</v>
      </c>
      <c r="G1417">
        <v>-14.601955749709401</v>
      </c>
      <c r="H1417">
        <v>-6.4501918722868101</v>
      </c>
      <c r="I1417">
        <v>33.381588343791201</v>
      </c>
      <c r="J1417">
        <v>6.7898555591347396</v>
      </c>
      <c r="K1417">
        <v>253.84029721620101</v>
      </c>
      <c r="L1417">
        <v>219.09730438619499</v>
      </c>
      <c r="M1417">
        <v>60.121054509666003</v>
      </c>
      <c r="N1417">
        <v>0.30093456055447199</v>
      </c>
      <c r="O1417">
        <v>19.984493118821401</v>
      </c>
      <c r="P1417">
        <v>79.1319444444444</v>
      </c>
      <c r="Q1417">
        <v>0.12609644368651099</v>
      </c>
    </row>
    <row r="1418" spans="1:17" hidden="1" x14ac:dyDescent="0.3">
      <c r="A1418" t="s">
        <v>3008</v>
      </c>
      <c r="B1418" t="s">
        <v>3009</v>
      </c>
      <c r="C1418" t="s">
        <v>3172</v>
      </c>
      <c r="D1418" t="s">
        <v>51</v>
      </c>
      <c r="E1418">
        <v>1213.2706255799999</v>
      </c>
      <c r="F1418">
        <v>395.15</v>
      </c>
      <c r="G1418">
        <v>-28.1175804359506</v>
      </c>
      <c r="H1418">
        <v>5.9357723929120203</v>
      </c>
      <c r="I1418">
        <v>18.962641610408198</v>
      </c>
      <c r="J1418">
        <v>6.0557015159658301</v>
      </c>
      <c r="K1418">
        <v>373.96909402693001</v>
      </c>
      <c r="L1418">
        <v>360.94708769350802</v>
      </c>
      <c r="M1418">
        <v>67.534374787454098</v>
      </c>
      <c r="N1418">
        <v>0.44078539357273699</v>
      </c>
      <c r="O1418">
        <v>8.4398329748196907</v>
      </c>
      <c r="P1418">
        <v>50.075958982149601</v>
      </c>
      <c r="Q1418">
        <v>-7.9416973241790006E-3</v>
      </c>
    </row>
    <row r="1419" spans="1:17" hidden="1" x14ac:dyDescent="0.3">
      <c r="A1419" t="s">
        <v>3010</v>
      </c>
      <c r="B1419" t="s">
        <v>3011</v>
      </c>
      <c r="C1419" t="s">
        <v>3172</v>
      </c>
      <c r="D1419" t="s">
        <v>405</v>
      </c>
      <c r="E1419">
        <v>1212.393556</v>
      </c>
      <c r="F1419">
        <v>110.26</v>
      </c>
      <c r="G1419">
        <v>37.213104952240798</v>
      </c>
      <c r="H1419">
        <v>6.0545610912180603</v>
      </c>
      <c r="I1419">
        <v>72.843583885450599</v>
      </c>
      <c r="J1419">
        <v>6.8596502937793504</v>
      </c>
      <c r="K1419">
        <v>105.035358259315</v>
      </c>
      <c r="L1419">
        <v>83.932777890898095</v>
      </c>
      <c r="M1419">
        <v>63.891328748031199</v>
      </c>
      <c r="N1419">
        <v>0.38240963824674401</v>
      </c>
      <c r="O1419">
        <v>13.187012515871499</v>
      </c>
      <c r="P1419">
        <v>124.10569105691</v>
      </c>
      <c r="Q1419">
        <v>0.12782034385087601</v>
      </c>
    </row>
    <row r="1420" spans="1:17" hidden="1" x14ac:dyDescent="0.3">
      <c r="A1420" t="s">
        <v>3012</v>
      </c>
      <c r="B1420" t="s">
        <v>3013</v>
      </c>
      <c r="C1420" t="s">
        <v>3172</v>
      </c>
      <c r="D1420" t="s">
        <v>62</v>
      </c>
      <c r="E1420">
        <v>1210.155771406</v>
      </c>
      <c r="F1420">
        <v>171.81</v>
      </c>
      <c r="G1420">
        <v>-62.479665608354303</v>
      </c>
      <c r="H1420">
        <v>-19.050386808096398</v>
      </c>
      <c r="I1420">
        <v>-31.889715709691</v>
      </c>
      <c r="J1420">
        <v>-1.72665717824694</v>
      </c>
      <c r="K1420">
        <v>200.58668081092901</v>
      </c>
      <c r="M1420">
        <v>31.749645483635899</v>
      </c>
      <c r="N1420">
        <v>1.1974321629665701</v>
      </c>
      <c r="O1420">
        <v>72.6034573074908</v>
      </c>
      <c r="P1420">
        <v>3.4688346883468602</v>
      </c>
    </row>
    <row r="1421" spans="1:17" hidden="1" x14ac:dyDescent="0.3">
      <c r="A1421" t="s">
        <v>3014</v>
      </c>
      <c r="B1421" t="s">
        <v>3015</v>
      </c>
      <c r="C1421" t="s">
        <v>3172</v>
      </c>
      <c r="D1421" t="s">
        <v>2742</v>
      </c>
      <c r="E1421">
        <v>1203.8762999999999</v>
      </c>
      <c r="F1421">
        <v>1463</v>
      </c>
      <c r="G1421">
        <v>401.37390661614302</v>
      </c>
      <c r="H1421">
        <v>1.9645729337500999</v>
      </c>
      <c r="I1421">
        <v>49.931113666693797</v>
      </c>
      <c r="J1421">
        <v>-3.0413198838781299</v>
      </c>
      <c r="K1421">
        <v>1557.2645171593999</v>
      </c>
      <c r="L1421">
        <v>1312.2830462495599</v>
      </c>
      <c r="M1421">
        <v>54.5008014298894</v>
      </c>
      <c r="N1421">
        <v>2.3117422873476299</v>
      </c>
      <c r="O1421">
        <v>51.059466848940502</v>
      </c>
      <c r="P1421">
        <v>435.897435897435</v>
      </c>
    </row>
    <row r="1422" spans="1:17" hidden="1" x14ac:dyDescent="0.3">
      <c r="A1422" t="s">
        <v>3016</v>
      </c>
      <c r="B1422" t="s">
        <v>3017</v>
      </c>
      <c r="C1422" t="s">
        <v>3172</v>
      </c>
      <c r="D1422" t="s">
        <v>433</v>
      </c>
      <c r="E1422">
        <v>1200.193068085</v>
      </c>
      <c r="F1422">
        <v>71.25</v>
      </c>
      <c r="G1422">
        <v>12.5873845308951</v>
      </c>
      <c r="H1422">
        <v>-6.9003046557037599</v>
      </c>
      <c r="I1422">
        <v>2.3036088506630699</v>
      </c>
      <c r="J1422">
        <v>3.97558385635985</v>
      </c>
      <c r="K1422">
        <v>75.313254159323094</v>
      </c>
      <c r="L1422">
        <v>72.097526179433501</v>
      </c>
      <c r="M1422">
        <v>54.222735466640003</v>
      </c>
      <c r="N1422">
        <v>0.38242335610799699</v>
      </c>
      <c r="O1422">
        <v>28.6315789473684</v>
      </c>
      <c r="P1422">
        <v>44.523326572008102</v>
      </c>
      <c r="Q1422">
        <v>6.1488000958098997E-2</v>
      </c>
    </row>
    <row r="1423" spans="1:17" hidden="1" x14ac:dyDescent="0.3">
      <c r="A1423" t="s">
        <v>3018</v>
      </c>
      <c r="B1423" t="s">
        <v>3019</v>
      </c>
      <c r="C1423" t="s">
        <v>3172</v>
      </c>
      <c r="D1423" t="s">
        <v>199</v>
      </c>
      <c r="E1423">
        <v>1198.4954835000001</v>
      </c>
      <c r="F1423">
        <v>130.55000000000001</v>
      </c>
      <c r="G1423">
        <v>-13.1146558821279</v>
      </c>
      <c r="H1423">
        <v>5.2590429248713404</v>
      </c>
      <c r="I1423">
        <v>-16.438809775005101</v>
      </c>
      <c r="J1423">
        <v>8.3409674061939505</v>
      </c>
      <c r="K1423">
        <v>128.53811354774601</v>
      </c>
      <c r="L1423">
        <v>129.87870487954501</v>
      </c>
      <c r="M1423">
        <v>70.887764000397397</v>
      </c>
      <c r="N1423">
        <v>0.761639028692083</v>
      </c>
      <c r="O1423">
        <v>19.494446572194501</v>
      </c>
      <c r="P1423">
        <v>19.7706422018348</v>
      </c>
      <c r="Q1423">
        <v>7.9537082369542003E-2</v>
      </c>
    </row>
    <row r="1424" spans="1:17" hidden="1" x14ac:dyDescent="0.3">
      <c r="A1424" t="s">
        <v>3020</v>
      </c>
      <c r="B1424" t="s">
        <v>3021</v>
      </c>
      <c r="C1424" t="s">
        <v>3172</v>
      </c>
      <c r="D1424" t="s">
        <v>632</v>
      </c>
      <c r="E1424">
        <v>1197.4296999999999</v>
      </c>
      <c r="F1424">
        <v>182.93</v>
      </c>
      <c r="G1424">
        <v>-30.450618048074599</v>
      </c>
      <c r="H1424">
        <v>4.2254263384482798</v>
      </c>
      <c r="I1424">
        <v>-23.500453484926901</v>
      </c>
      <c r="J1424">
        <v>12.2490914917563</v>
      </c>
      <c r="K1424">
        <v>182.40870896562001</v>
      </c>
      <c r="L1424">
        <v>209.37510560688099</v>
      </c>
      <c r="M1424">
        <v>71.286716140723797</v>
      </c>
      <c r="N1424">
        <v>1.42366109290747</v>
      </c>
      <c r="O1424">
        <v>68.288416334116803</v>
      </c>
      <c r="P1424">
        <v>18.3017525706525</v>
      </c>
      <c r="Q1424">
        <v>7.7775671456162002E-2</v>
      </c>
    </row>
    <row r="1425" spans="1:17" hidden="1" x14ac:dyDescent="0.3">
      <c r="A1425" t="s">
        <v>3022</v>
      </c>
      <c r="B1425" t="s">
        <v>3023</v>
      </c>
      <c r="C1425" t="s">
        <v>3172</v>
      </c>
      <c r="D1425" t="s">
        <v>294</v>
      </c>
      <c r="E1425">
        <v>1191.7980890599999</v>
      </c>
      <c r="F1425">
        <v>96.04</v>
      </c>
      <c r="G1425">
        <v>-26.5656797852822</v>
      </c>
      <c r="H1425">
        <v>14.7129432075441</v>
      </c>
      <c r="I1425">
        <v>2.1910730266993501</v>
      </c>
      <c r="J1425">
        <v>8.7136767973471301</v>
      </c>
      <c r="K1425">
        <v>89.838517628267894</v>
      </c>
      <c r="L1425">
        <v>88.198917252835898</v>
      </c>
      <c r="M1425">
        <v>78.7859407265166</v>
      </c>
      <c r="N1425">
        <v>1.9651854155613599</v>
      </c>
      <c r="O1425">
        <v>21.824239900041601</v>
      </c>
      <c r="P1425">
        <v>41.235294117647001</v>
      </c>
      <c r="Q1425">
        <v>0.143527060433527</v>
      </c>
    </row>
    <row r="1426" spans="1:17" hidden="1" x14ac:dyDescent="0.3">
      <c r="A1426" t="s">
        <v>3024</v>
      </c>
      <c r="B1426" t="s">
        <v>3025</v>
      </c>
      <c r="C1426" t="s">
        <v>3172</v>
      </c>
      <c r="D1426" t="s">
        <v>573</v>
      </c>
      <c r="E1426">
        <v>1184.5618988020001</v>
      </c>
      <c r="F1426">
        <v>219.83</v>
      </c>
      <c r="G1426">
        <v>-6.0932088161704598</v>
      </c>
      <c r="H1426">
        <v>-2.36964087503998</v>
      </c>
      <c r="I1426">
        <v>-2.8429998684546498</v>
      </c>
      <c r="J1426">
        <v>3.09868322732803</v>
      </c>
      <c r="K1426">
        <v>224.98050463593401</v>
      </c>
      <c r="L1426">
        <v>226.569768525668</v>
      </c>
      <c r="M1426">
        <v>59.8634518811321</v>
      </c>
      <c r="N1426">
        <v>0.26728577849014101</v>
      </c>
      <c r="O1426">
        <v>33.011872810808299</v>
      </c>
      <c r="P1426">
        <v>21.453038674033099</v>
      </c>
      <c r="Q1426">
        <v>3.1573967440904002E-2</v>
      </c>
    </row>
    <row r="1427" spans="1:17" hidden="1" x14ac:dyDescent="0.3">
      <c r="A1427" t="s">
        <v>3026</v>
      </c>
      <c r="B1427" t="s">
        <v>3027</v>
      </c>
      <c r="C1427" t="s">
        <v>3172</v>
      </c>
      <c r="D1427" t="s">
        <v>749</v>
      </c>
      <c r="E1427">
        <v>1183.8427331729999</v>
      </c>
      <c r="F1427">
        <v>234.42</v>
      </c>
      <c r="G1427">
        <v>-35.427002501405198</v>
      </c>
      <c r="H1427">
        <v>0.244306425278349</v>
      </c>
      <c r="I1427">
        <v>-22.1784569813084</v>
      </c>
      <c r="J1427">
        <v>3.51977930336579</v>
      </c>
      <c r="K1427">
        <v>243.097927779114</v>
      </c>
      <c r="M1427">
        <v>52.677937400099403</v>
      </c>
      <c r="N1427">
        <v>0.33524346303335301</v>
      </c>
      <c r="O1427">
        <v>36.805733299206501</v>
      </c>
      <c r="P1427">
        <v>7.4828060522696003</v>
      </c>
    </row>
    <row r="1428" spans="1:17" hidden="1" x14ac:dyDescent="0.3">
      <c r="A1428" t="s">
        <v>3028</v>
      </c>
      <c r="B1428" t="s">
        <v>3029</v>
      </c>
      <c r="C1428" t="s">
        <v>3172</v>
      </c>
      <c r="D1428" t="s">
        <v>21</v>
      </c>
      <c r="E1428">
        <v>1175.1667199999999</v>
      </c>
      <c r="F1428">
        <v>992.5</v>
      </c>
      <c r="G1428">
        <v>-30.917801723966001</v>
      </c>
      <c r="H1428">
        <v>-0.41827851191290599</v>
      </c>
      <c r="I1428">
        <v>-19.203318788275201</v>
      </c>
      <c r="J1428">
        <v>3.5551827277605299</v>
      </c>
      <c r="K1428">
        <v>1010.06065365834</v>
      </c>
      <c r="L1428">
        <v>1060.0719050688999</v>
      </c>
      <c r="M1428">
        <v>57.720499417209098</v>
      </c>
      <c r="N1428">
        <v>0.83873454101493305</v>
      </c>
      <c r="O1428">
        <v>47.848866498740499</v>
      </c>
      <c r="P1428">
        <v>5.5851063829787302</v>
      </c>
      <c r="Q1428">
        <v>0.117595462267668</v>
      </c>
    </row>
    <row r="1429" spans="1:17" hidden="1" x14ac:dyDescent="0.3">
      <c r="A1429" t="s">
        <v>3030</v>
      </c>
      <c r="B1429" t="s">
        <v>3031</v>
      </c>
      <c r="C1429" t="s">
        <v>3172</v>
      </c>
      <c r="D1429" t="s">
        <v>1431</v>
      </c>
      <c r="E1429">
        <v>1168.2854784399999</v>
      </c>
      <c r="F1429">
        <v>133.91</v>
      </c>
      <c r="G1429">
        <v>-47.846498087427797</v>
      </c>
      <c r="H1429">
        <v>0.12787863707806801</v>
      </c>
      <c r="I1429">
        <v>-24.019295908671801</v>
      </c>
      <c r="J1429">
        <v>-0.13182332280433601</v>
      </c>
      <c r="K1429">
        <v>138.330783999982</v>
      </c>
      <c r="L1429">
        <v>152.052351661079</v>
      </c>
      <c r="M1429">
        <v>52.2228059871833</v>
      </c>
      <c r="N1429">
        <v>0.407283301496838</v>
      </c>
      <c r="O1429">
        <v>42.633111791501697</v>
      </c>
      <c r="P1429">
        <v>10.3866128101558</v>
      </c>
      <c r="Q1429">
        <v>4.9081062241501001E-2</v>
      </c>
    </row>
    <row r="1430" spans="1:17" hidden="1" x14ac:dyDescent="0.3">
      <c r="A1430" t="s">
        <v>3032</v>
      </c>
      <c r="B1430" t="s">
        <v>3033</v>
      </c>
      <c r="C1430" t="s">
        <v>3172</v>
      </c>
      <c r="D1430" t="s">
        <v>243</v>
      </c>
      <c r="E1430">
        <v>1164.09975912</v>
      </c>
      <c r="F1430">
        <v>266.89999999999998</v>
      </c>
      <c r="G1430">
        <v>62.931564056886302</v>
      </c>
      <c r="H1430">
        <v>11.3327402959333</v>
      </c>
      <c r="I1430">
        <v>-3.94094753369466</v>
      </c>
      <c r="J1430">
        <v>0.341008146553479</v>
      </c>
      <c r="K1430">
        <v>265.908346289083</v>
      </c>
      <c r="L1430">
        <v>248.71921852505099</v>
      </c>
      <c r="M1430">
        <v>52.502631879200003</v>
      </c>
      <c r="N1430">
        <v>0.96697645360274098</v>
      </c>
      <c r="O1430">
        <v>26.6391907081303</v>
      </c>
      <c r="P1430">
        <v>94.179701709712603</v>
      </c>
      <c r="Q1430">
        <v>0.10932009082401301</v>
      </c>
    </row>
    <row r="1431" spans="1:17" hidden="1" x14ac:dyDescent="0.3">
      <c r="A1431" t="s">
        <v>3034</v>
      </c>
      <c r="B1431" t="s">
        <v>3035</v>
      </c>
      <c r="C1431" t="s">
        <v>3172</v>
      </c>
      <c r="D1431" t="s">
        <v>125</v>
      </c>
      <c r="E1431">
        <v>1162.1394439200001</v>
      </c>
      <c r="F1431">
        <v>713.5</v>
      </c>
      <c r="G1431">
        <v>-41.279707025784298</v>
      </c>
      <c r="H1431">
        <v>-7.8467253847331797</v>
      </c>
      <c r="I1431">
        <v>-29.843505043668898</v>
      </c>
      <c r="J1431">
        <v>0.80847609765306305</v>
      </c>
      <c r="K1431">
        <v>786.05305167624999</v>
      </c>
      <c r="L1431">
        <v>824.40375122782098</v>
      </c>
      <c r="M1431">
        <v>36.125471728432103</v>
      </c>
      <c r="N1431">
        <v>1.4365584326299401</v>
      </c>
      <c r="O1431">
        <v>51.366503153468798</v>
      </c>
      <c r="P1431">
        <v>11.4669582877675</v>
      </c>
      <c r="Q1431">
        <v>9.2842151739323003E-2</v>
      </c>
    </row>
    <row r="1432" spans="1:17" hidden="1" x14ac:dyDescent="0.3">
      <c r="A1432" t="s">
        <v>3036</v>
      </c>
      <c r="B1432" t="s">
        <v>3037</v>
      </c>
      <c r="C1432" t="s">
        <v>3172</v>
      </c>
      <c r="D1432" t="s">
        <v>460</v>
      </c>
      <c r="E1432">
        <v>1162.094550414</v>
      </c>
      <c r="F1432">
        <v>94.29</v>
      </c>
      <c r="G1432">
        <v>27.7536220718412</v>
      </c>
      <c r="H1432">
        <v>2.1242935637435698</v>
      </c>
      <c r="I1432">
        <v>27.555505735530399</v>
      </c>
      <c r="J1432">
        <v>3.63598911939998</v>
      </c>
      <c r="K1432">
        <v>94.395525623198296</v>
      </c>
      <c r="L1432">
        <v>87.990983204363104</v>
      </c>
      <c r="M1432">
        <v>60.180213955540303</v>
      </c>
      <c r="N1432">
        <v>0.57918365288950902</v>
      </c>
      <c r="O1432">
        <v>34.425707922367103</v>
      </c>
      <c r="P1432">
        <v>54.068627450980401</v>
      </c>
      <c r="Q1432">
        <v>-4.8112806055691001E-2</v>
      </c>
    </row>
    <row r="1433" spans="1:17" hidden="1" x14ac:dyDescent="0.3">
      <c r="A1433" t="s">
        <v>3038</v>
      </c>
      <c r="B1433" t="s">
        <v>3039</v>
      </c>
      <c r="C1433" t="s">
        <v>3172</v>
      </c>
      <c r="D1433" t="s">
        <v>396</v>
      </c>
      <c r="E1433">
        <v>1154.8536043199999</v>
      </c>
      <c r="F1433">
        <v>352.2</v>
      </c>
      <c r="G1433">
        <v>15.5390669075693</v>
      </c>
      <c r="H1433">
        <v>9.2699889764741492</v>
      </c>
      <c r="I1433">
        <v>46.274069088239997</v>
      </c>
      <c r="J1433">
        <v>4.8568173608282397</v>
      </c>
      <c r="K1433">
        <v>329.40094401523498</v>
      </c>
      <c r="L1433">
        <v>292.59977058788701</v>
      </c>
      <c r="M1433">
        <v>66.082065990644594</v>
      </c>
      <c r="N1433">
        <v>0.56278595312803503</v>
      </c>
      <c r="O1433">
        <v>10.633162975582</v>
      </c>
      <c r="P1433">
        <v>78.827113480578802</v>
      </c>
    </row>
    <row r="1434" spans="1:17" hidden="1" x14ac:dyDescent="0.3">
      <c r="A1434" t="s">
        <v>3040</v>
      </c>
      <c r="B1434" t="s">
        <v>3041</v>
      </c>
      <c r="C1434" t="s">
        <v>3172</v>
      </c>
      <c r="D1434" t="s">
        <v>294</v>
      </c>
      <c r="E1434">
        <v>1154.4294263849999</v>
      </c>
      <c r="F1434">
        <v>424.75</v>
      </c>
      <c r="G1434">
        <v>-33.898503168754097</v>
      </c>
      <c r="H1434">
        <v>5.5210144466498097</v>
      </c>
      <c r="I1434">
        <v>-4.7176843201886598</v>
      </c>
      <c r="J1434">
        <v>3.6895149110582102</v>
      </c>
      <c r="K1434">
        <v>407.35175286931201</v>
      </c>
      <c r="L1434">
        <v>423.59160772398297</v>
      </c>
      <c r="M1434">
        <v>66.082896896556804</v>
      </c>
      <c r="N1434">
        <v>0.56327858813529397</v>
      </c>
      <c r="O1434">
        <v>21.706886403766902</v>
      </c>
      <c r="P1434">
        <v>15.389839717468</v>
      </c>
      <c r="Q1434">
        <v>-0.11790702116651899</v>
      </c>
    </row>
    <row r="1435" spans="1:17" hidden="1" x14ac:dyDescent="0.3">
      <c r="A1435" t="s">
        <v>3042</v>
      </c>
      <c r="B1435" t="s">
        <v>3043</v>
      </c>
      <c r="C1435" t="s">
        <v>3172</v>
      </c>
      <c r="D1435" t="s">
        <v>590</v>
      </c>
      <c r="E1435">
        <v>1154.1222765</v>
      </c>
      <c r="F1435">
        <v>159.30000000000001</v>
      </c>
      <c r="G1435">
        <v>-22.482185475836499</v>
      </c>
      <c r="H1435">
        <v>0.18167490228858699</v>
      </c>
      <c r="I1435">
        <v>11.948585875302401</v>
      </c>
      <c r="J1435">
        <v>1.8325900017027701</v>
      </c>
      <c r="K1435">
        <v>167.030722217776</v>
      </c>
      <c r="L1435">
        <v>158.221474034789</v>
      </c>
      <c r="M1435">
        <v>51.316241970908003</v>
      </c>
      <c r="N1435">
        <v>0.70907246158706005</v>
      </c>
      <c r="O1435">
        <v>38.700564971751398</v>
      </c>
      <c r="P1435">
        <v>63.8888888888889</v>
      </c>
      <c r="Q1435">
        <v>0.13348722736084301</v>
      </c>
    </row>
    <row r="1436" spans="1:17" hidden="1" x14ac:dyDescent="0.3">
      <c r="A1436" t="s">
        <v>3044</v>
      </c>
      <c r="B1436" t="s">
        <v>3045</v>
      </c>
      <c r="C1436" t="s">
        <v>3172</v>
      </c>
      <c r="D1436" t="s">
        <v>125</v>
      </c>
      <c r="E1436">
        <v>1148.8660546999999</v>
      </c>
      <c r="F1436">
        <v>235.95</v>
      </c>
      <c r="G1436">
        <v>12.524269665201199</v>
      </c>
      <c r="H1436">
        <v>3.4358635903622901</v>
      </c>
      <c r="I1436">
        <v>38.1387778601325</v>
      </c>
      <c r="J1436">
        <v>5.1838788175491599</v>
      </c>
      <c r="K1436">
        <v>224.881233838263</v>
      </c>
      <c r="L1436">
        <v>199.190407499005</v>
      </c>
      <c r="M1436">
        <v>65.927447268121497</v>
      </c>
      <c r="N1436">
        <v>0.24674166897063701</v>
      </c>
      <c r="O1436">
        <v>19.516846789574</v>
      </c>
      <c r="P1436">
        <v>82.482598607888605</v>
      </c>
    </row>
    <row r="1437" spans="1:17" hidden="1" x14ac:dyDescent="0.3">
      <c r="A1437" t="s">
        <v>3046</v>
      </c>
      <c r="B1437" t="s">
        <v>3047</v>
      </c>
      <c r="C1437" t="s">
        <v>3172</v>
      </c>
      <c r="D1437" t="s">
        <v>475</v>
      </c>
      <c r="E1437">
        <v>1148.0948535749999</v>
      </c>
      <c r="F1437">
        <v>66.849999999999994</v>
      </c>
      <c r="G1437">
        <v>-27.104611587412101</v>
      </c>
      <c r="H1437">
        <v>-14.9322104004578</v>
      </c>
      <c r="I1437">
        <v>-19.0736621979853</v>
      </c>
      <c r="J1437">
        <v>-6.6185687348983802</v>
      </c>
      <c r="K1437">
        <v>76.783410607566296</v>
      </c>
      <c r="L1437">
        <v>80.163143779637295</v>
      </c>
      <c r="M1437">
        <v>34.612054350764303</v>
      </c>
      <c r="N1437">
        <v>1.0272269842186199</v>
      </c>
      <c r="O1437">
        <v>56.993268511593101</v>
      </c>
      <c r="P1437">
        <v>19.481680071492299</v>
      </c>
      <c r="Q1437">
        <v>-8.0453346420287994E-2</v>
      </c>
    </row>
    <row r="1438" spans="1:17" hidden="1" x14ac:dyDescent="0.3">
      <c r="A1438" t="s">
        <v>3048</v>
      </c>
      <c r="B1438" t="s">
        <v>3049</v>
      </c>
      <c r="C1438" t="s">
        <v>3172</v>
      </c>
      <c r="D1438" t="s">
        <v>1431</v>
      </c>
      <c r="E1438">
        <v>1140.5</v>
      </c>
      <c r="F1438">
        <v>112.96</v>
      </c>
      <c r="G1438">
        <v>-29.6516791356004</v>
      </c>
      <c r="H1438">
        <v>-1.73830263855802</v>
      </c>
      <c r="I1438">
        <v>-12.0405401201226</v>
      </c>
      <c r="J1438">
        <v>4.3419927012872996</v>
      </c>
      <c r="K1438">
        <v>113.933533265601</v>
      </c>
      <c r="L1438">
        <v>119.399729695164</v>
      </c>
      <c r="M1438">
        <v>63.2964314649141</v>
      </c>
      <c r="N1438">
        <v>0.77825404095402095</v>
      </c>
      <c r="O1438">
        <v>37.2167138810198</v>
      </c>
      <c r="P1438">
        <v>12.6221335992023</v>
      </c>
      <c r="Q1438">
        <v>1.7072858524846999E-2</v>
      </c>
    </row>
    <row r="1439" spans="1:17" hidden="1" x14ac:dyDescent="0.3">
      <c r="A1439" t="s">
        <v>3050</v>
      </c>
      <c r="B1439" t="s">
        <v>3051</v>
      </c>
      <c r="C1439" t="s">
        <v>3172</v>
      </c>
      <c r="D1439" t="s">
        <v>590</v>
      </c>
      <c r="E1439">
        <v>1135.8422068499999</v>
      </c>
      <c r="F1439">
        <v>43.23</v>
      </c>
      <c r="G1439">
        <v>-45.9526830644174</v>
      </c>
      <c r="H1439">
        <v>-4.00610882476093</v>
      </c>
      <c r="I1439">
        <v>-6.5475531552643398</v>
      </c>
      <c r="J1439">
        <v>3.8929827508651198</v>
      </c>
      <c r="K1439">
        <v>45.153030877494899</v>
      </c>
      <c r="L1439">
        <v>46.785882630043602</v>
      </c>
      <c r="M1439">
        <v>57.174650491841298</v>
      </c>
      <c r="N1439">
        <v>0.243896168167134</v>
      </c>
      <c r="O1439">
        <v>55.216284987277298</v>
      </c>
      <c r="P1439">
        <v>18.763736263736199</v>
      </c>
      <c r="Q1439">
        <v>-1.4109030462626E-2</v>
      </c>
    </row>
    <row r="1440" spans="1:17" hidden="1" x14ac:dyDescent="0.3">
      <c r="A1440" t="s">
        <v>3052</v>
      </c>
      <c r="B1440" t="s">
        <v>3053</v>
      </c>
      <c r="C1440" t="s">
        <v>3172</v>
      </c>
      <c r="D1440" t="s">
        <v>433</v>
      </c>
      <c r="E1440">
        <v>1126.254432105</v>
      </c>
      <c r="F1440">
        <v>398.5</v>
      </c>
      <c r="G1440">
        <v>40.417054103901499</v>
      </c>
      <c r="H1440">
        <v>20.823952507951802</v>
      </c>
      <c r="I1440">
        <v>49.661202512789004</v>
      </c>
      <c r="J1440">
        <v>4.65575751772018</v>
      </c>
      <c r="K1440">
        <v>353.65762080831598</v>
      </c>
      <c r="L1440">
        <v>302.50401316356403</v>
      </c>
      <c r="M1440">
        <v>64.639552559659705</v>
      </c>
      <c r="N1440">
        <v>0.86159466766423198</v>
      </c>
      <c r="O1440">
        <v>2.63488080301128</v>
      </c>
      <c r="P1440">
        <v>110.679355009251</v>
      </c>
      <c r="Q1440">
        <v>0.11391085653081701</v>
      </c>
    </row>
    <row r="1441" spans="1:17" hidden="1" x14ac:dyDescent="0.3">
      <c r="A1441" t="s">
        <v>3054</v>
      </c>
      <c r="B1441" t="s">
        <v>3055</v>
      </c>
      <c r="C1441" t="s">
        <v>3172</v>
      </c>
      <c r="D1441" t="s">
        <v>102</v>
      </c>
      <c r="E1441">
        <v>1121.9972399999999</v>
      </c>
      <c r="F1441">
        <v>432.25</v>
      </c>
      <c r="G1441">
        <v>-10.660764744026199</v>
      </c>
      <c r="H1441">
        <v>15.5476793105057</v>
      </c>
      <c r="I1441">
        <v>5.5299873942225801</v>
      </c>
      <c r="J1441">
        <v>22.2950581787285</v>
      </c>
      <c r="K1441">
        <v>403.97016051575503</v>
      </c>
      <c r="M1441">
        <v>79.310766719485002</v>
      </c>
      <c r="N1441">
        <v>1.0305611518345199</v>
      </c>
      <c r="O1441">
        <v>36.020821283979103</v>
      </c>
      <c r="P1441">
        <v>32.025045815516101</v>
      </c>
    </row>
    <row r="1442" spans="1:17" hidden="1" x14ac:dyDescent="0.3">
      <c r="A1442" t="s">
        <v>3056</v>
      </c>
      <c r="B1442" t="s">
        <v>3057</v>
      </c>
      <c r="C1442" t="s">
        <v>3172</v>
      </c>
      <c r="D1442" t="s">
        <v>515</v>
      </c>
      <c r="E1442">
        <v>1120.6477968669999</v>
      </c>
      <c r="F1442">
        <v>224.91</v>
      </c>
      <c r="G1442">
        <v>113.55626618074299</v>
      </c>
      <c r="H1442">
        <v>11.2935757729482</v>
      </c>
      <c r="I1442">
        <v>41.484896340479501</v>
      </c>
      <c r="J1442">
        <v>2.1772713600511699</v>
      </c>
      <c r="K1442">
        <v>200.14863428233801</v>
      </c>
      <c r="L1442">
        <v>166.77902943929601</v>
      </c>
      <c r="M1442">
        <v>57.946209235751702</v>
      </c>
      <c r="N1442">
        <v>1.7650568970232901</v>
      </c>
      <c r="O1442">
        <v>5.2420968387354803</v>
      </c>
      <c r="P1442">
        <v>149.62264150943301</v>
      </c>
      <c r="Q1442">
        <v>6.8639928449522006E-2</v>
      </c>
    </row>
    <row r="1443" spans="1:17" hidden="1" x14ac:dyDescent="0.3">
      <c r="A1443" t="s">
        <v>3058</v>
      </c>
      <c r="B1443" t="s">
        <v>3059</v>
      </c>
      <c r="C1443" t="s">
        <v>3172</v>
      </c>
      <c r="D1443" t="s">
        <v>199</v>
      </c>
      <c r="E1443">
        <v>1113.601347415</v>
      </c>
      <c r="F1443">
        <v>702.8</v>
      </c>
      <c r="G1443">
        <v>53.048204188167603</v>
      </c>
      <c r="H1443">
        <v>-4.0014157668148602</v>
      </c>
      <c r="I1443">
        <v>-26.627078539090899</v>
      </c>
      <c r="J1443">
        <v>2.5516264390943499</v>
      </c>
      <c r="K1443">
        <v>748.48815389026095</v>
      </c>
      <c r="L1443">
        <v>743.85420049061702</v>
      </c>
      <c r="M1443">
        <v>52.525890270190501</v>
      </c>
      <c r="N1443">
        <v>0.84733936272215304</v>
      </c>
      <c r="O1443">
        <v>55.741320432555398</v>
      </c>
      <c r="P1443">
        <v>80.645161290322505</v>
      </c>
      <c r="Q1443">
        <v>0.13439953249680101</v>
      </c>
    </row>
    <row r="1444" spans="1:17" hidden="1" x14ac:dyDescent="0.3">
      <c r="A1444" t="s">
        <v>3060</v>
      </c>
      <c r="B1444" t="s">
        <v>3061</v>
      </c>
      <c r="C1444" t="s">
        <v>3172</v>
      </c>
      <c r="D1444" t="s">
        <v>88</v>
      </c>
      <c r="E1444">
        <v>1108.38079724</v>
      </c>
      <c r="F1444">
        <v>425.55</v>
      </c>
      <c r="G1444">
        <v>45.5241475366754</v>
      </c>
      <c r="H1444">
        <v>-7.9854304732025296</v>
      </c>
      <c r="I1444">
        <v>-11.7562086574617</v>
      </c>
      <c r="J1444">
        <v>2.3796683982733899</v>
      </c>
      <c r="K1444">
        <v>479.47675142007</v>
      </c>
      <c r="L1444">
        <v>468.22658390880798</v>
      </c>
      <c r="M1444">
        <v>50.1948729300561</v>
      </c>
      <c r="N1444">
        <v>1.0838764919331501</v>
      </c>
      <c r="O1444">
        <v>66.842909176359996</v>
      </c>
      <c r="P1444">
        <v>82.209377007064802</v>
      </c>
      <c r="Q1444">
        <v>0.16052944878085801</v>
      </c>
    </row>
    <row r="1445" spans="1:17" hidden="1" x14ac:dyDescent="0.3">
      <c r="A1445" t="s">
        <v>3062</v>
      </c>
      <c r="B1445" t="s">
        <v>3063</v>
      </c>
      <c r="C1445" t="s">
        <v>3172</v>
      </c>
      <c r="D1445" t="s">
        <v>515</v>
      </c>
      <c r="E1445">
        <v>1106.4948970749999</v>
      </c>
      <c r="F1445">
        <v>1089.25</v>
      </c>
      <c r="G1445">
        <v>373.01947767147101</v>
      </c>
      <c r="H1445">
        <v>42.048287601711998</v>
      </c>
      <c r="I1445">
        <v>234.08021183092299</v>
      </c>
      <c r="J1445">
        <v>11.013798897469201</v>
      </c>
      <c r="K1445">
        <v>816.59855429408401</v>
      </c>
      <c r="L1445">
        <v>499.21355004285198</v>
      </c>
      <c r="M1445">
        <v>95.101577494484005</v>
      </c>
      <c r="N1445">
        <v>0.225883034743383</v>
      </c>
      <c r="O1445">
        <v>1.9967867798944301</v>
      </c>
      <c r="P1445">
        <v>418.93758932825102</v>
      </c>
      <c r="Q1445">
        <v>0.17060619284675901</v>
      </c>
    </row>
    <row r="1446" spans="1:17" hidden="1" x14ac:dyDescent="0.3">
      <c r="A1446" t="s">
        <v>3064</v>
      </c>
      <c r="B1446" t="s">
        <v>3065</v>
      </c>
      <c r="C1446" t="s">
        <v>3172</v>
      </c>
      <c r="D1446" t="s">
        <v>88</v>
      </c>
      <c r="E1446">
        <v>1105.0320067499999</v>
      </c>
      <c r="F1446">
        <v>2579.8000000000002</v>
      </c>
      <c r="G1446">
        <v>93.931266180743293</v>
      </c>
      <c r="H1446">
        <v>3.3542747610231598</v>
      </c>
      <c r="I1446">
        <v>16.333999602337801</v>
      </c>
      <c r="J1446">
        <v>-0.50574644268678703</v>
      </c>
      <c r="K1446">
        <v>2612.2004871640702</v>
      </c>
      <c r="L1446">
        <v>2337.6913867610301</v>
      </c>
      <c r="M1446">
        <v>58.787316530646997</v>
      </c>
      <c r="N1446">
        <v>0.73683875917080199</v>
      </c>
      <c r="O1446">
        <v>37.5300410884564</v>
      </c>
      <c r="P1446">
        <v>130.978601486256</v>
      </c>
      <c r="Q1446">
        <v>0.11259535143690499</v>
      </c>
    </row>
    <row r="1447" spans="1:17" hidden="1" x14ac:dyDescent="0.3">
      <c r="A1447" t="s">
        <v>3066</v>
      </c>
      <c r="B1447" t="s">
        <v>3067</v>
      </c>
      <c r="C1447" t="s">
        <v>3172</v>
      </c>
      <c r="D1447" t="s">
        <v>257</v>
      </c>
      <c r="E1447">
        <v>1098.3031681</v>
      </c>
      <c r="F1447">
        <v>438.85</v>
      </c>
      <c r="G1447">
        <v>-17.476209169896698</v>
      </c>
      <c r="H1447">
        <v>10.318575453904201</v>
      </c>
      <c r="I1447">
        <v>-8.0357779807533092</v>
      </c>
      <c r="J1447">
        <v>6.9904933789696901</v>
      </c>
      <c r="K1447">
        <v>421.54591419001002</v>
      </c>
      <c r="L1447">
        <v>429.03321311321702</v>
      </c>
      <c r="M1447">
        <v>72.737778402825299</v>
      </c>
      <c r="N1447">
        <v>1.09025647683091</v>
      </c>
      <c r="O1447">
        <v>16.577418252250201</v>
      </c>
      <c r="P1447">
        <v>21.346605834370202</v>
      </c>
      <c r="Q1447">
        <v>2.2210204499389999E-3</v>
      </c>
    </row>
    <row r="1448" spans="1:17" hidden="1" x14ac:dyDescent="0.3">
      <c r="A1448" t="s">
        <v>3068</v>
      </c>
      <c r="B1448" t="s">
        <v>3069</v>
      </c>
      <c r="C1448" t="s">
        <v>3172</v>
      </c>
      <c r="D1448" t="s">
        <v>515</v>
      </c>
      <c r="E1448">
        <v>1096.0074427500001</v>
      </c>
      <c r="F1448">
        <v>329.9</v>
      </c>
      <c r="G1448">
        <v>98.284884272059003</v>
      </c>
      <c r="H1448">
        <v>19.418144882659799</v>
      </c>
      <c r="I1448">
        <v>80.820581167033296</v>
      </c>
      <c r="J1448">
        <v>2.2143406141198101</v>
      </c>
      <c r="K1448">
        <v>300.36117190399</v>
      </c>
      <c r="L1448">
        <v>241.67327352988801</v>
      </c>
      <c r="M1448">
        <v>56.698159718013699</v>
      </c>
      <c r="N1448">
        <v>0.99768879036113101</v>
      </c>
      <c r="O1448">
        <v>3.03122158229767</v>
      </c>
      <c r="P1448">
        <v>127.36044107511999</v>
      </c>
      <c r="Q1448">
        <v>0.123375493132688</v>
      </c>
    </row>
    <row r="1449" spans="1:17" hidden="1" x14ac:dyDescent="0.3">
      <c r="A1449" t="s">
        <v>3070</v>
      </c>
      <c r="B1449" t="s">
        <v>3071</v>
      </c>
      <c r="C1449" t="s">
        <v>3172</v>
      </c>
      <c r="D1449" t="s">
        <v>18</v>
      </c>
      <c r="E1449">
        <v>1095.8565567600001</v>
      </c>
      <c r="F1449">
        <v>1063.9000000000001</v>
      </c>
      <c r="G1449">
        <v>5.70802079769161</v>
      </c>
      <c r="H1449">
        <v>20.206355872227402</v>
      </c>
      <c r="I1449">
        <v>-28.043765479169</v>
      </c>
      <c r="J1449">
        <v>-4.2750325583280997</v>
      </c>
      <c r="K1449">
        <v>986.89631017550903</v>
      </c>
      <c r="L1449">
        <v>962.74241432696897</v>
      </c>
      <c r="M1449">
        <v>49.418439231099498</v>
      </c>
      <c r="N1449">
        <v>1.6950135657010701</v>
      </c>
      <c r="O1449">
        <v>48.698185919729198</v>
      </c>
      <c r="P1449">
        <v>43.286195286195301</v>
      </c>
      <c r="Q1449">
        <v>0.19556181065695399</v>
      </c>
    </row>
    <row r="1450" spans="1:17" hidden="1" x14ac:dyDescent="0.3">
      <c r="A1450" t="s">
        <v>3072</v>
      </c>
      <c r="B1450" t="s">
        <v>3073</v>
      </c>
      <c r="C1450" t="s">
        <v>3172</v>
      </c>
      <c r="D1450" t="s">
        <v>199</v>
      </c>
      <c r="E1450">
        <v>1091.8095000000001</v>
      </c>
      <c r="F1450">
        <v>97.9</v>
      </c>
      <c r="G1450">
        <v>-33.498833366910901</v>
      </c>
      <c r="H1450">
        <v>3.2753379085526602</v>
      </c>
      <c r="I1450">
        <v>-21.055345970453001</v>
      </c>
      <c r="J1450">
        <v>8.9919443475248002</v>
      </c>
      <c r="K1450">
        <v>99.405162737659793</v>
      </c>
      <c r="L1450">
        <v>106.062848779948</v>
      </c>
      <c r="M1450">
        <v>65.798046846920997</v>
      </c>
      <c r="N1450">
        <v>1.0174227166054699</v>
      </c>
      <c r="O1450">
        <v>47.088866189989702</v>
      </c>
      <c r="P1450">
        <v>15.176470588235301</v>
      </c>
      <c r="Q1450">
        <v>3.0997058237226E-2</v>
      </c>
    </row>
    <row r="1451" spans="1:17" hidden="1" x14ac:dyDescent="0.3">
      <c r="A1451" t="s">
        <v>3074</v>
      </c>
      <c r="B1451" t="s">
        <v>3075</v>
      </c>
      <c r="C1451" t="s">
        <v>3172</v>
      </c>
      <c r="D1451" t="s">
        <v>117</v>
      </c>
      <c r="E1451">
        <v>1088.7330168000001</v>
      </c>
      <c r="F1451">
        <v>124.94</v>
      </c>
      <c r="G1451">
        <v>-49.701854864284897</v>
      </c>
      <c r="H1451">
        <v>-1.7901249997041699</v>
      </c>
      <c r="I1451">
        <v>-26.5234730284877</v>
      </c>
      <c r="J1451">
        <v>6.1115969962846401</v>
      </c>
      <c r="K1451">
        <v>128.647627575103</v>
      </c>
      <c r="L1451">
        <v>138.848853145319</v>
      </c>
      <c r="M1451">
        <v>63.6217346117255</v>
      </c>
      <c r="N1451">
        <v>0.469374887123228</v>
      </c>
      <c r="O1451">
        <v>55.514647030574601</v>
      </c>
      <c r="P1451">
        <v>17.6237996610807</v>
      </c>
      <c r="Q1451">
        <v>4.4476001353086998E-2</v>
      </c>
    </row>
    <row r="1452" spans="1:17" hidden="1" x14ac:dyDescent="0.3">
      <c r="A1452" t="s">
        <v>3076</v>
      </c>
      <c r="B1452" t="s">
        <v>3077</v>
      </c>
      <c r="C1452" t="s">
        <v>3172</v>
      </c>
      <c r="D1452" t="s">
        <v>264</v>
      </c>
      <c r="E1452">
        <v>1088.0869677749999</v>
      </c>
      <c r="F1452">
        <v>934.3</v>
      </c>
      <c r="G1452">
        <v>4.4402912823562</v>
      </c>
      <c r="H1452">
        <v>-6.3936932268529896</v>
      </c>
      <c r="I1452">
        <v>-12.963633917467501</v>
      </c>
      <c r="J1452">
        <v>-0.71473113814739897</v>
      </c>
      <c r="K1452">
        <v>963.34914906408801</v>
      </c>
      <c r="L1452">
        <v>932.02327585686203</v>
      </c>
      <c r="M1452">
        <v>51.9878438112381</v>
      </c>
      <c r="N1452">
        <v>0.441832001934025</v>
      </c>
      <c r="O1452">
        <v>19.870491276891698</v>
      </c>
      <c r="P1452">
        <v>36.994134897360603</v>
      </c>
      <c r="Q1452">
        <v>6.2549014444720996E-2</v>
      </c>
    </row>
    <row r="1453" spans="1:17" hidden="1" x14ac:dyDescent="0.3">
      <c r="A1453" t="s">
        <v>3078</v>
      </c>
      <c r="B1453" t="s">
        <v>3079</v>
      </c>
      <c r="C1453" t="s">
        <v>3172</v>
      </c>
      <c r="D1453" t="s">
        <v>1582</v>
      </c>
      <c r="E1453">
        <v>1087.089183049</v>
      </c>
      <c r="F1453">
        <v>181.25</v>
      </c>
      <c r="G1453">
        <v>-52.685522705676497</v>
      </c>
      <c r="H1453">
        <v>-9.3051452563496202</v>
      </c>
      <c r="I1453">
        <v>-30.548111077763799</v>
      </c>
      <c r="J1453">
        <v>5.49437318784602</v>
      </c>
      <c r="K1453">
        <v>201.489956926102</v>
      </c>
      <c r="L1453">
        <v>226.75444709793601</v>
      </c>
      <c r="M1453">
        <v>56.879181106615299</v>
      </c>
      <c r="N1453">
        <v>0.59526355254289998</v>
      </c>
      <c r="O1453">
        <v>64.137931034482705</v>
      </c>
      <c r="P1453">
        <v>8.7935174069627902</v>
      </c>
      <c r="Q1453">
        <v>-3.7552804032658003E-2</v>
      </c>
    </row>
    <row r="1454" spans="1:17" hidden="1" x14ac:dyDescent="0.3">
      <c r="A1454" t="s">
        <v>3080</v>
      </c>
      <c r="B1454" t="s">
        <v>3081</v>
      </c>
      <c r="C1454" t="s">
        <v>3172</v>
      </c>
      <c r="D1454" t="s">
        <v>1459</v>
      </c>
      <c r="E1454">
        <v>1084.8377877119999</v>
      </c>
      <c r="F1454">
        <v>76.37</v>
      </c>
      <c r="G1454">
        <v>-34.156433376187501</v>
      </c>
      <c r="H1454">
        <v>-2.5825539781969802</v>
      </c>
      <c r="I1454">
        <v>21.708028404677101</v>
      </c>
      <c r="J1454">
        <v>11.980528675809801</v>
      </c>
      <c r="K1454">
        <v>76.796351996966607</v>
      </c>
      <c r="L1454">
        <v>73.737209945840704</v>
      </c>
      <c r="M1454">
        <v>69.948832318542301</v>
      </c>
      <c r="N1454">
        <v>0.46834332767765402</v>
      </c>
      <c r="O1454">
        <v>28.5845227183449</v>
      </c>
      <c r="P1454">
        <v>49.745098039215698</v>
      </c>
      <c r="Q1454">
        <v>-1.9130954105691E-2</v>
      </c>
    </row>
    <row r="1455" spans="1:17" hidden="1" x14ac:dyDescent="0.3">
      <c r="A1455" t="s">
        <v>3082</v>
      </c>
      <c r="B1455" t="s">
        <v>3083</v>
      </c>
      <c r="C1455" t="s">
        <v>3172</v>
      </c>
      <c r="D1455" t="s">
        <v>276</v>
      </c>
      <c r="E1455">
        <v>1077.8885</v>
      </c>
      <c r="F1455">
        <v>8274.85</v>
      </c>
      <c r="G1455">
        <v>4.5401187372252503</v>
      </c>
      <c r="H1455">
        <v>4.8947287151928602</v>
      </c>
      <c r="I1455">
        <v>-17.538695294624699</v>
      </c>
      <c r="J1455">
        <v>-1.7841460343664</v>
      </c>
      <c r="K1455">
        <v>8299.4264611245198</v>
      </c>
      <c r="L1455">
        <v>8129.4950948591404</v>
      </c>
      <c r="M1455">
        <v>48.199738630557498</v>
      </c>
      <c r="N1455">
        <v>0.491886441203847</v>
      </c>
      <c r="O1455">
        <v>21.4644374218263</v>
      </c>
      <c r="P1455">
        <v>32.2896516442582</v>
      </c>
      <c r="Q1455">
        <v>0.195865714581519</v>
      </c>
    </row>
    <row r="1456" spans="1:17" hidden="1" x14ac:dyDescent="0.3">
      <c r="A1456" t="s">
        <v>3084</v>
      </c>
      <c r="B1456" t="s">
        <v>3085</v>
      </c>
      <c r="C1456" t="s">
        <v>3172</v>
      </c>
      <c r="D1456" t="s">
        <v>264</v>
      </c>
      <c r="E1456">
        <v>1074.2036072850001</v>
      </c>
      <c r="F1456">
        <v>203.45</v>
      </c>
      <c r="G1456">
        <v>44.775201264288903</v>
      </c>
      <c r="H1456">
        <v>9.7203847455978707</v>
      </c>
      <c r="I1456">
        <v>49.575707755732402</v>
      </c>
      <c r="J1456">
        <v>-2.6434813223109801</v>
      </c>
      <c r="K1456">
        <v>190.34731620509399</v>
      </c>
      <c r="L1456">
        <v>162.356642835918</v>
      </c>
      <c r="M1456">
        <v>63.224276654910099</v>
      </c>
      <c r="N1456">
        <v>0.725795760313106</v>
      </c>
      <c r="O1456">
        <v>10.7249938559842</v>
      </c>
      <c r="P1456">
        <v>89.962651727357596</v>
      </c>
    </row>
    <row r="1457" spans="1:17" hidden="1" x14ac:dyDescent="0.3">
      <c r="A1457" t="s">
        <v>3086</v>
      </c>
      <c r="B1457" t="s">
        <v>3087</v>
      </c>
      <c r="C1457" t="s">
        <v>3172</v>
      </c>
      <c r="E1457">
        <v>1071.98026</v>
      </c>
      <c r="F1457">
        <v>2.0299999999999998</v>
      </c>
      <c r="G1457">
        <v>98.718647467890193</v>
      </c>
      <c r="H1457">
        <v>3.8903994147032699</v>
      </c>
      <c r="I1457">
        <v>-48.445928727442499</v>
      </c>
      <c r="J1457">
        <v>-0.94139566642097305</v>
      </c>
      <c r="K1457">
        <v>2.1504891932714001</v>
      </c>
      <c r="L1457">
        <v>2.3478945830000799</v>
      </c>
      <c r="M1457">
        <v>55.977721366529799</v>
      </c>
      <c r="N1457">
        <v>0.35243314664323999</v>
      </c>
      <c r="O1457">
        <v>103.448275862069</v>
      </c>
      <c r="P1457">
        <v>127.961819202695</v>
      </c>
    </row>
    <row r="1458" spans="1:17" hidden="1" x14ac:dyDescent="0.3">
      <c r="A1458" t="s">
        <v>3088</v>
      </c>
      <c r="B1458" t="s">
        <v>3089</v>
      </c>
      <c r="C1458" t="s">
        <v>3172</v>
      </c>
      <c r="D1458" t="s">
        <v>396</v>
      </c>
      <c r="E1458">
        <v>1067.667873848</v>
      </c>
      <c r="F1458">
        <v>152.72999999999999</v>
      </c>
      <c r="G1458">
        <v>-24.5450327911933</v>
      </c>
      <c r="H1458">
        <v>-7.69171246309309</v>
      </c>
      <c r="I1458">
        <v>-6.8883338580098004</v>
      </c>
      <c r="J1458">
        <v>-0.96632405522227705</v>
      </c>
      <c r="K1458">
        <v>165.394550511924</v>
      </c>
      <c r="L1458">
        <v>162.09011343758701</v>
      </c>
      <c r="M1458">
        <v>43.177777139235303</v>
      </c>
      <c r="N1458">
        <v>0.35760711173000997</v>
      </c>
      <c r="O1458">
        <v>28.0036666011916</v>
      </c>
      <c r="P1458">
        <v>16.100342075256499</v>
      </c>
      <c r="Q1458">
        <v>7.0596119422720004E-3</v>
      </c>
    </row>
    <row r="1459" spans="1:17" hidden="1" x14ac:dyDescent="0.3">
      <c r="A1459" t="s">
        <v>3090</v>
      </c>
      <c r="B1459" t="s">
        <v>3091</v>
      </c>
      <c r="C1459" t="s">
        <v>3172</v>
      </c>
      <c r="D1459" t="s">
        <v>405</v>
      </c>
      <c r="E1459">
        <v>1066.6060649999999</v>
      </c>
      <c r="F1459">
        <v>332.85</v>
      </c>
      <c r="G1459">
        <v>-38.11762382501</v>
      </c>
      <c r="H1459">
        <v>13.468516881965</v>
      </c>
      <c r="I1459">
        <v>4.3254081495006202</v>
      </c>
      <c r="J1459">
        <v>10.904417538087801</v>
      </c>
      <c r="K1459">
        <v>310.76711953940401</v>
      </c>
      <c r="L1459">
        <v>321.543836401362</v>
      </c>
      <c r="M1459">
        <v>68.565112456316498</v>
      </c>
      <c r="N1459">
        <v>1.69163460680794</v>
      </c>
      <c r="O1459">
        <v>52.245756346702699</v>
      </c>
      <c r="P1459">
        <v>20.7509522945764</v>
      </c>
      <c r="Q1459">
        <v>-3.0472366538358001E-2</v>
      </c>
    </row>
    <row r="1460" spans="1:17" hidden="1" x14ac:dyDescent="0.3">
      <c r="A1460" t="s">
        <v>3092</v>
      </c>
      <c r="B1460" t="s">
        <v>3093</v>
      </c>
      <c r="C1460" t="s">
        <v>3172</v>
      </c>
      <c r="D1460" t="s">
        <v>986</v>
      </c>
      <c r="E1460">
        <v>1063.7771487</v>
      </c>
      <c r="F1460">
        <v>741</v>
      </c>
      <c r="G1460">
        <v>-28.161198997977898</v>
      </c>
      <c r="H1460">
        <v>-11.978310743983799</v>
      </c>
      <c r="I1460">
        <v>6.2274227065880297</v>
      </c>
      <c r="J1460">
        <v>2.4838043019008702</v>
      </c>
      <c r="K1460">
        <v>800.97124915243603</v>
      </c>
      <c r="L1460">
        <v>738.33762181952102</v>
      </c>
      <c r="M1460">
        <v>50.750623110178203</v>
      </c>
      <c r="N1460">
        <v>0.21209462610646099</v>
      </c>
      <c r="O1460">
        <v>36.302294197031003</v>
      </c>
      <c r="P1460">
        <v>41.954022988505699</v>
      </c>
      <c r="Q1460">
        <v>0.10509581743516599</v>
      </c>
    </row>
    <row r="1461" spans="1:17" hidden="1" x14ac:dyDescent="0.3">
      <c r="A1461" t="s">
        <v>3094</v>
      </c>
      <c r="B1461" t="s">
        <v>3095</v>
      </c>
      <c r="C1461" t="s">
        <v>3172</v>
      </c>
      <c r="D1461" t="s">
        <v>396</v>
      </c>
      <c r="E1461">
        <v>1057.533669504</v>
      </c>
      <c r="F1461">
        <v>54.44</v>
      </c>
      <c r="G1461">
        <v>-52.732865021156599</v>
      </c>
      <c r="H1461">
        <v>-1.14084839092835</v>
      </c>
      <c r="I1461">
        <v>-26.207292312981899</v>
      </c>
      <c r="J1461">
        <v>-1.3328464601487799</v>
      </c>
      <c r="K1461">
        <v>55.329723860647199</v>
      </c>
      <c r="L1461">
        <v>63.702528262496699</v>
      </c>
      <c r="M1461">
        <v>48.484996546713198</v>
      </c>
      <c r="N1461">
        <v>0.48983143675481799</v>
      </c>
      <c r="O1461">
        <v>56.1351947097722</v>
      </c>
      <c r="P1461">
        <v>8.6409898223907398</v>
      </c>
      <c r="Q1461">
        <v>-5.3379744055205E-2</v>
      </c>
    </row>
    <row r="1462" spans="1:17" hidden="1" x14ac:dyDescent="0.3">
      <c r="A1462" t="s">
        <v>3096</v>
      </c>
      <c r="B1462" t="s">
        <v>3097</v>
      </c>
      <c r="C1462" t="s">
        <v>3172</v>
      </c>
      <c r="D1462" t="s">
        <v>3098</v>
      </c>
      <c r="E1462">
        <v>1055.366025845</v>
      </c>
      <c r="F1462">
        <v>989.65</v>
      </c>
      <c r="G1462">
        <v>1112.3666475366699</v>
      </c>
      <c r="H1462">
        <v>18.992398216809999</v>
      </c>
      <c r="I1462">
        <v>651.01140005865398</v>
      </c>
      <c r="K1462">
        <v>825.81555847018797</v>
      </c>
      <c r="L1462">
        <v>455.23426115756803</v>
      </c>
      <c r="M1462">
        <v>95.331975044024105</v>
      </c>
      <c r="N1462">
        <v>0</v>
      </c>
      <c r="O1462">
        <v>0</v>
      </c>
      <c r="P1462">
        <v>1370.5052005943501</v>
      </c>
      <c r="Q1462">
        <v>0.312398287877172</v>
      </c>
    </row>
    <row r="1463" spans="1:17" hidden="1" x14ac:dyDescent="0.3">
      <c r="A1463" t="s">
        <v>3099</v>
      </c>
      <c r="B1463" t="s">
        <v>3100</v>
      </c>
      <c r="C1463" t="s">
        <v>3172</v>
      </c>
      <c r="D1463" t="s">
        <v>475</v>
      </c>
      <c r="E1463">
        <v>1054.0691022819999</v>
      </c>
      <c r="F1463">
        <v>145.44</v>
      </c>
      <c r="G1463">
        <v>-23.4497682308149</v>
      </c>
      <c r="H1463">
        <v>4.7610705433330702</v>
      </c>
      <c r="I1463">
        <v>-17.262942232227399</v>
      </c>
      <c r="J1463">
        <v>4.6702996294416703</v>
      </c>
      <c r="K1463">
        <v>149.01539905202</v>
      </c>
      <c r="L1463">
        <v>157.64236347601101</v>
      </c>
      <c r="M1463">
        <v>59.636494778797797</v>
      </c>
      <c r="N1463">
        <v>0.400185910905203</v>
      </c>
      <c r="O1463">
        <v>49.236798679867903</v>
      </c>
      <c r="P1463">
        <v>14.564789287120901</v>
      </c>
      <c r="Q1463">
        <v>5.3780330811512997E-2</v>
      </c>
    </row>
    <row r="1464" spans="1:17" hidden="1" x14ac:dyDescent="0.3">
      <c r="A1464" t="s">
        <v>3101</v>
      </c>
      <c r="B1464" t="s">
        <v>3102</v>
      </c>
      <c r="C1464" t="s">
        <v>3172</v>
      </c>
      <c r="D1464" t="s">
        <v>136</v>
      </c>
      <c r="E1464">
        <v>1052.6698066500001</v>
      </c>
      <c r="F1464">
        <v>58.6</v>
      </c>
      <c r="G1464">
        <v>278.05328843014598</v>
      </c>
      <c r="H1464">
        <v>0.34402820008862101</v>
      </c>
      <c r="I1464">
        <v>54.862616429872702</v>
      </c>
      <c r="J1464">
        <v>18.559819755591999</v>
      </c>
      <c r="K1464">
        <v>51.227638614130697</v>
      </c>
      <c r="L1464">
        <v>41.057945274234498</v>
      </c>
      <c r="M1464">
        <v>72.181790118729495</v>
      </c>
      <c r="N1464">
        <v>0.57423270411457505</v>
      </c>
      <c r="O1464">
        <v>9.0443686006825992</v>
      </c>
      <c r="P1464">
        <v>354.26356589147201</v>
      </c>
      <c r="Q1464">
        <v>0.25874084195715102</v>
      </c>
    </row>
    <row r="1465" spans="1:17" hidden="1" x14ac:dyDescent="0.3">
      <c r="A1465" t="s">
        <v>3103</v>
      </c>
      <c r="B1465" t="s">
        <v>3104</v>
      </c>
      <c r="C1465" t="s">
        <v>3172</v>
      </c>
      <c r="D1465" t="s">
        <v>125</v>
      </c>
      <c r="E1465">
        <v>1036.91849877</v>
      </c>
      <c r="F1465">
        <v>840.4</v>
      </c>
      <c r="G1465">
        <v>67.901832881009099</v>
      </c>
      <c r="H1465">
        <v>23.137851632452499</v>
      </c>
      <c r="I1465">
        <v>16.368599526335899</v>
      </c>
      <c r="J1465">
        <v>1.5026204207735201</v>
      </c>
      <c r="K1465">
        <v>831.570036766474</v>
      </c>
      <c r="L1465">
        <v>769.288519988811</v>
      </c>
      <c r="M1465">
        <v>66.1188603561436</v>
      </c>
      <c r="N1465">
        <v>1.23695575221238</v>
      </c>
      <c r="O1465">
        <v>71.644455021418295</v>
      </c>
      <c r="P1465">
        <v>102.506024096385</v>
      </c>
    </row>
    <row r="1466" spans="1:17" hidden="1" x14ac:dyDescent="0.3">
      <c r="A1466" t="s">
        <v>3105</v>
      </c>
      <c r="B1466" t="s">
        <v>3106</v>
      </c>
      <c r="C1466" t="s">
        <v>3172</v>
      </c>
      <c r="D1466" t="s">
        <v>21</v>
      </c>
      <c r="E1466">
        <v>1036.6336799999999</v>
      </c>
      <c r="F1466">
        <v>596.20000000000005</v>
      </c>
      <c r="G1466">
        <v>46.159570949771897</v>
      </c>
      <c r="H1466">
        <v>9.0451795986040207</v>
      </c>
      <c r="I1466">
        <v>22.484683262752501</v>
      </c>
      <c r="J1466">
        <v>8.0999392046374705</v>
      </c>
      <c r="K1466">
        <v>560.23953434248494</v>
      </c>
      <c r="L1466">
        <v>500.23581422906199</v>
      </c>
      <c r="M1466">
        <v>30.0409329122831</v>
      </c>
      <c r="N1466">
        <v>0.34918743207587899</v>
      </c>
      <c r="O1466">
        <v>15.8839315665883</v>
      </c>
      <c r="P1466">
        <v>76.809015421115006</v>
      </c>
    </row>
    <row r="1467" spans="1:17" hidden="1" x14ac:dyDescent="0.3">
      <c r="A1467" t="s">
        <v>3107</v>
      </c>
      <c r="B1467" t="s">
        <v>3108</v>
      </c>
      <c r="C1467" t="s">
        <v>3172</v>
      </c>
      <c r="D1467" t="s">
        <v>51</v>
      </c>
      <c r="E1467">
        <v>1034.7593248200001</v>
      </c>
      <c r="F1467">
        <v>1490.5</v>
      </c>
      <c r="G1467">
        <v>116.48537731013801</v>
      </c>
      <c r="H1467">
        <v>-3.45128283478576</v>
      </c>
      <c r="I1467">
        <v>-10.568310785684099</v>
      </c>
      <c r="J1467">
        <v>3.64107500300622</v>
      </c>
      <c r="K1467">
        <v>1502.3209762584399</v>
      </c>
      <c r="L1467">
        <v>1362.9785852217899</v>
      </c>
      <c r="M1467">
        <v>65.253286843974905</v>
      </c>
      <c r="N1467">
        <v>0.45830921011245401</v>
      </c>
      <c r="O1467">
        <v>24.3877893324387</v>
      </c>
      <c r="P1467">
        <v>190.46087888531599</v>
      </c>
      <c r="Q1467">
        <v>0.130568667533738</v>
      </c>
    </row>
    <row r="1468" spans="1:17" hidden="1" x14ac:dyDescent="0.3">
      <c r="A1468" t="s">
        <v>3109</v>
      </c>
      <c r="B1468" t="s">
        <v>3110</v>
      </c>
      <c r="C1468" t="s">
        <v>3172</v>
      </c>
      <c r="D1468" t="s">
        <v>433</v>
      </c>
      <c r="E1468">
        <v>1033.3953739440001</v>
      </c>
      <c r="F1468">
        <v>42.29</v>
      </c>
      <c r="G1468">
        <v>-25.771875855137299</v>
      </c>
      <c r="H1468">
        <v>1.7439377208248601</v>
      </c>
      <c r="I1468">
        <v>-30.8375153847634</v>
      </c>
      <c r="J1468">
        <v>-1.0337865446115999</v>
      </c>
      <c r="K1468">
        <v>43.445668600409498</v>
      </c>
      <c r="L1468">
        <v>48.387281274165403</v>
      </c>
      <c r="M1468">
        <v>58.572288678544901</v>
      </c>
      <c r="N1468">
        <v>0.59755016233486202</v>
      </c>
      <c r="O1468">
        <v>95.081579569638194</v>
      </c>
      <c r="P1468">
        <v>11.642027455121401</v>
      </c>
    </row>
    <row r="1469" spans="1:17" hidden="1" x14ac:dyDescent="0.3">
      <c r="A1469" t="s">
        <v>3111</v>
      </c>
      <c r="B1469" t="s">
        <v>3112</v>
      </c>
      <c r="C1469" t="s">
        <v>3172</v>
      </c>
      <c r="D1469" t="s">
        <v>475</v>
      </c>
      <c r="E1469">
        <v>1029.918654655</v>
      </c>
      <c r="F1469">
        <v>937.35</v>
      </c>
      <c r="G1469">
        <v>75.592609075137005</v>
      </c>
      <c r="H1469">
        <v>3.4191390553146399</v>
      </c>
      <c r="I1469">
        <v>-55.379391868943202</v>
      </c>
      <c r="J1469">
        <v>21.6795831259601</v>
      </c>
      <c r="K1469">
        <v>928.57560378677294</v>
      </c>
      <c r="L1469">
        <v>1064.5017333165999</v>
      </c>
      <c r="M1469">
        <v>75.220202967620395</v>
      </c>
      <c r="N1469">
        <v>0.53975402477706602</v>
      </c>
      <c r="O1469">
        <v>135.707046460767</v>
      </c>
      <c r="P1469">
        <v>117.988372093023</v>
      </c>
      <c r="Q1469">
        <v>0.16648080696832299</v>
      </c>
    </row>
    <row r="1470" spans="1:17" hidden="1" x14ac:dyDescent="0.3">
      <c r="A1470" t="s">
        <v>3113</v>
      </c>
      <c r="B1470" t="s">
        <v>3114</v>
      </c>
      <c r="C1470" t="s">
        <v>3172</v>
      </c>
      <c r="D1470" t="s">
        <v>590</v>
      </c>
      <c r="E1470">
        <v>1024.6152582299901</v>
      </c>
      <c r="F1470">
        <v>279.55</v>
      </c>
      <c r="G1470">
        <v>-20.985965614873301</v>
      </c>
      <c r="H1470">
        <v>1.2226422041996201</v>
      </c>
      <c r="I1470">
        <v>-5.7293650309580002</v>
      </c>
      <c r="J1470">
        <v>6.4292822904807299</v>
      </c>
      <c r="K1470">
        <v>287.46491165048798</v>
      </c>
      <c r="L1470">
        <v>294.08209073930101</v>
      </c>
      <c r="M1470">
        <v>65.529919263054296</v>
      </c>
      <c r="N1470">
        <v>0.41917101804183998</v>
      </c>
      <c r="O1470">
        <v>37.542478984081498</v>
      </c>
      <c r="P1470">
        <v>24.244444444444401</v>
      </c>
      <c r="Q1470">
        <v>-6.3127374843330003E-2</v>
      </c>
    </row>
    <row r="1471" spans="1:17" hidden="1" x14ac:dyDescent="0.3">
      <c r="A1471" t="s">
        <v>3115</v>
      </c>
      <c r="B1471" t="s">
        <v>3116</v>
      </c>
      <c r="C1471" t="s">
        <v>3172</v>
      </c>
      <c r="D1471" t="s">
        <v>1477</v>
      </c>
      <c r="E1471">
        <v>1024.38366948</v>
      </c>
      <c r="F1471">
        <v>36.79</v>
      </c>
      <c r="G1471">
        <v>-17.0912897256819</v>
      </c>
      <c r="H1471">
        <v>6.2643113025363597</v>
      </c>
      <c r="I1471">
        <v>4.1920967954634598</v>
      </c>
      <c r="J1471">
        <v>14.8315885266962</v>
      </c>
      <c r="K1471">
        <v>34.975334228949002</v>
      </c>
      <c r="L1471">
        <v>34.438301893965502</v>
      </c>
      <c r="M1471">
        <v>70.764041300761903</v>
      </c>
      <c r="N1471">
        <v>0.74014488293089498</v>
      </c>
      <c r="O1471">
        <v>23.539005164446799</v>
      </c>
      <c r="P1471">
        <v>29.087719298245599</v>
      </c>
      <c r="Q1471">
        <v>2.343323869744E-2</v>
      </c>
    </row>
    <row r="1472" spans="1:17" hidden="1" x14ac:dyDescent="0.3">
      <c r="A1472" t="s">
        <v>3117</v>
      </c>
      <c r="B1472" t="s">
        <v>3118</v>
      </c>
      <c r="C1472" t="s">
        <v>3172</v>
      </c>
      <c r="D1472" t="s">
        <v>590</v>
      </c>
      <c r="E1472">
        <v>1024.2565322400001</v>
      </c>
      <c r="F1472">
        <v>62.24</v>
      </c>
      <c r="G1472">
        <v>-15.6941011498393</v>
      </c>
      <c r="H1472">
        <v>-4.0019347288907099</v>
      </c>
      <c r="I1472">
        <v>0.59218275993749703</v>
      </c>
      <c r="J1472">
        <v>2.4997920061471599</v>
      </c>
      <c r="K1472">
        <v>64.130787281027096</v>
      </c>
      <c r="L1472">
        <v>62.620534561885499</v>
      </c>
      <c r="M1472">
        <v>61.127845113442497</v>
      </c>
      <c r="N1472">
        <v>0.17114610160146601</v>
      </c>
      <c r="O1472">
        <v>26.6870179948585</v>
      </c>
      <c r="P1472">
        <v>39.865168539325801</v>
      </c>
      <c r="Q1472">
        <v>-2.8604842940408E-2</v>
      </c>
    </row>
    <row r="1473" spans="1:17" hidden="1" x14ac:dyDescent="0.3">
      <c r="A1473" t="s">
        <v>3119</v>
      </c>
      <c r="B1473" t="s">
        <v>3120</v>
      </c>
      <c r="C1473" t="s">
        <v>3172</v>
      </c>
      <c r="D1473" t="s">
        <v>515</v>
      </c>
      <c r="E1473">
        <v>1023.70604</v>
      </c>
      <c r="F1473">
        <v>1268.0999999999999</v>
      </c>
      <c r="G1473">
        <v>39.6083714288755</v>
      </c>
      <c r="H1473">
        <v>0.66209625272492101</v>
      </c>
      <c r="I1473">
        <v>-4.7877650287930003</v>
      </c>
      <c r="J1473">
        <v>-0.74636024545979096</v>
      </c>
      <c r="K1473">
        <v>1272.9167143805901</v>
      </c>
      <c r="L1473">
        <v>1200.3669145606</v>
      </c>
      <c r="M1473">
        <v>44.816061316289698</v>
      </c>
      <c r="N1473">
        <v>1.38775919043048</v>
      </c>
      <c r="O1473">
        <v>27.734405803958602</v>
      </c>
      <c r="P1473">
        <v>75.151933701657399</v>
      </c>
      <c r="Q1473">
        <v>0.13677024237319699</v>
      </c>
    </row>
    <row r="1474" spans="1:17" hidden="1" x14ac:dyDescent="0.3">
      <c r="A1474" t="s">
        <v>3121</v>
      </c>
      <c r="B1474" t="s">
        <v>3122</v>
      </c>
      <c r="C1474" t="s">
        <v>3172</v>
      </c>
      <c r="D1474" t="s">
        <v>51</v>
      </c>
      <c r="E1474">
        <v>1022.76543278</v>
      </c>
      <c r="F1474">
        <v>797.1</v>
      </c>
      <c r="G1474">
        <v>35.476959754097301</v>
      </c>
      <c r="H1474">
        <v>-0.50938324648966504</v>
      </c>
      <c r="I1474">
        <v>22.242049679025001</v>
      </c>
      <c r="J1474">
        <v>0.54246467613502403</v>
      </c>
      <c r="K1474">
        <v>802.59624959044004</v>
      </c>
      <c r="L1474">
        <v>737.13099377255196</v>
      </c>
      <c r="M1474">
        <v>53.114210965509201</v>
      </c>
      <c r="N1474">
        <v>1.0260058631586599</v>
      </c>
      <c r="O1474">
        <v>19.188307615104701</v>
      </c>
      <c r="P1474">
        <v>65.872437831651197</v>
      </c>
      <c r="Q1474">
        <v>8.8150423268521003E-2</v>
      </c>
    </row>
    <row r="1475" spans="1:17" hidden="1" x14ac:dyDescent="0.3">
      <c r="A1475" t="s">
        <v>3123</v>
      </c>
      <c r="B1475" t="s">
        <v>3124</v>
      </c>
      <c r="C1475" t="s">
        <v>3172</v>
      </c>
      <c r="D1475" t="s">
        <v>1255</v>
      </c>
      <c r="E1475">
        <v>1021.9437328</v>
      </c>
      <c r="F1475">
        <v>407.4</v>
      </c>
      <c r="G1475">
        <v>14.372247895098401</v>
      </c>
      <c r="H1475">
        <v>1.63798747274182</v>
      </c>
      <c r="I1475">
        <v>60.680946186552198</v>
      </c>
      <c r="J1475">
        <v>6.3552894157205202</v>
      </c>
      <c r="K1475">
        <v>362.75126468852602</v>
      </c>
      <c r="L1475">
        <v>307.052058093151</v>
      </c>
      <c r="M1475">
        <v>69.22794800474</v>
      </c>
      <c r="N1475">
        <v>0.43359565098695502</v>
      </c>
      <c r="O1475">
        <v>12.346588119783901</v>
      </c>
      <c r="P1475">
        <v>123.846153846153</v>
      </c>
      <c r="Q1475">
        <v>0.14513387769334599</v>
      </c>
    </row>
    <row r="1476" spans="1:17" hidden="1" x14ac:dyDescent="0.3">
      <c r="A1476" t="s">
        <v>3125</v>
      </c>
      <c r="B1476" t="s">
        <v>3126</v>
      </c>
      <c r="C1476" t="s">
        <v>3172</v>
      </c>
      <c r="D1476" t="s">
        <v>515</v>
      </c>
      <c r="E1476">
        <v>1021.73829348999</v>
      </c>
      <c r="F1476">
        <v>42.68</v>
      </c>
      <c r="G1476">
        <v>115.503349211165</v>
      </c>
      <c r="H1476">
        <v>22.911650454665299</v>
      </c>
      <c r="I1476">
        <v>60.825482089762801</v>
      </c>
      <c r="J1476">
        <v>7.7611063164184504</v>
      </c>
      <c r="K1476">
        <v>36.483277542461799</v>
      </c>
      <c r="L1476">
        <v>28.4430482513241</v>
      </c>
      <c r="M1476">
        <v>67.696156244875795</v>
      </c>
      <c r="N1476">
        <v>0.31757949144913</v>
      </c>
      <c r="O1476">
        <v>11.7619493908153</v>
      </c>
      <c r="P1476">
        <v>166.348834180018</v>
      </c>
      <c r="Q1476">
        <v>0.196954948530291</v>
      </c>
    </row>
    <row r="1477" spans="1:17" hidden="1" x14ac:dyDescent="0.3">
      <c r="A1477" t="s">
        <v>3127</v>
      </c>
      <c r="B1477" t="s">
        <v>3128</v>
      </c>
      <c r="C1477" t="s">
        <v>3172</v>
      </c>
      <c r="D1477" t="s">
        <v>240</v>
      </c>
      <c r="E1477">
        <v>1021.3688232</v>
      </c>
      <c r="F1477">
        <v>470.65</v>
      </c>
      <c r="G1477">
        <v>273.99114457182998</v>
      </c>
      <c r="H1477">
        <v>11.4685112404843</v>
      </c>
      <c r="I1477">
        <v>198.30715521599299</v>
      </c>
      <c r="J1477">
        <v>14.0108018944722</v>
      </c>
      <c r="K1477">
        <v>394.87564505802101</v>
      </c>
      <c r="L1477">
        <v>275.96081411749202</v>
      </c>
      <c r="M1477">
        <v>79.553720302763494</v>
      </c>
      <c r="N1477">
        <v>0.28792086479539097</v>
      </c>
      <c r="O1477">
        <v>4.2494422607032698</v>
      </c>
      <c r="P1477">
        <v>575.73582196697703</v>
      </c>
      <c r="Q1477">
        <v>0.191428986217511</v>
      </c>
    </row>
    <row r="1478" spans="1:17" hidden="1" x14ac:dyDescent="0.3">
      <c r="A1478" t="s">
        <v>3129</v>
      </c>
      <c r="B1478" t="s">
        <v>3130</v>
      </c>
      <c r="C1478" t="s">
        <v>3172</v>
      </c>
      <c r="D1478" t="s">
        <v>264</v>
      </c>
      <c r="E1478">
        <v>1020.04</v>
      </c>
      <c r="F1478">
        <v>1797.6</v>
      </c>
      <c r="G1478">
        <v>-3.1296118465665499</v>
      </c>
      <c r="H1478">
        <v>5.89956908166997</v>
      </c>
      <c r="I1478">
        <v>14.386713040161</v>
      </c>
      <c r="J1478">
        <v>3.0537197221407602</v>
      </c>
      <c r="K1478">
        <v>1751.07327917255</v>
      </c>
      <c r="L1478">
        <v>1598.41010297817</v>
      </c>
      <c r="M1478">
        <v>55.032517566770501</v>
      </c>
      <c r="N1478">
        <v>0.47189388282460598</v>
      </c>
      <c r="O1478">
        <v>9.2567868268802904</v>
      </c>
      <c r="P1478">
        <v>38.961038961038902</v>
      </c>
      <c r="Q1478">
        <v>7.1268250419104007E-2</v>
      </c>
    </row>
    <row r="1479" spans="1:17" hidden="1" x14ac:dyDescent="0.3">
      <c r="A1479" t="s">
        <v>3131</v>
      </c>
      <c r="B1479" t="s">
        <v>3132</v>
      </c>
      <c r="C1479" t="s">
        <v>3172</v>
      </c>
      <c r="D1479" t="s">
        <v>111</v>
      </c>
      <c r="E1479">
        <v>1018.06977504</v>
      </c>
      <c r="F1479">
        <v>341.15</v>
      </c>
      <c r="G1479">
        <v>101.681055300444</v>
      </c>
      <c r="H1479">
        <v>0.272413797074815</v>
      </c>
      <c r="I1479">
        <v>1.20707204990424</v>
      </c>
      <c r="J1479">
        <v>2.6978619435986699</v>
      </c>
      <c r="K1479">
        <v>349.98875006762</v>
      </c>
      <c r="L1479">
        <v>321.25357474028698</v>
      </c>
      <c r="M1479">
        <v>51.261641035540798</v>
      </c>
      <c r="N1479">
        <v>0.78243958411691605</v>
      </c>
      <c r="O1479">
        <v>24.109629195368601</v>
      </c>
      <c r="P1479">
        <v>134.46735395189</v>
      </c>
      <c r="Q1479">
        <v>0.100293093693753</v>
      </c>
    </row>
    <row r="1480" spans="1:17" hidden="1" x14ac:dyDescent="0.3">
      <c r="A1480" t="s">
        <v>3133</v>
      </c>
      <c r="B1480" t="s">
        <v>3134</v>
      </c>
      <c r="C1480" t="s">
        <v>3172</v>
      </c>
      <c r="D1480" t="s">
        <v>136</v>
      </c>
      <c r="E1480">
        <v>1017.625002</v>
      </c>
      <c r="F1480">
        <v>240.23</v>
      </c>
      <c r="G1480">
        <v>25.3072696097319</v>
      </c>
      <c r="H1480">
        <v>5.5107361319193098</v>
      </c>
      <c r="I1480">
        <v>-5.1359092751617199</v>
      </c>
      <c r="J1480">
        <v>3.1433261200462201</v>
      </c>
      <c r="K1480">
        <v>248.950776655471</v>
      </c>
      <c r="L1480">
        <v>251.545770806343</v>
      </c>
      <c r="M1480">
        <v>61.406873228401999</v>
      </c>
      <c r="N1480">
        <v>0.45845718695464499</v>
      </c>
      <c r="O1480">
        <v>57.120259751071799</v>
      </c>
      <c r="P1480">
        <v>53.648864726574999</v>
      </c>
    </row>
    <row r="1481" spans="1:17" hidden="1" x14ac:dyDescent="0.3">
      <c r="A1481" t="s">
        <v>3135</v>
      </c>
      <c r="B1481" t="s">
        <v>3136</v>
      </c>
      <c r="C1481" t="s">
        <v>3172</v>
      </c>
      <c r="D1481" t="s">
        <v>2532</v>
      </c>
      <c r="E1481">
        <v>1016.94</v>
      </c>
      <c r="F1481">
        <v>1690</v>
      </c>
      <c r="G1481">
        <v>134.566247713096</v>
      </c>
      <c r="H1481">
        <v>-3.5161658129318201</v>
      </c>
      <c r="I1481">
        <v>127.24854409146801</v>
      </c>
      <c r="J1481">
        <v>4.3192664360656101</v>
      </c>
      <c r="K1481">
        <v>1653.54853411057</v>
      </c>
      <c r="L1481">
        <v>1232.5853926536299</v>
      </c>
      <c r="M1481">
        <v>58.063634677952898</v>
      </c>
      <c r="N1481">
        <v>0.42042789110810902</v>
      </c>
      <c r="O1481">
        <v>22.014792899408199</v>
      </c>
      <c r="P1481">
        <v>214.12639405204399</v>
      </c>
      <c r="Q1481">
        <v>0.23771506711160201</v>
      </c>
    </row>
    <row r="1482" spans="1:17" hidden="1" x14ac:dyDescent="0.3">
      <c r="A1482" t="s">
        <v>3137</v>
      </c>
      <c r="B1482" t="s">
        <v>3138</v>
      </c>
      <c r="C1482" t="s">
        <v>3172</v>
      </c>
      <c r="D1482" t="s">
        <v>590</v>
      </c>
      <c r="E1482">
        <v>1015.683035</v>
      </c>
      <c r="F1482">
        <v>406.8</v>
      </c>
      <c r="G1482">
        <v>-33.0742308417028</v>
      </c>
      <c r="H1482">
        <v>-10.5752679041902</v>
      </c>
      <c r="I1482">
        <v>-11.4515395473111</v>
      </c>
      <c r="J1482">
        <v>2.9069162493869301</v>
      </c>
      <c r="K1482">
        <v>442.42837322174398</v>
      </c>
      <c r="L1482">
        <v>442.78937627043899</v>
      </c>
      <c r="M1482">
        <v>51.571711749755202</v>
      </c>
      <c r="N1482">
        <v>0.38703356678885598</v>
      </c>
      <c r="O1482">
        <v>43.657817109144503</v>
      </c>
      <c r="P1482">
        <v>18.0841799709724</v>
      </c>
    </row>
    <row r="1483" spans="1:17" hidden="1" x14ac:dyDescent="0.3">
      <c r="A1483" t="s">
        <v>3139</v>
      </c>
      <c r="B1483" t="s">
        <v>3140</v>
      </c>
      <c r="C1483" t="s">
        <v>3172</v>
      </c>
      <c r="D1483" t="s">
        <v>475</v>
      </c>
      <c r="E1483">
        <v>1014.1609214699999</v>
      </c>
      <c r="F1483">
        <v>118.3</v>
      </c>
      <c r="G1483">
        <v>-56.314349573151098</v>
      </c>
      <c r="H1483">
        <v>-8.2840229667165701</v>
      </c>
      <c r="I1483">
        <v>-36.3269429120189</v>
      </c>
      <c r="J1483">
        <v>10.9781719179829</v>
      </c>
      <c r="K1483">
        <v>127.917067790559</v>
      </c>
      <c r="L1483">
        <v>147.01838742772699</v>
      </c>
      <c r="M1483">
        <v>58.183491560353097</v>
      </c>
      <c r="N1483">
        <v>0.97593929411752101</v>
      </c>
      <c r="O1483">
        <v>89.475908706677899</v>
      </c>
      <c r="P1483">
        <v>17.1403109218734</v>
      </c>
      <c r="Q1483">
        <v>1.8951468485084999E-2</v>
      </c>
    </row>
    <row r="1484" spans="1:17" hidden="1" x14ac:dyDescent="0.3">
      <c r="A1484" t="s">
        <v>3141</v>
      </c>
      <c r="B1484" t="s">
        <v>3142</v>
      </c>
      <c r="C1484" t="s">
        <v>3172</v>
      </c>
      <c r="D1484" t="s">
        <v>246</v>
      </c>
      <c r="E1484">
        <v>1010.44684397099</v>
      </c>
      <c r="F1484">
        <v>19.350000000000001</v>
      </c>
      <c r="G1484">
        <v>56.145269032002602</v>
      </c>
      <c r="H1484">
        <v>-2.6786582807997399</v>
      </c>
      <c r="I1484">
        <v>-15.0268394555104</v>
      </c>
      <c r="J1484">
        <v>1.6095739623409799</v>
      </c>
      <c r="K1484">
        <v>20.0579145286212</v>
      </c>
      <c r="L1484">
        <v>19.845928050092201</v>
      </c>
      <c r="M1484">
        <v>48.944909406572997</v>
      </c>
      <c r="N1484">
        <v>0.181380430327545</v>
      </c>
      <c r="O1484">
        <v>115.245478036175</v>
      </c>
      <c r="P1484">
        <v>92.537313432835802</v>
      </c>
      <c r="Q1484">
        <v>8.9598277578572E-2</v>
      </c>
    </row>
    <row r="1485" spans="1:17" hidden="1" x14ac:dyDescent="0.3">
      <c r="A1485" t="s">
        <v>3143</v>
      </c>
      <c r="B1485" t="s">
        <v>3144</v>
      </c>
      <c r="C1485" t="s">
        <v>3172</v>
      </c>
      <c r="D1485" t="s">
        <v>294</v>
      </c>
      <c r="E1485">
        <v>1009.1171680799901</v>
      </c>
      <c r="F1485">
        <v>42.12</v>
      </c>
      <c r="G1485">
        <v>-45.907973675445703</v>
      </c>
      <c r="H1485">
        <v>2.7909789615682898</v>
      </c>
      <c r="I1485">
        <v>-8.5999769854172108</v>
      </c>
      <c r="J1485">
        <v>5.9789863817407003</v>
      </c>
      <c r="K1485">
        <v>40.616083643298502</v>
      </c>
      <c r="L1485">
        <v>43.210789758443397</v>
      </c>
      <c r="M1485">
        <v>66.4473031152544</v>
      </c>
      <c r="N1485">
        <v>0.36962072735391199</v>
      </c>
      <c r="O1485">
        <v>31.980056980056901</v>
      </c>
      <c r="P1485">
        <v>27.636363636363601</v>
      </c>
      <c r="Q1485">
        <v>2.3626439466664002E-2</v>
      </c>
    </row>
    <row r="1486" spans="1:17" hidden="1" x14ac:dyDescent="0.3">
      <c r="A1486" t="s">
        <v>3145</v>
      </c>
      <c r="B1486" t="s">
        <v>3146</v>
      </c>
      <c r="C1486" t="s">
        <v>3172</v>
      </c>
      <c r="D1486" t="s">
        <v>3147</v>
      </c>
      <c r="E1486">
        <v>1008.901801215</v>
      </c>
      <c r="F1486">
        <v>1033.75</v>
      </c>
      <c r="G1486">
        <v>142.43275782031699</v>
      </c>
      <c r="H1486">
        <v>11.2376531344886</v>
      </c>
      <c r="I1486">
        <v>94.988994163113304</v>
      </c>
      <c r="J1486">
        <v>-4.8531417790417501</v>
      </c>
      <c r="K1486">
        <v>899.92898792322001</v>
      </c>
      <c r="L1486">
        <v>704.11931426882404</v>
      </c>
      <c r="M1486">
        <v>56.200717919553298</v>
      </c>
      <c r="N1486">
        <v>1.59681049626701</v>
      </c>
      <c r="O1486">
        <v>2.9262394195888701</v>
      </c>
      <c r="P1486">
        <v>196.79873672121701</v>
      </c>
    </row>
    <row r="1487" spans="1:17" hidden="1" x14ac:dyDescent="0.3">
      <c r="A1487" t="s">
        <v>3148</v>
      </c>
      <c r="B1487" t="s">
        <v>3149</v>
      </c>
      <c r="C1487" t="s">
        <v>3172</v>
      </c>
      <c r="D1487" t="s">
        <v>294</v>
      </c>
      <c r="E1487">
        <v>1005.0336387</v>
      </c>
      <c r="F1487">
        <v>78.23</v>
      </c>
      <c r="G1487">
        <v>-19.970283520888</v>
      </c>
      <c r="H1487">
        <v>-3.3909951159668701</v>
      </c>
      <c r="I1487">
        <v>-3.7093869962075998</v>
      </c>
      <c r="J1487">
        <v>3.8634346228369099</v>
      </c>
      <c r="K1487">
        <v>79.466085647569997</v>
      </c>
      <c r="L1487">
        <v>79.151179562712997</v>
      </c>
      <c r="M1487">
        <v>59.420544014537398</v>
      </c>
      <c r="N1487">
        <v>0.37344731726445302</v>
      </c>
      <c r="O1487">
        <v>29.042566790233899</v>
      </c>
      <c r="P1487">
        <v>18.890577507598699</v>
      </c>
      <c r="Q1487">
        <v>-7.7071953261215007E-2</v>
      </c>
    </row>
    <row r="1488" spans="1:17" hidden="1" x14ac:dyDescent="0.3">
      <c r="A1488" t="s">
        <v>3150</v>
      </c>
      <c r="B1488" t="s">
        <v>3151</v>
      </c>
      <c r="C1488" t="s">
        <v>3172</v>
      </c>
      <c r="D1488" t="s">
        <v>433</v>
      </c>
      <c r="E1488">
        <v>1004.403302112</v>
      </c>
      <c r="F1488">
        <v>39.92</v>
      </c>
      <c r="G1488">
        <v>-30.210645362732699</v>
      </c>
      <c r="H1488">
        <v>-0.72271118545626201</v>
      </c>
      <c r="I1488">
        <v>-21.0571266120416</v>
      </c>
      <c r="J1488">
        <v>1.8683354919161499</v>
      </c>
      <c r="K1488">
        <v>42.748089633762</v>
      </c>
      <c r="L1488">
        <v>45.032736132730001</v>
      </c>
      <c r="M1488">
        <v>52.644609406768097</v>
      </c>
      <c r="N1488">
        <v>0.78619895395006301</v>
      </c>
      <c r="O1488">
        <v>51.553106212424801</v>
      </c>
      <c r="P1488">
        <v>16.046511627906899</v>
      </c>
    </row>
    <row r="1489" spans="1:16" hidden="1" x14ac:dyDescent="0.3">
      <c r="A1489" t="s">
        <v>3152</v>
      </c>
      <c r="B1489" t="s">
        <v>3153</v>
      </c>
      <c r="C1489" t="s">
        <v>3172</v>
      </c>
      <c r="D1489" t="s">
        <v>243</v>
      </c>
      <c r="E1489">
        <v>1001.013</v>
      </c>
      <c r="F1489">
        <v>611.25</v>
      </c>
      <c r="G1489">
        <v>-1.9055752435575299</v>
      </c>
      <c r="H1489">
        <v>-7.1638512762542703</v>
      </c>
      <c r="I1489">
        <v>11.113294978251099</v>
      </c>
      <c r="J1489">
        <v>1.07148678124408</v>
      </c>
      <c r="K1489">
        <v>615.67460667093405</v>
      </c>
      <c r="L1489">
        <v>569.51148932585295</v>
      </c>
      <c r="M1489">
        <v>50.2795884467387</v>
      </c>
      <c r="N1489">
        <v>0.71100364215248801</v>
      </c>
      <c r="O1489">
        <v>19.427402862985598</v>
      </c>
      <c r="P1489">
        <v>52.431421446384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Price_Filter_07_11_2024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2024-11-08T05:47:00Z</dcterms:created>
  <dcterms:modified xsi:type="dcterms:W3CDTF">2024-11-22T12:28:02Z</dcterms:modified>
</cp:coreProperties>
</file>